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drawings/drawing3.xml" ContentType="application/vnd.openxmlformats-officedocument.drawing+xml"/>
  <Override PartName="/xl/charts/chart5.xml" ContentType="application/vnd.openxmlformats-officedocument.drawingml.chart+xml"/>
  <Override PartName="/xl/drawings/drawing4.xml" ContentType="application/vnd.openxmlformats-officedocument.drawing+xml"/>
  <Override PartName="/xl/charts/chart6.xml" ContentType="application/vnd.openxmlformats-officedocument.drawingml.chart+xml"/>
  <Override PartName="/xl/charts/chart7.xml" ContentType="application/vnd.openxmlformats-officedocument.drawingml.chart+xml"/>
  <Override PartName="/xl/drawings/drawing5.xml" ContentType="application/vnd.openxmlformats-officedocument.drawing+xml"/>
  <Override PartName="/xl/charts/chart8.xml" ContentType="application/vnd.openxmlformats-officedocument.drawingml.chart+xml"/>
  <Override PartName="/xl/drawings/drawing6.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drawings/drawing7.xml" ContentType="application/vnd.openxmlformats-officedocument.drawing+xml"/>
  <Override PartName="/xl/charts/chart11.xml" ContentType="application/vnd.openxmlformats-officedocument.drawingml.chart+xml"/>
  <Override PartName="/xl/charts/chart12.xml" ContentType="application/vnd.openxmlformats-officedocument.drawingml.chart+xml"/>
  <Override PartName="/xl/drawings/drawing8.xml" ContentType="application/vnd.openxmlformats-officedocument.drawing+xml"/>
  <Override PartName="/xl/charts/chart13.xml" ContentType="application/vnd.openxmlformats-officedocument.drawingml.chart+xml"/>
  <Override PartName="/xl/drawings/drawing9.xml" ContentType="application/vnd.openxmlformats-officedocument.drawing+xml"/>
  <Override PartName="/xl/charts/chart14.xml" ContentType="application/vnd.openxmlformats-officedocument.drawingml.chart+xml"/>
  <Override PartName="/xl/drawings/drawing10.xml" ContentType="application/vnd.openxmlformats-officedocument.drawing+xml"/>
  <Override PartName="/xl/charts/chart15.xml" ContentType="application/vnd.openxmlformats-officedocument.drawingml.chart+xml"/>
  <Override PartName="/xl/charts/chart16.xml" ContentType="application/vnd.openxmlformats-officedocument.drawingml.chart+xml"/>
  <Override PartName="/xl/drawings/drawing11.xml" ContentType="application/vnd.openxmlformats-officedocument.drawing+xml"/>
  <Override PartName="/xl/charts/chart17.xml" ContentType="application/vnd.openxmlformats-officedocument.drawingml.chart+xml"/>
  <Override PartName="/xl/drawings/drawing12.xml" ContentType="application/vnd.openxmlformats-officedocument.drawing+xml"/>
  <Override PartName="/xl/charts/chart18.xml" ContentType="application/vnd.openxmlformats-officedocument.drawingml.chart+xml"/>
  <Override PartName="/xl/charts/chart19.xml" ContentType="application/vnd.openxmlformats-officedocument.drawingml.chart+xml"/>
  <Override PartName="/xl/drawings/drawing13.xml" ContentType="application/vnd.openxmlformats-officedocument.drawing+xml"/>
  <Override PartName="/xl/charts/chart20.xml" ContentType="application/vnd.openxmlformats-officedocument.drawingml.chart+xml"/>
  <Override PartName="/xl/drawings/drawing14.xml" ContentType="application/vnd.openxmlformats-officedocument.drawing+xml"/>
  <Override PartName="/xl/charts/chart2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showInkAnnotation="0" codeName="ThisWorkbook" autoCompressPictures="0"/>
  <bookViews>
    <workbookView xWindow="-135" yWindow="225" windowWidth="19335" windowHeight="3825" firstSheet="9" activeTab="9"/>
  </bookViews>
  <sheets>
    <sheet name="DB_CAL_Q1_Q3" sheetId="2" state="hidden" r:id="rId1"/>
    <sheet name="DB_REF_Q2_Q3" sheetId="47" state="hidden" r:id="rId2"/>
    <sheet name="DB_Q4" sheetId="28" state="hidden" r:id="rId3"/>
    <sheet name="DB_Q5" sheetId="50" state="hidden" r:id="rId4"/>
    <sheet name="DB_Q6" sheetId="55" state="hidden" r:id="rId5"/>
    <sheet name="DB_Q7" sheetId="63" state="hidden" r:id="rId6"/>
    <sheet name="DB_Q8" sheetId="65" state="hidden" r:id="rId7"/>
    <sheet name="DB_Q8a" sheetId="67" state="hidden" r:id="rId8"/>
    <sheet name="DB_Q9" sheetId="71" state="hidden" r:id="rId9"/>
    <sheet name="Instrucciones" sheetId="86" r:id="rId10"/>
    <sheet name="MODELO ENCUESTA" sheetId="83" r:id="rId11"/>
    <sheet name="MUESTRA" sheetId="1" r:id="rId12"/>
    <sheet name="Q1" sheetId="16" r:id="rId13"/>
    <sheet name="Q1a" sheetId="26" r:id="rId14"/>
    <sheet name="Q2" sheetId="60" r:id="rId15"/>
    <sheet name="Q2a" sheetId="81" r:id="rId16"/>
    <sheet name="Q3" sheetId="82" r:id="rId17"/>
    <sheet name="Q4" sheetId="49" r:id="rId18"/>
    <sheet name="Q5" sheetId="52" r:id="rId19"/>
    <sheet name="Q6" sheetId="57" r:id="rId20"/>
    <sheet name="Q7" sheetId="62" r:id="rId21"/>
    <sheet name="Q8" sheetId="66" r:id="rId22"/>
    <sheet name="Q8a" sheetId="68" r:id="rId23"/>
    <sheet name="Q9" sheetId="70" r:id="rId24"/>
  </sheets>
  <definedNames>
    <definedName name="_xlnm._FilterDatabase" localSheetId="0" hidden="1">DB_CAL_Q1_Q3!$A$4:$AG$362</definedName>
    <definedName name="_xlnm._FilterDatabase" localSheetId="2" hidden="1">DB_Q4!$A$4:$P$254</definedName>
    <definedName name="_xlnm._FilterDatabase" localSheetId="3" hidden="1">DB_Q5!$A$4:$S$254</definedName>
    <definedName name="_xlnm._FilterDatabase" localSheetId="4" hidden="1">DB_Q6!$A$4:$Y$254</definedName>
    <definedName name="_xlnm._FilterDatabase" localSheetId="5" hidden="1">DB_Q7!$A$4:$R$254</definedName>
    <definedName name="_xlnm._FilterDatabase" localSheetId="6" hidden="1">DB_Q8!$A$4:$Y$254</definedName>
    <definedName name="_xlnm._FilterDatabase" localSheetId="7" hidden="1">DB_Q8a!$A$4:$V$254</definedName>
    <definedName name="_xlnm._FilterDatabase" localSheetId="8" hidden="1">DB_Q9!$A$4:$M$254</definedName>
    <definedName name="_xlnm._FilterDatabase" localSheetId="1" hidden="1">DB_REF_Q2_Q3!$A$4:$AG$268</definedName>
    <definedName name="_xlnm.Print_Area" localSheetId="12">'Q1'!$A$1:$U$80</definedName>
    <definedName name="_xlnm.Print_Area" localSheetId="13">Q1a!$A$1:$U$88</definedName>
    <definedName name="_xlnm.Print_Area" localSheetId="14">'Q2'!$A$1:$U$63</definedName>
    <definedName name="_xlnm.Print_Area" localSheetId="15">Q2a!$A$1:$U$82</definedName>
    <definedName name="_xlnm.Print_Area" localSheetId="16">'Q3'!$A$1:$V$45</definedName>
    <definedName name="_xlnm.Print_Area" localSheetId="17">'Q4'!$A$1:$U$62</definedName>
    <definedName name="_xlnm.Print_Area" localSheetId="18">'Q5'!$A$1:$U$80</definedName>
    <definedName name="_xlnm.Print_Area" localSheetId="19">'Q6'!$A$1:$U$79</definedName>
    <definedName name="_xlnm.Print_Area" localSheetId="20">'Q7'!$A$1:$U$64</definedName>
    <definedName name="_xlnm.Print_Area" localSheetId="21">'Q8'!$A$1:$U$87</definedName>
    <definedName name="_xlnm.Print_Area" localSheetId="22">Q8a!$A$1:$AA$70</definedName>
    <definedName name="_xlnm.Print_Area" localSheetId="23">'Q9'!$A$1:$U$79</definedName>
  </definedNames>
  <calcPr calcId="145621"/>
</workbook>
</file>

<file path=xl/calcChain.xml><?xml version="1.0" encoding="utf-8"?>
<calcChain xmlns="http://schemas.openxmlformats.org/spreadsheetml/2006/main">
  <c r="G7" i="70" l="1"/>
  <c r="G6" i="70"/>
  <c r="P9" i="66" l="1"/>
  <c r="P7" i="66"/>
  <c r="P22" i="70" l="1"/>
  <c r="D38" i="68"/>
  <c r="S7" i="68"/>
  <c r="S8" i="68"/>
  <c r="S9" i="68"/>
  <c r="M38" i="66"/>
  <c r="O17" i="66"/>
  <c r="O18" i="66"/>
  <c r="O19" i="66"/>
  <c r="O20" i="66"/>
  <c r="O21" i="66"/>
  <c r="O22" i="66"/>
  <c r="O16" i="66"/>
  <c r="C18" i="66"/>
  <c r="C8" i="66"/>
  <c r="O9" i="57"/>
  <c r="O17" i="57"/>
  <c r="O18" i="57"/>
  <c r="O19" i="57"/>
  <c r="O20" i="57"/>
  <c r="O16" i="57"/>
  <c r="C17" i="57"/>
  <c r="C8" i="57"/>
  <c r="E19" i="81"/>
  <c r="B9" i="82" l="1"/>
  <c r="E25" i="26" l="1"/>
  <c r="B27" i="1"/>
  <c r="I9" i="1"/>
  <c r="I10" i="1"/>
  <c r="J10" i="1"/>
  <c r="I8" i="1"/>
  <c r="L7" i="1"/>
  <c r="J9" i="1" s="1"/>
  <c r="C2" i="1"/>
  <c r="C6" i="1"/>
  <c r="E6" i="1"/>
  <c r="C9" i="1" s="1"/>
  <c r="G6" i="1"/>
  <c r="C12" i="1" s="1"/>
  <c r="J6" i="1"/>
  <c r="L6" i="1"/>
  <c r="J8" i="1" s="1"/>
  <c r="C7" i="1"/>
  <c r="E7" i="1"/>
  <c r="C10" i="1" s="1"/>
  <c r="G7" i="1"/>
  <c r="C13" i="1" s="1"/>
  <c r="J7" i="1"/>
  <c r="L8" i="1"/>
  <c r="C8" i="1"/>
  <c r="E8" i="1"/>
  <c r="C11" i="1" s="1"/>
  <c r="G8" i="1"/>
  <c r="C14" i="1" s="1"/>
  <c r="B9" i="1"/>
  <c r="B10" i="1"/>
  <c r="B11" i="1"/>
  <c r="B12" i="1"/>
  <c r="B13" i="1"/>
  <c r="B14" i="1"/>
  <c r="C24" i="1"/>
  <c r="E24" i="1"/>
  <c r="C27" i="1" s="1"/>
  <c r="G24" i="1"/>
  <c r="C30" i="1" s="1"/>
  <c r="J24" i="1"/>
  <c r="C25" i="1"/>
  <c r="E25" i="1"/>
  <c r="C28" i="1" s="1"/>
  <c r="G25" i="1"/>
  <c r="C31" i="1" s="1"/>
  <c r="J25" i="1"/>
  <c r="C26" i="1"/>
  <c r="E26" i="1"/>
  <c r="C29" i="1" s="1"/>
  <c r="J26" i="1"/>
  <c r="B28" i="1"/>
  <c r="B29" i="1"/>
  <c r="B30" i="1"/>
  <c r="B31" i="1"/>
  <c r="F14" i="86"/>
  <c r="T15" i="66" l="1"/>
  <c r="U15" i="66"/>
  <c r="T16" i="66"/>
  <c r="U16" i="66"/>
  <c r="T17" i="66"/>
  <c r="U17" i="66"/>
  <c r="T18" i="66"/>
  <c r="U18" i="66"/>
  <c r="T19" i="66"/>
  <c r="U19" i="66"/>
  <c r="T20" i="66"/>
  <c r="U20" i="66"/>
  <c r="T21" i="66"/>
  <c r="U21" i="66"/>
  <c r="S17" i="66"/>
  <c r="S18" i="66"/>
  <c r="S19" i="66"/>
  <c r="S20" i="66"/>
  <c r="S21" i="66"/>
  <c r="S15" i="66"/>
  <c r="S16" i="66"/>
  <c r="T16" i="57"/>
  <c r="U16" i="57"/>
  <c r="T17" i="57"/>
  <c r="U17" i="57"/>
  <c r="T18" i="57"/>
  <c r="U18" i="57"/>
  <c r="T19" i="57"/>
  <c r="U19" i="57"/>
  <c r="T20" i="57"/>
  <c r="U20" i="57"/>
  <c r="S17" i="57"/>
  <c r="S18" i="57"/>
  <c r="S19" i="57"/>
  <c r="S20" i="57"/>
  <c r="T15" i="57"/>
  <c r="U15" i="57"/>
  <c r="S15" i="57"/>
  <c r="S16" i="57"/>
  <c r="N72" i="81"/>
  <c r="K74" i="70"/>
  <c r="L74" i="70"/>
  <c r="M74" i="70"/>
  <c r="N74" i="70"/>
  <c r="K75" i="70"/>
  <c r="L75" i="70"/>
  <c r="M75" i="70"/>
  <c r="N75" i="70"/>
  <c r="K76" i="70"/>
  <c r="L76" i="70"/>
  <c r="M76" i="70"/>
  <c r="N76" i="70"/>
  <c r="K77" i="70"/>
  <c r="L77" i="70"/>
  <c r="M77" i="70"/>
  <c r="N77" i="70"/>
  <c r="K78" i="70"/>
  <c r="L78" i="70"/>
  <c r="M78" i="70"/>
  <c r="N78" i="70"/>
  <c r="K68" i="70"/>
  <c r="L68" i="70"/>
  <c r="M68" i="70"/>
  <c r="N68" i="70"/>
  <c r="K69" i="70"/>
  <c r="L69" i="70"/>
  <c r="M69" i="70"/>
  <c r="N69" i="70"/>
  <c r="K70" i="70"/>
  <c r="L70" i="70"/>
  <c r="M70" i="70"/>
  <c r="N70" i="70"/>
  <c r="K71" i="70"/>
  <c r="L71" i="70"/>
  <c r="M71" i="70"/>
  <c r="N71" i="70"/>
  <c r="K72" i="70"/>
  <c r="L72" i="70"/>
  <c r="M72" i="70"/>
  <c r="N72" i="70"/>
  <c r="K65" i="70"/>
  <c r="L65" i="70"/>
  <c r="M65" i="70"/>
  <c r="N65" i="70"/>
  <c r="K66" i="70"/>
  <c r="L66" i="70"/>
  <c r="M66" i="70"/>
  <c r="N66" i="70"/>
  <c r="K67" i="70"/>
  <c r="L67" i="70"/>
  <c r="M67" i="70"/>
  <c r="N67" i="70"/>
  <c r="K79" i="70"/>
  <c r="P73" i="70" s="1"/>
  <c r="L79" i="70"/>
  <c r="Q73" i="70" s="1"/>
  <c r="M79" i="70"/>
  <c r="R65" i="70" s="1"/>
  <c r="N79" i="70"/>
  <c r="J78" i="70"/>
  <c r="J77" i="70"/>
  <c r="J76" i="70"/>
  <c r="J75" i="70"/>
  <c r="O75" i="70" s="1"/>
  <c r="J74" i="70"/>
  <c r="J72" i="70"/>
  <c r="J71" i="70"/>
  <c r="J70" i="70"/>
  <c r="J69" i="70"/>
  <c r="J68" i="70"/>
  <c r="J67" i="70"/>
  <c r="J66" i="70"/>
  <c r="J65" i="70"/>
  <c r="J79" i="70"/>
  <c r="O73" i="70" s="1"/>
  <c r="D75" i="70"/>
  <c r="E75" i="70"/>
  <c r="F75" i="70"/>
  <c r="D76" i="70"/>
  <c r="E76" i="70"/>
  <c r="F76" i="70"/>
  <c r="D77" i="70"/>
  <c r="E77" i="70"/>
  <c r="F77" i="70"/>
  <c r="D78" i="70"/>
  <c r="E78" i="70"/>
  <c r="F78" i="70"/>
  <c r="E74" i="70"/>
  <c r="F74" i="70"/>
  <c r="D74" i="70"/>
  <c r="F72" i="70"/>
  <c r="E72" i="70"/>
  <c r="H72" i="70" s="1"/>
  <c r="D72" i="70"/>
  <c r="F71" i="70"/>
  <c r="E71" i="70"/>
  <c r="D71" i="70"/>
  <c r="F70" i="70"/>
  <c r="E70" i="70"/>
  <c r="D70" i="70"/>
  <c r="F69" i="70"/>
  <c r="E69" i="70"/>
  <c r="D69" i="70"/>
  <c r="F68" i="70"/>
  <c r="E68" i="70"/>
  <c r="D68" i="70"/>
  <c r="F67" i="70"/>
  <c r="E67" i="70"/>
  <c r="D67" i="70"/>
  <c r="F66" i="70"/>
  <c r="E66" i="70"/>
  <c r="D66" i="70"/>
  <c r="F65" i="70"/>
  <c r="E65" i="70"/>
  <c r="D65" i="70"/>
  <c r="E79" i="70"/>
  <c r="H77" i="70" s="1"/>
  <c r="F79" i="70"/>
  <c r="D79" i="70"/>
  <c r="E60" i="70"/>
  <c r="F60" i="70"/>
  <c r="G60" i="70"/>
  <c r="H60" i="70"/>
  <c r="I60" i="70"/>
  <c r="J60" i="70"/>
  <c r="K60" i="70"/>
  <c r="D60" i="70"/>
  <c r="E46" i="70"/>
  <c r="F46" i="70"/>
  <c r="N46" i="70" s="1"/>
  <c r="G46" i="70"/>
  <c r="O46" i="70" s="1"/>
  <c r="H46" i="70"/>
  <c r="P46" i="70" s="1"/>
  <c r="I46" i="70"/>
  <c r="J46" i="70"/>
  <c r="R46" i="70" s="1"/>
  <c r="K46" i="70"/>
  <c r="S46" i="70" s="1"/>
  <c r="E47" i="70"/>
  <c r="F47" i="70"/>
  <c r="G47" i="70"/>
  <c r="H47" i="70"/>
  <c r="I47" i="70"/>
  <c r="J47" i="70"/>
  <c r="K47" i="70"/>
  <c r="E48" i="70"/>
  <c r="M48" i="70" s="1"/>
  <c r="F48" i="70"/>
  <c r="G48" i="70"/>
  <c r="H48" i="70"/>
  <c r="I48" i="70"/>
  <c r="J48" i="70"/>
  <c r="K48" i="70"/>
  <c r="E49" i="70"/>
  <c r="M49" i="70" s="1"/>
  <c r="F49" i="70"/>
  <c r="G49" i="70"/>
  <c r="H49" i="70"/>
  <c r="I49" i="70"/>
  <c r="J49" i="70"/>
  <c r="K49" i="70"/>
  <c r="E50" i="70"/>
  <c r="F50" i="70"/>
  <c r="G50" i="70"/>
  <c r="H50" i="70"/>
  <c r="I50" i="70"/>
  <c r="J50" i="70"/>
  <c r="K50" i="70"/>
  <c r="E51" i="70"/>
  <c r="F51" i="70"/>
  <c r="G51" i="70"/>
  <c r="O51" i="70" s="1"/>
  <c r="H51" i="70"/>
  <c r="I51" i="70"/>
  <c r="J51" i="70"/>
  <c r="K51" i="70"/>
  <c r="E52" i="70"/>
  <c r="F52" i="70"/>
  <c r="G52" i="70"/>
  <c r="H52" i="70"/>
  <c r="I52" i="70"/>
  <c r="J52" i="70"/>
  <c r="K52" i="70"/>
  <c r="E53" i="70"/>
  <c r="M53" i="70" s="1"/>
  <c r="F53" i="70"/>
  <c r="G53" i="70"/>
  <c r="O53" i="70" s="1"/>
  <c r="H53" i="70"/>
  <c r="I53" i="70"/>
  <c r="J53" i="70"/>
  <c r="K53" i="70"/>
  <c r="E55" i="70"/>
  <c r="M55" i="70" s="1"/>
  <c r="F55" i="70"/>
  <c r="N55" i="70" s="1"/>
  <c r="G55" i="70"/>
  <c r="O55" i="70" s="1"/>
  <c r="H55" i="70"/>
  <c r="P55" i="70" s="1"/>
  <c r="I55" i="70"/>
  <c r="Q55" i="70" s="1"/>
  <c r="J55" i="70"/>
  <c r="R55" i="70" s="1"/>
  <c r="K55" i="70"/>
  <c r="S55" i="70" s="1"/>
  <c r="E56" i="70"/>
  <c r="F56" i="70"/>
  <c r="G56" i="70"/>
  <c r="H56" i="70"/>
  <c r="I56" i="70"/>
  <c r="J56" i="70"/>
  <c r="K56" i="70"/>
  <c r="E57" i="70"/>
  <c r="F57" i="70"/>
  <c r="G57" i="70"/>
  <c r="H57" i="70"/>
  <c r="I57" i="70"/>
  <c r="J57" i="70"/>
  <c r="K57" i="70"/>
  <c r="E58" i="70"/>
  <c r="M58" i="70" s="1"/>
  <c r="F58" i="70"/>
  <c r="G58" i="70"/>
  <c r="H58" i="70"/>
  <c r="I58" i="70"/>
  <c r="J58" i="70"/>
  <c r="K58" i="70"/>
  <c r="E59" i="70"/>
  <c r="F59" i="70"/>
  <c r="G59" i="70"/>
  <c r="O59" i="70" s="1"/>
  <c r="H59" i="70"/>
  <c r="I59" i="70"/>
  <c r="J59" i="70"/>
  <c r="K59" i="70"/>
  <c r="D56" i="70"/>
  <c r="D57" i="70"/>
  <c r="D58" i="70"/>
  <c r="D59" i="70"/>
  <c r="D55" i="70"/>
  <c r="L55" i="70" s="1"/>
  <c r="D53" i="70"/>
  <c r="D52" i="70"/>
  <c r="D51" i="70"/>
  <c r="D50" i="70"/>
  <c r="D49" i="70"/>
  <c r="D48" i="70"/>
  <c r="D47" i="70"/>
  <c r="D46" i="70"/>
  <c r="L46" i="70" s="1"/>
  <c r="E27" i="70"/>
  <c r="F27" i="70"/>
  <c r="G27" i="70"/>
  <c r="H27" i="70"/>
  <c r="I27" i="70"/>
  <c r="J27" i="70"/>
  <c r="K27" i="70"/>
  <c r="L27" i="70"/>
  <c r="E28" i="70"/>
  <c r="F28" i="70"/>
  <c r="G28" i="70"/>
  <c r="H28" i="70"/>
  <c r="I28" i="70"/>
  <c r="J28" i="70"/>
  <c r="K28" i="70"/>
  <c r="L28" i="70"/>
  <c r="E29" i="70"/>
  <c r="F29" i="70"/>
  <c r="G29" i="70"/>
  <c r="H29" i="70"/>
  <c r="I29" i="70"/>
  <c r="J29" i="70"/>
  <c r="K29" i="70"/>
  <c r="L29" i="70"/>
  <c r="E30" i="70"/>
  <c r="F30" i="70"/>
  <c r="G30" i="70"/>
  <c r="H30" i="70"/>
  <c r="I30" i="70"/>
  <c r="J30" i="70"/>
  <c r="K30" i="70"/>
  <c r="L30" i="70"/>
  <c r="E31" i="70"/>
  <c r="F31" i="70"/>
  <c r="G31" i="70"/>
  <c r="H31" i="70"/>
  <c r="I31" i="70"/>
  <c r="J31" i="70"/>
  <c r="K31" i="70"/>
  <c r="L31" i="70"/>
  <c r="E32" i="70"/>
  <c r="F32" i="70"/>
  <c r="G32" i="70"/>
  <c r="H32" i="70"/>
  <c r="I32" i="70"/>
  <c r="J32" i="70"/>
  <c r="K32" i="70"/>
  <c r="L32" i="70"/>
  <c r="E33" i="70"/>
  <c r="F33" i="70"/>
  <c r="G33" i="70"/>
  <c r="H33" i="70"/>
  <c r="I33" i="70"/>
  <c r="J33" i="70"/>
  <c r="K33" i="70"/>
  <c r="L33" i="70"/>
  <c r="E34" i="70"/>
  <c r="F34" i="70"/>
  <c r="G34" i="70"/>
  <c r="H34" i="70"/>
  <c r="I34" i="70"/>
  <c r="J34" i="70"/>
  <c r="K34" i="70"/>
  <c r="L34" i="70"/>
  <c r="E36" i="70"/>
  <c r="F36" i="70"/>
  <c r="G36" i="70"/>
  <c r="H36" i="70"/>
  <c r="I36" i="70"/>
  <c r="J36" i="70"/>
  <c r="K36" i="70"/>
  <c r="L36" i="70"/>
  <c r="E37" i="70"/>
  <c r="F37" i="70"/>
  <c r="G37" i="70"/>
  <c r="H37" i="70"/>
  <c r="I37" i="70"/>
  <c r="J37" i="70"/>
  <c r="K37" i="70"/>
  <c r="L37" i="70"/>
  <c r="E38" i="70"/>
  <c r="F38" i="70"/>
  <c r="G38" i="70"/>
  <c r="H38" i="70"/>
  <c r="I38" i="70"/>
  <c r="J38" i="70"/>
  <c r="K38" i="70"/>
  <c r="L38" i="70"/>
  <c r="E39" i="70"/>
  <c r="F39" i="70"/>
  <c r="G39" i="70"/>
  <c r="H39" i="70"/>
  <c r="I39" i="70"/>
  <c r="J39" i="70"/>
  <c r="K39" i="70"/>
  <c r="L39" i="70"/>
  <c r="E40" i="70"/>
  <c r="F40" i="70"/>
  <c r="G40" i="70"/>
  <c r="H40" i="70"/>
  <c r="I40" i="70"/>
  <c r="J40" i="70"/>
  <c r="K40" i="70"/>
  <c r="L40" i="70"/>
  <c r="D40" i="70"/>
  <c r="D39" i="70"/>
  <c r="D38" i="70"/>
  <c r="D37" i="70"/>
  <c r="D36" i="70"/>
  <c r="R21" i="70"/>
  <c r="Q21" i="70"/>
  <c r="P21" i="70"/>
  <c r="R20" i="70"/>
  <c r="Q20" i="70"/>
  <c r="P20" i="70"/>
  <c r="S20" i="70" s="1"/>
  <c r="R19" i="70"/>
  <c r="Q19" i="70"/>
  <c r="P19" i="70"/>
  <c r="S19" i="70" s="1"/>
  <c r="R18" i="70"/>
  <c r="Q18" i="70"/>
  <c r="P18" i="70"/>
  <c r="S18" i="70" s="1"/>
  <c r="R17" i="70"/>
  <c r="Q17" i="70"/>
  <c r="G17" i="70" s="1"/>
  <c r="P17" i="70"/>
  <c r="S21" i="70"/>
  <c r="Q14" i="70"/>
  <c r="R14" i="70"/>
  <c r="P14" i="70"/>
  <c r="S14" i="70" s="1"/>
  <c r="P12" i="70"/>
  <c r="S12" i="70" s="1"/>
  <c r="Q12" i="70"/>
  <c r="R12" i="70"/>
  <c r="P13" i="70"/>
  <c r="S13" i="70" s="1"/>
  <c r="Q13" i="70"/>
  <c r="R13" i="70"/>
  <c r="P15" i="70"/>
  <c r="Q15" i="70"/>
  <c r="R15" i="70"/>
  <c r="Q11" i="70"/>
  <c r="R11" i="70"/>
  <c r="P11" i="70"/>
  <c r="E41" i="70"/>
  <c r="F41" i="70"/>
  <c r="G41" i="70"/>
  <c r="H41" i="70"/>
  <c r="I41" i="70"/>
  <c r="J41" i="70"/>
  <c r="K41" i="70"/>
  <c r="L41" i="70"/>
  <c r="D34" i="70"/>
  <c r="D33" i="70"/>
  <c r="D32" i="70"/>
  <c r="M32" i="70" s="1"/>
  <c r="D31" i="70"/>
  <c r="D30" i="70"/>
  <c r="D29" i="70"/>
  <c r="D28" i="70"/>
  <c r="D27" i="70"/>
  <c r="D41" i="70"/>
  <c r="G21" i="70"/>
  <c r="Q60" i="68"/>
  <c r="Q62" i="68"/>
  <c r="Q68" i="68"/>
  <c r="P61" i="68"/>
  <c r="K60" i="68"/>
  <c r="L60" i="68"/>
  <c r="M60" i="68"/>
  <c r="N60" i="68"/>
  <c r="K61" i="68"/>
  <c r="L61" i="68"/>
  <c r="Q61" i="68" s="1"/>
  <c r="M61" i="68"/>
  <c r="N61" i="68"/>
  <c r="S61" i="68" s="1"/>
  <c r="K62" i="68"/>
  <c r="L62" i="68"/>
  <c r="M62" i="68"/>
  <c r="N62" i="68"/>
  <c r="S62" i="68" s="1"/>
  <c r="K63" i="68"/>
  <c r="L63" i="68"/>
  <c r="Q63" i="68" s="1"/>
  <c r="M63" i="68"/>
  <c r="N63" i="68"/>
  <c r="K64" i="68"/>
  <c r="L64" i="68"/>
  <c r="Q64" i="68" s="1"/>
  <c r="M64" i="68"/>
  <c r="R64" i="68" s="1"/>
  <c r="N64" i="68"/>
  <c r="S64" i="68" s="1"/>
  <c r="K65" i="68"/>
  <c r="L65" i="68"/>
  <c r="Q65" i="68" s="1"/>
  <c r="M65" i="68"/>
  <c r="N65" i="68"/>
  <c r="K66" i="68"/>
  <c r="L66" i="68"/>
  <c r="M66" i="68"/>
  <c r="N66" i="68"/>
  <c r="S66" i="68" s="1"/>
  <c r="K67" i="68"/>
  <c r="L67" i="68"/>
  <c r="Q67" i="68" s="1"/>
  <c r="M67" i="68"/>
  <c r="N67" i="68"/>
  <c r="K68" i="68"/>
  <c r="P68" i="68" s="1"/>
  <c r="L68" i="68"/>
  <c r="M68" i="68"/>
  <c r="N68" i="68"/>
  <c r="K69" i="68"/>
  <c r="P69" i="68" s="1"/>
  <c r="L69" i="68"/>
  <c r="Q69" i="68" s="1"/>
  <c r="M69" i="68"/>
  <c r="N69" i="68"/>
  <c r="S69" i="68" s="1"/>
  <c r="K59" i="68"/>
  <c r="L59" i="68"/>
  <c r="M59" i="68"/>
  <c r="N59" i="68"/>
  <c r="J69" i="68"/>
  <c r="J68" i="68"/>
  <c r="J67" i="68"/>
  <c r="J66" i="68"/>
  <c r="J65" i="68"/>
  <c r="O65" i="68" s="1"/>
  <c r="J64" i="68"/>
  <c r="O64" i="68" s="1"/>
  <c r="J63" i="68"/>
  <c r="O63" i="68" s="1"/>
  <c r="J62" i="68"/>
  <c r="J61" i="68"/>
  <c r="O61" i="68" s="1"/>
  <c r="J60" i="68"/>
  <c r="J59" i="68"/>
  <c r="G67" i="68"/>
  <c r="I65" i="68"/>
  <c r="H64" i="68"/>
  <c r="E59" i="68"/>
  <c r="F59" i="68"/>
  <c r="E60" i="68"/>
  <c r="H60" i="68" s="1"/>
  <c r="F60" i="68"/>
  <c r="I60" i="68" s="1"/>
  <c r="E61" i="68"/>
  <c r="H61" i="68" s="1"/>
  <c r="F61" i="68"/>
  <c r="E62" i="68"/>
  <c r="H62" i="68" s="1"/>
  <c r="F62" i="68"/>
  <c r="E63" i="68"/>
  <c r="H63" i="68" s="1"/>
  <c r="F63" i="68"/>
  <c r="I63" i="68" s="1"/>
  <c r="E64" i="68"/>
  <c r="F64" i="68"/>
  <c r="I64" i="68" s="1"/>
  <c r="E65" i="68"/>
  <c r="H65" i="68" s="1"/>
  <c r="F65" i="68"/>
  <c r="E66" i="68"/>
  <c r="H66" i="68" s="1"/>
  <c r="F66" i="68"/>
  <c r="I66" i="68" s="1"/>
  <c r="E67" i="68"/>
  <c r="H67" i="68" s="1"/>
  <c r="F67" i="68"/>
  <c r="I67" i="68" s="1"/>
  <c r="E68" i="68"/>
  <c r="H68" i="68" s="1"/>
  <c r="F68" i="68"/>
  <c r="I68" i="68" s="1"/>
  <c r="E69" i="68"/>
  <c r="H69" i="68" s="1"/>
  <c r="F69" i="68"/>
  <c r="I69" i="68" s="1"/>
  <c r="D69" i="68"/>
  <c r="D68" i="68"/>
  <c r="D67" i="68"/>
  <c r="D66" i="68"/>
  <c r="D65" i="68"/>
  <c r="D64" i="68"/>
  <c r="G64" i="68" s="1"/>
  <c r="D63" i="68"/>
  <c r="G63" i="68" s="1"/>
  <c r="D62" i="68"/>
  <c r="G62" i="68" s="1"/>
  <c r="D61" i="68"/>
  <c r="D60" i="68"/>
  <c r="D59" i="68"/>
  <c r="D53" i="68"/>
  <c r="D52" i="68"/>
  <c r="D51" i="68"/>
  <c r="D50" i="68"/>
  <c r="D49" i="68"/>
  <c r="D48" i="68"/>
  <c r="L48" i="68" s="1"/>
  <c r="D47" i="68"/>
  <c r="D46" i="68"/>
  <c r="D45" i="68"/>
  <c r="D44" i="68"/>
  <c r="D43" i="68"/>
  <c r="L51" i="68" s="1"/>
  <c r="L49" i="68"/>
  <c r="K70" i="68"/>
  <c r="P59" i="68" s="1"/>
  <c r="E43" i="68"/>
  <c r="F43" i="68"/>
  <c r="G43" i="68"/>
  <c r="H43" i="68"/>
  <c r="I43" i="68"/>
  <c r="J43" i="68"/>
  <c r="K43" i="68"/>
  <c r="E44" i="68"/>
  <c r="F44" i="68"/>
  <c r="N44" i="68" s="1"/>
  <c r="G44" i="68"/>
  <c r="O44" i="68" s="1"/>
  <c r="H44" i="68"/>
  <c r="P44" i="68" s="1"/>
  <c r="I44" i="68"/>
  <c r="J44" i="68"/>
  <c r="K44" i="68"/>
  <c r="E45" i="68"/>
  <c r="M45" i="68" s="1"/>
  <c r="F45" i="68"/>
  <c r="N45" i="68" s="1"/>
  <c r="G45" i="68"/>
  <c r="O45" i="68" s="1"/>
  <c r="H45" i="68"/>
  <c r="P45" i="68" s="1"/>
  <c r="I45" i="68"/>
  <c r="J45" i="68"/>
  <c r="K45" i="68"/>
  <c r="E46" i="68"/>
  <c r="F46" i="68"/>
  <c r="N46" i="68" s="1"/>
  <c r="G46" i="68"/>
  <c r="O46" i="68" s="1"/>
  <c r="H46" i="68"/>
  <c r="P46" i="68" s="1"/>
  <c r="I46" i="68"/>
  <c r="J46" i="68"/>
  <c r="K46" i="68"/>
  <c r="E47" i="68"/>
  <c r="F47" i="68"/>
  <c r="N47" i="68" s="1"/>
  <c r="G47" i="68"/>
  <c r="O47" i="68" s="1"/>
  <c r="H47" i="68"/>
  <c r="P47" i="68" s="1"/>
  <c r="I47" i="68"/>
  <c r="Q47" i="68" s="1"/>
  <c r="J47" i="68"/>
  <c r="K47" i="68"/>
  <c r="E48" i="68"/>
  <c r="F48" i="68"/>
  <c r="N48" i="68" s="1"/>
  <c r="G48" i="68"/>
  <c r="O48" i="68" s="1"/>
  <c r="H48" i="68"/>
  <c r="P48" i="68" s="1"/>
  <c r="I48" i="68"/>
  <c r="J48" i="68"/>
  <c r="R48" i="68" s="1"/>
  <c r="K48" i="68"/>
  <c r="E49" i="68"/>
  <c r="F49" i="68"/>
  <c r="N49" i="68" s="1"/>
  <c r="G49" i="68"/>
  <c r="O49" i="68" s="1"/>
  <c r="H49" i="68"/>
  <c r="P49" i="68" s="1"/>
  <c r="I49" i="68"/>
  <c r="Q49" i="68" s="1"/>
  <c r="J49" i="68"/>
  <c r="K49" i="68"/>
  <c r="E50" i="68"/>
  <c r="F50" i="68"/>
  <c r="N50" i="68" s="1"/>
  <c r="G50" i="68"/>
  <c r="O50" i="68" s="1"/>
  <c r="H50" i="68"/>
  <c r="P50" i="68" s="1"/>
  <c r="I50" i="68"/>
  <c r="Q50" i="68" s="1"/>
  <c r="J50" i="68"/>
  <c r="R50" i="68" s="1"/>
  <c r="K50" i="68"/>
  <c r="E51" i="68"/>
  <c r="M51" i="68" s="1"/>
  <c r="F51" i="68"/>
  <c r="N51" i="68" s="1"/>
  <c r="G51" i="68"/>
  <c r="O51" i="68" s="1"/>
  <c r="H51" i="68"/>
  <c r="P51" i="68" s="1"/>
  <c r="I51" i="68"/>
  <c r="Q51" i="68" s="1"/>
  <c r="J51" i="68"/>
  <c r="R51" i="68" s="1"/>
  <c r="K51" i="68"/>
  <c r="S51" i="68" s="1"/>
  <c r="E52" i="68"/>
  <c r="F52" i="68"/>
  <c r="N52" i="68" s="1"/>
  <c r="G52" i="68"/>
  <c r="O52" i="68" s="1"/>
  <c r="H52" i="68"/>
  <c r="P52" i="68" s="1"/>
  <c r="I52" i="68"/>
  <c r="J52" i="68"/>
  <c r="K52" i="68"/>
  <c r="E53" i="68"/>
  <c r="M53" i="68" s="1"/>
  <c r="F53" i="68"/>
  <c r="N53" i="68" s="1"/>
  <c r="G53" i="68"/>
  <c r="O53" i="68" s="1"/>
  <c r="H53" i="68"/>
  <c r="P53" i="68" s="1"/>
  <c r="I53" i="68"/>
  <c r="J53" i="68"/>
  <c r="K53" i="68"/>
  <c r="M28" i="68"/>
  <c r="N28" i="68"/>
  <c r="M29" i="68"/>
  <c r="M32" i="68"/>
  <c r="N32" i="68"/>
  <c r="O32" i="68"/>
  <c r="O34" i="68"/>
  <c r="M37" i="68"/>
  <c r="T28" i="68"/>
  <c r="T30" i="68"/>
  <c r="T34" i="68"/>
  <c r="T36" i="68"/>
  <c r="O8" i="68"/>
  <c r="E28" i="68"/>
  <c r="F28" i="68"/>
  <c r="G28" i="68"/>
  <c r="H28" i="68"/>
  <c r="I28" i="68"/>
  <c r="R28" i="68" s="1"/>
  <c r="J28" i="68"/>
  <c r="K28" i="68"/>
  <c r="L28" i="68"/>
  <c r="U28" i="68" s="1"/>
  <c r="E29" i="68"/>
  <c r="F29" i="68"/>
  <c r="G29" i="68"/>
  <c r="H29" i="68"/>
  <c r="I29" i="68"/>
  <c r="R29" i="68" s="1"/>
  <c r="J29" i="68"/>
  <c r="K29" i="68"/>
  <c r="L29" i="68"/>
  <c r="U29" i="68" s="1"/>
  <c r="E30" i="68"/>
  <c r="N30" i="68" s="1"/>
  <c r="F30" i="68"/>
  <c r="O30" i="68" s="1"/>
  <c r="G30" i="68"/>
  <c r="H30" i="68"/>
  <c r="I30" i="68"/>
  <c r="R30" i="68" s="1"/>
  <c r="J30" i="68"/>
  <c r="K30" i="68"/>
  <c r="L30" i="68"/>
  <c r="U30" i="68" s="1"/>
  <c r="E31" i="68"/>
  <c r="F31" i="68"/>
  <c r="G31" i="68"/>
  <c r="H31" i="68"/>
  <c r="I31" i="68"/>
  <c r="R31" i="68" s="1"/>
  <c r="J31" i="68"/>
  <c r="K31" i="68"/>
  <c r="L31" i="68"/>
  <c r="U31" i="68" s="1"/>
  <c r="E32" i="68"/>
  <c r="F32" i="68"/>
  <c r="G32" i="68"/>
  <c r="H32" i="68"/>
  <c r="I32" i="68"/>
  <c r="R32" i="68" s="1"/>
  <c r="J32" i="68"/>
  <c r="K32" i="68"/>
  <c r="T32" i="68" s="1"/>
  <c r="L32" i="68"/>
  <c r="U32" i="68" s="1"/>
  <c r="E33" i="68"/>
  <c r="F33" i="68"/>
  <c r="G33" i="68"/>
  <c r="H33" i="68"/>
  <c r="I33" i="68"/>
  <c r="R33" i="68" s="1"/>
  <c r="J33" i="68"/>
  <c r="K33" i="68"/>
  <c r="L33" i="68"/>
  <c r="U33" i="68" s="1"/>
  <c r="E34" i="68"/>
  <c r="N34" i="68" s="1"/>
  <c r="F34" i="68"/>
  <c r="G34" i="68"/>
  <c r="H34" i="68"/>
  <c r="I34" i="68"/>
  <c r="R34" i="68" s="1"/>
  <c r="J34" i="68"/>
  <c r="K34" i="68"/>
  <c r="L34" i="68"/>
  <c r="U34" i="68" s="1"/>
  <c r="E35" i="68"/>
  <c r="F35" i="68"/>
  <c r="G35" i="68"/>
  <c r="H35" i="68"/>
  <c r="I35" i="68"/>
  <c r="R35" i="68" s="1"/>
  <c r="J35" i="68"/>
  <c r="K35" i="68"/>
  <c r="L35" i="68"/>
  <c r="U35" i="68" s="1"/>
  <c r="E36" i="68"/>
  <c r="N36" i="68" s="1"/>
  <c r="F36" i="68"/>
  <c r="G36" i="68"/>
  <c r="H36" i="68"/>
  <c r="I36" i="68"/>
  <c r="J36" i="68"/>
  <c r="K36" i="68"/>
  <c r="L36" i="68"/>
  <c r="U36" i="68" s="1"/>
  <c r="E37" i="68"/>
  <c r="F37" i="68"/>
  <c r="G37" i="68"/>
  <c r="H37" i="68"/>
  <c r="I37" i="68"/>
  <c r="R37" i="68" s="1"/>
  <c r="J37" i="68"/>
  <c r="K37" i="68"/>
  <c r="T37" i="68" s="1"/>
  <c r="L37" i="68"/>
  <c r="U37" i="68" s="1"/>
  <c r="D28" i="68"/>
  <c r="D37" i="68"/>
  <c r="D36" i="68"/>
  <c r="M36" i="68" s="1"/>
  <c r="D35" i="68"/>
  <c r="D34" i="68"/>
  <c r="M34" i="68" s="1"/>
  <c r="D33" i="68"/>
  <c r="D32" i="68"/>
  <c r="D31" i="68"/>
  <c r="M31" i="68" s="1"/>
  <c r="D30" i="68"/>
  <c r="D29" i="68"/>
  <c r="E27" i="68"/>
  <c r="F27" i="68"/>
  <c r="O36" i="68" s="1"/>
  <c r="G27" i="68"/>
  <c r="H27" i="68"/>
  <c r="Q30" i="68" s="1"/>
  <c r="I27" i="68"/>
  <c r="J27" i="68"/>
  <c r="K27" i="68"/>
  <c r="L27" i="68"/>
  <c r="D27" i="68"/>
  <c r="O68" i="70" l="1"/>
  <c r="Q67" i="70"/>
  <c r="I72" i="70"/>
  <c r="P53" i="70"/>
  <c r="O52" i="70"/>
  <c r="H68" i="70"/>
  <c r="S67" i="70"/>
  <c r="O40" i="70"/>
  <c r="O76" i="70"/>
  <c r="S78" i="70"/>
  <c r="H78" i="70"/>
  <c r="O77" i="70"/>
  <c r="Q65" i="70"/>
  <c r="Q71" i="70"/>
  <c r="Q69" i="70"/>
  <c r="Q78" i="70"/>
  <c r="Q76" i="70"/>
  <c r="Q74" i="70"/>
  <c r="S70" i="70"/>
  <c r="M31" i="70"/>
  <c r="U40" i="70"/>
  <c r="U39" i="70"/>
  <c r="U38" i="70"/>
  <c r="U37" i="70"/>
  <c r="U36" i="70"/>
  <c r="U34" i="70"/>
  <c r="U33" i="70"/>
  <c r="U32" i="70"/>
  <c r="U31" i="70"/>
  <c r="U30" i="70"/>
  <c r="U29" i="70"/>
  <c r="U28" i="70"/>
  <c r="U27" i="70"/>
  <c r="P59" i="70"/>
  <c r="O58" i="70"/>
  <c r="H69" i="70"/>
  <c r="H75" i="70"/>
  <c r="O69" i="70"/>
  <c r="O78" i="70"/>
  <c r="I69" i="70"/>
  <c r="I77" i="70"/>
  <c r="L48" i="70"/>
  <c r="L58" i="70"/>
  <c r="Q53" i="70"/>
  <c r="P52" i="70"/>
  <c r="G70" i="70"/>
  <c r="S66" i="70"/>
  <c r="G72" i="70"/>
  <c r="R66" i="70"/>
  <c r="Q70" i="70"/>
  <c r="R74" i="70"/>
  <c r="M38" i="70"/>
  <c r="L51" i="70"/>
  <c r="G71" i="70"/>
  <c r="H74" i="70"/>
  <c r="H76" i="70"/>
  <c r="O65" i="70"/>
  <c r="O74" i="70"/>
  <c r="P72" i="70"/>
  <c r="P68" i="70"/>
  <c r="P75" i="70"/>
  <c r="L57" i="70"/>
  <c r="L50" i="70"/>
  <c r="O72" i="70"/>
  <c r="Q72" i="70"/>
  <c r="M39" i="70"/>
  <c r="O39" i="70"/>
  <c r="O38" i="70"/>
  <c r="O37" i="70"/>
  <c r="O36" i="70"/>
  <c r="O34" i="70"/>
  <c r="O33" i="70"/>
  <c r="O32" i="70"/>
  <c r="O31" i="70"/>
  <c r="O30" i="70"/>
  <c r="O29" i="70"/>
  <c r="O28" i="70"/>
  <c r="O27" i="70"/>
  <c r="S51" i="70"/>
  <c r="P48" i="70"/>
  <c r="N58" i="70"/>
  <c r="H71" i="70"/>
  <c r="I78" i="70"/>
  <c r="O66" i="70"/>
  <c r="S71" i="70"/>
  <c r="S76" i="70"/>
  <c r="S74" i="70"/>
  <c r="R70" i="70"/>
  <c r="R78" i="70"/>
  <c r="L56" i="70"/>
  <c r="M28" i="70"/>
  <c r="R29" i="70"/>
  <c r="M40" i="70"/>
  <c r="N34" i="70"/>
  <c r="N33" i="70"/>
  <c r="N32" i="70"/>
  <c r="N31" i="70"/>
  <c r="N30" i="70"/>
  <c r="N29" i="70"/>
  <c r="N27" i="70"/>
  <c r="L53" i="70"/>
  <c r="O67" i="70"/>
  <c r="R67" i="70"/>
  <c r="P66" i="70"/>
  <c r="P70" i="70"/>
  <c r="P77" i="70"/>
  <c r="P76" i="70"/>
  <c r="N56" i="70"/>
  <c r="S52" i="70"/>
  <c r="N57" i="70"/>
  <c r="I68" i="70"/>
  <c r="G76" i="70"/>
  <c r="S53" i="70"/>
  <c r="N48" i="70"/>
  <c r="G69" i="70"/>
  <c r="I71" i="70"/>
  <c r="I75" i="70"/>
  <c r="R71" i="70"/>
  <c r="R76" i="70"/>
  <c r="N49" i="70"/>
  <c r="N47" i="70"/>
  <c r="N59" i="70"/>
  <c r="S47" i="70"/>
  <c r="G75" i="70"/>
  <c r="P67" i="70"/>
  <c r="P71" i="70"/>
  <c r="P78" i="70"/>
  <c r="P74" i="70"/>
  <c r="M33" i="70"/>
  <c r="R32" i="70"/>
  <c r="R31" i="70"/>
  <c r="R30" i="70"/>
  <c r="M59" i="70"/>
  <c r="S57" i="70"/>
  <c r="N51" i="70"/>
  <c r="M50" i="70"/>
  <c r="S48" i="70"/>
  <c r="R47" i="70"/>
  <c r="O70" i="70"/>
  <c r="S65" i="70"/>
  <c r="S72" i="70"/>
  <c r="S68" i="70"/>
  <c r="S77" i="70"/>
  <c r="S75" i="70"/>
  <c r="G78" i="70"/>
  <c r="N50" i="70"/>
  <c r="P65" i="70"/>
  <c r="P69" i="70"/>
  <c r="S58" i="70"/>
  <c r="N52" i="70"/>
  <c r="M51" i="70"/>
  <c r="S49" i="70"/>
  <c r="H70" i="70"/>
  <c r="G74" i="70"/>
  <c r="G77" i="70"/>
  <c r="O71" i="70"/>
  <c r="R72" i="70"/>
  <c r="R68" i="70"/>
  <c r="R77" i="70"/>
  <c r="R75" i="70"/>
  <c r="S56" i="70"/>
  <c r="T37" i="70"/>
  <c r="P40" i="70"/>
  <c r="P39" i="70"/>
  <c r="P38" i="70"/>
  <c r="P37" i="70"/>
  <c r="P36" i="70"/>
  <c r="P34" i="70"/>
  <c r="P33" i="70"/>
  <c r="P32" i="70"/>
  <c r="P31" i="70"/>
  <c r="P30" i="70"/>
  <c r="P29" i="70"/>
  <c r="P28" i="70"/>
  <c r="P27" i="70"/>
  <c r="S59" i="70"/>
  <c r="N53" i="70"/>
  <c r="M52" i="70"/>
  <c r="S50" i="70"/>
  <c r="O48" i="70"/>
  <c r="G68" i="70"/>
  <c r="I70" i="70"/>
  <c r="I74" i="70"/>
  <c r="I76" i="70"/>
  <c r="Q66" i="70"/>
  <c r="Q68" i="70"/>
  <c r="Q77" i="70"/>
  <c r="Q75" i="70"/>
  <c r="R48" i="70"/>
  <c r="R34" i="70"/>
  <c r="Q57" i="70"/>
  <c r="P47" i="70"/>
  <c r="T28" i="70"/>
  <c r="R59" i="70"/>
  <c r="Q58" i="70"/>
  <c r="P57" i="70"/>
  <c r="O56" i="70"/>
  <c r="R50" i="70"/>
  <c r="Q49" i="70"/>
  <c r="O47" i="70"/>
  <c r="S73" i="70"/>
  <c r="S69" i="70"/>
  <c r="P56" i="70"/>
  <c r="S40" i="70"/>
  <c r="S39" i="70"/>
  <c r="S38" i="70"/>
  <c r="S37" i="70"/>
  <c r="S36" i="70"/>
  <c r="S34" i="70"/>
  <c r="S33" i="70"/>
  <c r="S32" i="70"/>
  <c r="S31" i="70"/>
  <c r="S30" i="70"/>
  <c r="S29" i="70"/>
  <c r="S28" i="70"/>
  <c r="S27" i="70"/>
  <c r="Q59" i="70"/>
  <c r="P58" i="70"/>
  <c r="O57" i="70"/>
  <c r="R51" i="70"/>
  <c r="Q50" i="70"/>
  <c r="P49" i="70"/>
  <c r="M57" i="70"/>
  <c r="R56" i="70"/>
  <c r="Q56" i="70"/>
  <c r="Q48" i="70"/>
  <c r="R33" i="70"/>
  <c r="M34" i="70"/>
  <c r="N28" i="70"/>
  <c r="M36" i="70"/>
  <c r="R40" i="70"/>
  <c r="R39" i="70"/>
  <c r="R38" i="70"/>
  <c r="R37" i="70"/>
  <c r="R36" i="70"/>
  <c r="R28" i="70"/>
  <c r="R27" i="70"/>
  <c r="R52" i="70"/>
  <c r="Q51" i="70"/>
  <c r="P50" i="70"/>
  <c r="O49" i="70"/>
  <c r="L59" i="70"/>
  <c r="R57" i="70"/>
  <c r="Q47" i="70"/>
  <c r="R58" i="70"/>
  <c r="R49" i="70"/>
  <c r="R73" i="70"/>
  <c r="R69" i="70"/>
  <c r="M37" i="70"/>
  <c r="Q40" i="70"/>
  <c r="Q39" i="70"/>
  <c r="Q38" i="70"/>
  <c r="Q37" i="70"/>
  <c r="Q36" i="70"/>
  <c r="Q34" i="70"/>
  <c r="Q33" i="70"/>
  <c r="Q32" i="70"/>
  <c r="Q31" i="70"/>
  <c r="Q30" i="70"/>
  <c r="Q29" i="70"/>
  <c r="Q28" i="70"/>
  <c r="Q27" i="70"/>
  <c r="R53" i="70"/>
  <c r="Q52" i="70"/>
  <c r="P51" i="70"/>
  <c r="O50" i="70"/>
  <c r="S49" i="68"/>
  <c r="C61" i="68"/>
  <c r="C69" i="68"/>
  <c r="C32" i="68"/>
  <c r="T35" i="68"/>
  <c r="T33" i="68"/>
  <c r="T31" i="68"/>
  <c r="T29" i="68"/>
  <c r="O28" i="68"/>
  <c r="M52" i="68"/>
  <c r="S50" i="68"/>
  <c r="R49" i="68"/>
  <c r="Q48" i="68"/>
  <c r="M44" i="68"/>
  <c r="I61" i="68"/>
  <c r="O69" i="68"/>
  <c r="P67" i="68"/>
  <c r="P65" i="68"/>
  <c r="P63" i="68"/>
  <c r="S37" i="68"/>
  <c r="S34" i="68"/>
  <c r="S31" i="68"/>
  <c r="C36" i="68"/>
  <c r="S52" i="68"/>
  <c r="M46" i="68"/>
  <c r="R66" i="68"/>
  <c r="R60" i="68"/>
  <c r="Q37" i="68"/>
  <c r="Q34" i="68"/>
  <c r="R52" i="68"/>
  <c r="S45" i="68"/>
  <c r="Q66" i="68"/>
  <c r="P37" i="68"/>
  <c r="P36" i="68"/>
  <c r="P35" i="68"/>
  <c r="P34" i="68"/>
  <c r="P33" i="68"/>
  <c r="P32" i="68"/>
  <c r="P31" i="68"/>
  <c r="P30" i="68"/>
  <c r="P29" i="68"/>
  <c r="P28" i="68"/>
  <c r="R53" i="68"/>
  <c r="Q52" i="68"/>
  <c r="M48" i="68"/>
  <c r="S46" i="68"/>
  <c r="R45" i="68"/>
  <c r="Q44" i="68"/>
  <c r="C66" i="68"/>
  <c r="C64" i="68"/>
  <c r="G66" i="68"/>
  <c r="P66" i="68"/>
  <c r="P64" i="68"/>
  <c r="P62" i="68"/>
  <c r="P60" i="68"/>
  <c r="S36" i="68"/>
  <c r="S33" i="68"/>
  <c r="S30" i="68"/>
  <c r="S28" i="68"/>
  <c r="S60" i="68"/>
  <c r="S44" i="68"/>
  <c r="Q36" i="68"/>
  <c r="S53" i="68"/>
  <c r="M47" i="68"/>
  <c r="C65" i="68"/>
  <c r="O37" i="68"/>
  <c r="O35" i="68"/>
  <c r="O33" i="68"/>
  <c r="O31" i="68"/>
  <c r="O29" i="68"/>
  <c r="Q53" i="68"/>
  <c r="M49" i="68"/>
  <c r="S47" i="68"/>
  <c r="R46" i="68"/>
  <c r="Q45" i="68"/>
  <c r="C67" i="68"/>
  <c r="G65" i="68"/>
  <c r="S67" i="68"/>
  <c r="S65" i="68"/>
  <c r="S63" i="68"/>
  <c r="C33" i="68"/>
  <c r="S35" i="68"/>
  <c r="S32" i="68"/>
  <c r="S29" i="68"/>
  <c r="S68" i="68"/>
  <c r="R68" i="68"/>
  <c r="R62" i="68"/>
  <c r="C35" i="68"/>
  <c r="Q35" i="68"/>
  <c r="Q32" i="68"/>
  <c r="Q29" i="68"/>
  <c r="R44" i="68"/>
  <c r="C30" i="68"/>
  <c r="C28" i="68"/>
  <c r="N37" i="68"/>
  <c r="N35" i="68"/>
  <c r="N33" i="68"/>
  <c r="N31" i="68"/>
  <c r="N29" i="68"/>
  <c r="M35" i="68"/>
  <c r="M30" i="68"/>
  <c r="M50" i="68"/>
  <c r="S48" i="68"/>
  <c r="R47" i="68"/>
  <c r="Q46" i="68"/>
  <c r="C47" i="68"/>
  <c r="C60" i="68"/>
  <c r="C68" i="68"/>
  <c r="I62" i="68"/>
  <c r="O60" i="68"/>
  <c r="O67" i="68"/>
  <c r="R69" i="68"/>
  <c r="R67" i="68"/>
  <c r="R65" i="68"/>
  <c r="R63" i="68"/>
  <c r="R61" i="68"/>
  <c r="C31" i="68"/>
  <c r="Q33" i="68"/>
  <c r="M33" i="68"/>
  <c r="G69" i="68"/>
  <c r="G61" i="68"/>
  <c r="O62" i="68"/>
  <c r="C63" i="68"/>
  <c r="G68" i="68"/>
  <c r="G60" i="68"/>
  <c r="C62" i="68"/>
  <c r="C34" i="68"/>
  <c r="L50" i="68"/>
  <c r="R36" i="68"/>
  <c r="L47" i="68"/>
  <c r="O66" i="68"/>
  <c r="C37" i="68"/>
  <c r="C29" i="68"/>
  <c r="Q31" i="68"/>
  <c r="O68" i="68"/>
  <c r="Q28" i="68"/>
  <c r="L52" i="68"/>
  <c r="F70" i="68"/>
  <c r="I59" i="68" s="1"/>
  <c r="D54" i="68"/>
  <c r="L43" i="68" s="1"/>
  <c r="E70" i="68"/>
  <c r="H59" i="68" s="1"/>
  <c r="J70" i="68"/>
  <c r="O59" i="68" s="1"/>
  <c r="N70" i="68"/>
  <c r="S59" i="68" s="1"/>
  <c r="M70" i="68"/>
  <c r="R59" i="68" s="1"/>
  <c r="D70" i="68"/>
  <c r="L70" i="68"/>
  <c r="Q59" i="68" s="1"/>
  <c r="M27" i="70"/>
  <c r="M46" i="70"/>
  <c r="T34" i="70"/>
  <c r="T33" i="70"/>
  <c r="T32" i="70"/>
  <c r="T31" i="70"/>
  <c r="T30" i="70"/>
  <c r="L49" i="70"/>
  <c r="M30" i="70"/>
  <c r="N40" i="70"/>
  <c r="N39" i="70"/>
  <c r="N38" i="70"/>
  <c r="N37" i="70"/>
  <c r="N36" i="70"/>
  <c r="S17" i="70"/>
  <c r="M56" i="70"/>
  <c r="T27" i="70"/>
  <c r="L47" i="70"/>
  <c r="T40" i="70"/>
  <c r="T39" i="70"/>
  <c r="T38" i="70"/>
  <c r="T36" i="70"/>
  <c r="S15" i="70"/>
  <c r="G18" i="70"/>
  <c r="M47" i="70"/>
  <c r="S11" i="70"/>
  <c r="L52" i="70"/>
  <c r="Q46" i="70"/>
  <c r="T29" i="70"/>
  <c r="M29" i="70"/>
  <c r="G19" i="70"/>
  <c r="G20" i="70"/>
  <c r="C52" i="68"/>
  <c r="C53" i="68"/>
  <c r="C45" i="68"/>
  <c r="L53" i="68"/>
  <c r="L45" i="68"/>
  <c r="C50" i="68"/>
  <c r="C44" i="68"/>
  <c r="C46" i="68"/>
  <c r="L44" i="68"/>
  <c r="L46" i="68"/>
  <c r="C51" i="68"/>
  <c r="C49" i="68"/>
  <c r="C48" i="68"/>
  <c r="E54" i="68"/>
  <c r="M43" i="68" s="1"/>
  <c r="I38" i="68"/>
  <c r="R27" i="68" s="1"/>
  <c r="K54" i="68"/>
  <c r="S43" i="68" s="1"/>
  <c r="G38" i="68"/>
  <c r="P27" i="68" s="1"/>
  <c r="J54" i="68"/>
  <c r="R43" i="68" s="1"/>
  <c r="J38" i="68"/>
  <c r="S27" i="68" s="1"/>
  <c r="F38" i="68"/>
  <c r="O27" i="68" s="1"/>
  <c r="G54" i="68"/>
  <c r="O43" i="68" s="1"/>
  <c r="H38" i="68"/>
  <c r="Q27" i="68" s="1"/>
  <c r="I54" i="68"/>
  <c r="Q43" i="68" s="1"/>
  <c r="E38" i="68"/>
  <c r="H54" i="68"/>
  <c r="P43" i="68" s="1"/>
  <c r="L38" i="68"/>
  <c r="U27" i="68" s="1"/>
  <c r="K38" i="68"/>
  <c r="T27" i="68" s="1"/>
  <c r="F54" i="68"/>
  <c r="N43" i="68" s="1"/>
  <c r="G18" i="68"/>
  <c r="G9" i="68"/>
  <c r="G10" i="68"/>
  <c r="G11" i="68"/>
  <c r="G12" i="68"/>
  <c r="G13" i="68"/>
  <c r="G14" i="68"/>
  <c r="G15" i="68"/>
  <c r="G16" i="68"/>
  <c r="G17" i="68"/>
  <c r="G8" i="68"/>
  <c r="U12" i="68"/>
  <c r="O12" i="68"/>
  <c r="O9" i="68"/>
  <c r="O10" i="68"/>
  <c r="O11" i="68"/>
  <c r="O13" i="68"/>
  <c r="O14" i="68"/>
  <c r="O15" i="68"/>
  <c r="O16" i="68"/>
  <c r="O17" i="68"/>
  <c r="T9" i="68"/>
  <c r="U9" i="68"/>
  <c r="S10" i="68"/>
  <c r="T10" i="68"/>
  <c r="U10" i="68"/>
  <c r="S11" i="68"/>
  <c r="T11" i="68"/>
  <c r="U11" i="68"/>
  <c r="S12" i="68"/>
  <c r="T12" i="68"/>
  <c r="S13" i="68"/>
  <c r="T13" i="68"/>
  <c r="U13" i="68"/>
  <c r="S14" i="68"/>
  <c r="T14" i="68"/>
  <c r="U14" i="68"/>
  <c r="S15" i="68"/>
  <c r="T15" i="68"/>
  <c r="U15" i="68"/>
  <c r="S16" i="68"/>
  <c r="T16" i="68"/>
  <c r="U16" i="68"/>
  <c r="S17" i="68"/>
  <c r="T17" i="68"/>
  <c r="U17" i="68"/>
  <c r="T8" i="68"/>
  <c r="U8" i="68"/>
  <c r="Q71" i="66"/>
  <c r="S71" i="66"/>
  <c r="R73" i="66"/>
  <c r="R79" i="66"/>
  <c r="S79" i="66"/>
  <c r="Q80" i="66"/>
  <c r="R83" i="66"/>
  <c r="P75" i="66"/>
  <c r="P79" i="66"/>
  <c r="P72" i="66"/>
  <c r="P71" i="66"/>
  <c r="K71" i="66"/>
  <c r="L71" i="66"/>
  <c r="M71" i="66"/>
  <c r="N71" i="66"/>
  <c r="K72" i="66"/>
  <c r="L72" i="66"/>
  <c r="Q72" i="66" s="1"/>
  <c r="M72" i="66"/>
  <c r="R72" i="66" s="1"/>
  <c r="N72" i="66"/>
  <c r="S72" i="66" s="1"/>
  <c r="K73" i="66"/>
  <c r="P73" i="66" s="1"/>
  <c r="L73" i="66"/>
  <c r="Q73" i="66" s="1"/>
  <c r="M73" i="66"/>
  <c r="N73" i="66"/>
  <c r="S73" i="66" s="1"/>
  <c r="K74" i="66"/>
  <c r="P74" i="66" s="1"/>
  <c r="L74" i="66"/>
  <c r="Q74" i="66" s="1"/>
  <c r="M74" i="66"/>
  <c r="R74" i="66" s="1"/>
  <c r="N74" i="66"/>
  <c r="S74" i="66" s="1"/>
  <c r="K75" i="66"/>
  <c r="L75" i="66"/>
  <c r="Q75" i="66" s="1"/>
  <c r="M75" i="66"/>
  <c r="R75" i="66" s="1"/>
  <c r="N75" i="66"/>
  <c r="S75" i="66" s="1"/>
  <c r="K76" i="66"/>
  <c r="P76" i="66" s="1"/>
  <c r="L76" i="66"/>
  <c r="Q76" i="66" s="1"/>
  <c r="M76" i="66"/>
  <c r="R76" i="66" s="1"/>
  <c r="N76" i="66"/>
  <c r="S76" i="66" s="1"/>
  <c r="K77" i="66"/>
  <c r="P77" i="66" s="1"/>
  <c r="L77" i="66"/>
  <c r="Q77" i="66" s="1"/>
  <c r="M77" i="66"/>
  <c r="R77" i="66" s="1"/>
  <c r="N77" i="66"/>
  <c r="S77" i="66" s="1"/>
  <c r="K78" i="66"/>
  <c r="P78" i="66" s="1"/>
  <c r="L78" i="66"/>
  <c r="Q78" i="66" s="1"/>
  <c r="M78" i="66"/>
  <c r="R78" i="66" s="1"/>
  <c r="N78" i="66"/>
  <c r="S78" i="66" s="1"/>
  <c r="K79" i="66"/>
  <c r="L79" i="66"/>
  <c r="M79" i="66"/>
  <c r="N79" i="66"/>
  <c r="K80" i="66"/>
  <c r="P80" i="66" s="1"/>
  <c r="L80" i="66"/>
  <c r="M80" i="66"/>
  <c r="R80" i="66" s="1"/>
  <c r="N80" i="66"/>
  <c r="S80" i="66" s="1"/>
  <c r="K81" i="66"/>
  <c r="P81" i="66" s="1"/>
  <c r="L81" i="66"/>
  <c r="Q81" i="66" s="1"/>
  <c r="M81" i="66"/>
  <c r="R81" i="66" s="1"/>
  <c r="N81" i="66"/>
  <c r="S81" i="66" s="1"/>
  <c r="K82" i="66"/>
  <c r="P82" i="66" s="1"/>
  <c r="L82" i="66"/>
  <c r="Q82" i="66" s="1"/>
  <c r="M82" i="66"/>
  <c r="R82" i="66" s="1"/>
  <c r="N82" i="66"/>
  <c r="S82" i="66" s="1"/>
  <c r="K83" i="66"/>
  <c r="P83" i="66" s="1"/>
  <c r="L83" i="66"/>
  <c r="Q83" i="66" s="1"/>
  <c r="M83" i="66"/>
  <c r="N83" i="66"/>
  <c r="S83" i="66" s="1"/>
  <c r="K84" i="66"/>
  <c r="P84" i="66" s="1"/>
  <c r="L84" i="66"/>
  <c r="Q84" i="66" s="1"/>
  <c r="M84" i="66"/>
  <c r="R84" i="66" s="1"/>
  <c r="N84" i="66"/>
  <c r="S84" i="66" s="1"/>
  <c r="K85" i="66"/>
  <c r="P85" i="66" s="1"/>
  <c r="L85" i="66"/>
  <c r="Q85" i="66" s="1"/>
  <c r="M85" i="66"/>
  <c r="R85" i="66" s="1"/>
  <c r="N85" i="66"/>
  <c r="S85" i="66" s="1"/>
  <c r="K86" i="66"/>
  <c r="P86" i="66" s="1"/>
  <c r="L86" i="66"/>
  <c r="Q86" i="66" s="1"/>
  <c r="M86" i="66"/>
  <c r="R86" i="66" s="1"/>
  <c r="N86" i="66"/>
  <c r="S86" i="66" s="1"/>
  <c r="K87" i="66"/>
  <c r="L87" i="66"/>
  <c r="M87" i="66"/>
  <c r="N87" i="66"/>
  <c r="J86" i="66"/>
  <c r="J85" i="66"/>
  <c r="O85" i="66" s="1"/>
  <c r="J84" i="66"/>
  <c r="O84" i="66" s="1"/>
  <c r="J83" i="66"/>
  <c r="O83" i="66" s="1"/>
  <c r="J82" i="66"/>
  <c r="O82" i="66" s="1"/>
  <c r="J81" i="66"/>
  <c r="O81" i="66" s="1"/>
  <c r="J80" i="66"/>
  <c r="O80" i="66" s="1"/>
  <c r="J79" i="66"/>
  <c r="J78" i="66"/>
  <c r="J77" i="66"/>
  <c r="O77" i="66" s="1"/>
  <c r="J76" i="66"/>
  <c r="O76" i="66" s="1"/>
  <c r="J75" i="66"/>
  <c r="O75" i="66" s="1"/>
  <c r="J74" i="66"/>
  <c r="O74" i="66" s="1"/>
  <c r="J73" i="66"/>
  <c r="O73" i="66" s="1"/>
  <c r="J72" i="66"/>
  <c r="O72" i="66" s="1"/>
  <c r="J71" i="66"/>
  <c r="J87" i="66"/>
  <c r="H82" i="66"/>
  <c r="E71" i="66"/>
  <c r="F71" i="66"/>
  <c r="I73" i="66" s="1"/>
  <c r="E72" i="66"/>
  <c r="H72" i="66" s="1"/>
  <c r="F72" i="66"/>
  <c r="I72" i="66" s="1"/>
  <c r="E73" i="66"/>
  <c r="H73" i="66" s="1"/>
  <c r="F73" i="66"/>
  <c r="E74" i="66"/>
  <c r="H74" i="66" s="1"/>
  <c r="F74" i="66"/>
  <c r="E75" i="66"/>
  <c r="H75" i="66" s="1"/>
  <c r="F75" i="66"/>
  <c r="I75" i="66" s="1"/>
  <c r="E76" i="66"/>
  <c r="H76" i="66" s="1"/>
  <c r="F76" i="66"/>
  <c r="I76" i="66" s="1"/>
  <c r="E77" i="66"/>
  <c r="H77" i="66" s="1"/>
  <c r="F77" i="66"/>
  <c r="E78" i="66"/>
  <c r="F78" i="66"/>
  <c r="E79" i="66"/>
  <c r="H79" i="66" s="1"/>
  <c r="F79" i="66"/>
  <c r="E80" i="66"/>
  <c r="H80" i="66" s="1"/>
  <c r="F80" i="66"/>
  <c r="E81" i="66"/>
  <c r="H81" i="66" s="1"/>
  <c r="F81" i="66"/>
  <c r="E82" i="66"/>
  <c r="F82" i="66"/>
  <c r="E83" i="66"/>
  <c r="H83" i="66" s="1"/>
  <c r="F83" i="66"/>
  <c r="I83" i="66" s="1"/>
  <c r="E84" i="66"/>
  <c r="H84" i="66" s="1"/>
  <c r="F84" i="66"/>
  <c r="E85" i="66"/>
  <c r="H85" i="66" s="1"/>
  <c r="F85" i="66"/>
  <c r="E86" i="66"/>
  <c r="F86" i="66"/>
  <c r="D86" i="66"/>
  <c r="D85" i="66"/>
  <c r="D78" i="66"/>
  <c r="D77" i="66"/>
  <c r="G77" i="66" s="1"/>
  <c r="E87" i="66"/>
  <c r="F87" i="66"/>
  <c r="D87" i="66"/>
  <c r="D84" i="66"/>
  <c r="D83" i="66"/>
  <c r="D82" i="66"/>
  <c r="D81" i="66"/>
  <c r="D80" i="66"/>
  <c r="D79" i="66"/>
  <c r="G85" i="66" s="1"/>
  <c r="D76" i="66"/>
  <c r="D75" i="66"/>
  <c r="D74" i="66"/>
  <c r="D73" i="66"/>
  <c r="D72" i="66"/>
  <c r="D71" i="66"/>
  <c r="G71" i="66" s="1"/>
  <c r="M50" i="66"/>
  <c r="N51" i="66"/>
  <c r="M56" i="66"/>
  <c r="O56" i="66"/>
  <c r="O58" i="66"/>
  <c r="M64" i="66"/>
  <c r="S62" i="66"/>
  <c r="Q51" i="66"/>
  <c r="Q50" i="66"/>
  <c r="E64" i="66"/>
  <c r="F64" i="66"/>
  <c r="G64" i="66"/>
  <c r="H64" i="66"/>
  <c r="I64" i="66"/>
  <c r="Q64" i="66" s="1"/>
  <c r="J64" i="66"/>
  <c r="K64" i="66"/>
  <c r="S64" i="66" s="1"/>
  <c r="D64" i="66"/>
  <c r="L64" i="66" s="1"/>
  <c r="E50" i="66"/>
  <c r="F50" i="66"/>
  <c r="G50" i="66"/>
  <c r="H50" i="66"/>
  <c r="I50" i="66"/>
  <c r="Q52" i="66" s="1"/>
  <c r="J50" i="66"/>
  <c r="K50" i="66"/>
  <c r="S50" i="66" s="1"/>
  <c r="E51" i="66"/>
  <c r="M51" i="66" s="1"/>
  <c r="F51" i="66"/>
  <c r="G51" i="66"/>
  <c r="O51" i="66" s="1"/>
  <c r="H51" i="66"/>
  <c r="P51" i="66" s="1"/>
  <c r="I51" i="66"/>
  <c r="J51" i="66"/>
  <c r="K51" i="66"/>
  <c r="S51" i="66" s="1"/>
  <c r="E52" i="66"/>
  <c r="M52" i="66" s="1"/>
  <c r="F52" i="66"/>
  <c r="N52" i="66" s="1"/>
  <c r="G52" i="66"/>
  <c r="O52" i="66" s="1"/>
  <c r="H52" i="66"/>
  <c r="P52" i="66" s="1"/>
  <c r="I52" i="66"/>
  <c r="J52" i="66"/>
  <c r="K52" i="66"/>
  <c r="E53" i="66"/>
  <c r="M53" i="66" s="1"/>
  <c r="F53" i="66"/>
  <c r="G53" i="66"/>
  <c r="O53" i="66" s="1"/>
  <c r="H53" i="66"/>
  <c r="P53" i="66" s="1"/>
  <c r="I53" i="66"/>
  <c r="J53" i="66"/>
  <c r="K53" i="66"/>
  <c r="S53" i="66" s="1"/>
  <c r="E54" i="66"/>
  <c r="M54" i="66" s="1"/>
  <c r="F54" i="66"/>
  <c r="N54" i="66" s="1"/>
  <c r="G54" i="66"/>
  <c r="O54" i="66" s="1"/>
  <c r="H54" i="66"/>
  <c r="P54" i="66" s="1"/>
  <c r="I54" i="66"/>
  <c r="J54" i="66"/>
  <c r="K54" i="66"/>
  <c r="S54" i="66" s="1"/>
  <c r="E55" i="66"/>
  <c r="M55" i="66" s="1"/>
  <c r="F55" i="66"/>
  <c r="N55" i="66" s="1"/>
  <c r="G55" i="66"/>
  <c r="O55" i="66" s="1"/>
  <c r="H55" i="66"/>
  <c r="P55" i="66" s="1"/>
  <c r="I55" i="66"/>
  <c r="Q55" i="66" s="1"/>
  <c r="J55" i="66"/>
  <c r="K55" i="66"/>
  <c r="E56" i="66"/>
  <c r="F56" i="66"/>
  <c r="N56" i="66" s="1"/>
  <c r="G56" i="66"/>
  <c r="H56" i="66"/>
  <c r="P56" i="66" s="1"/>
  <c r="I56" i="66"/>
  <c r="Q56" i="66" s="1"/>
  <c r="J56" i="66"/>
  <c r="R56" i="66" s="1"/>
  <c r="K56" i="66"/>
  <c r="E57" i="66"/>
  <c r="M57" i="66" s="1"/>
  <c r="F57" i="66"/>
  <c r="G57" i="66"/>
  <c r="O57" i="66" s="1"/>
  <c r="H57" i="66"/>
  <c r="P57" i="66" s="1"/>
  <c r="I57" i="66"/>
  <c r="Q57" i="66" s="1"/>
  <c r="J57" i="66"/>
  <c r="K57" i="66"/>
  <c r="S57" i="66" s="1"/>
  <c r="E58" i="66"/>
  <c r="F58" i="66"/>
  <c r="G58" i="66"/>
  <c r="H58" i="66"/>
  <c r="I58" i="66"/>
  <c r="J58" i="66"/>
  <c r="K58" i="66"/>
  <c r="S58" i="66" s="1"/>
  <c r="E59" i="66"/>
  <c r="M59" i="66" s="1"/>
  <c r="F59" i="66"/>
  <c r="G59" i="66"/>
  <c r="O59" i="66" s="1"/>
  <c r="H59" i="66"/>
  <c r="I59" i="66"/>
  <c r="Q59" i="66" s="1"/>
  <c r="J59" i="66"/>
  <c r="K59" i="66"/>
  <c r="S59" i="66" s="1"/>
  <c r="E60" i="66"/>
  <c r="M60" i="66" s="1"/>
  <c r="F60" i="66"/>
  <c r="N60" i="66" s="1"/>
  <c r="G60" i="66"/>
  <c r="O60" i="66" s="1"/>
  <c r="H60" i="66"/>
  <c r="P60" i="66" s="1"/>
  <c r="I60" i="66"/>
  <c r="J60" i="66"/>
  <c r="K60" i="66"/>
  <c r="E61" i="66"/>
  <c r="M61" i="66" s="1"/>
  <c r="F61" i="66"/>
  <c r="N61" i="66" s="1"/>
  <c r="G61" i="66"/>
  <c r="O61" i="66" s="1"/>
  <c r="H61" i="66"/>
  <c r="P61" i="66" s="1"/>
  <c r="I61" i="66"/>
  <c r="J61" i="66"/>
  <c r="K61" i="66"/>
  <c r="E62" i="66"/>
  <c r="M62" i="66" s="1"/>
  <c r="F62" i="66"/>
  <c r="N62" i="66" s="1"/>
  <c r="G62" i="66"/>
  <c r="O62" i="66" s="1"/>
  <c r="H62" i="66"/>
  <c r="P62" i="66" s="1"/>
  <c r="I62" i="66"/>
  <c r="J62" i="66"/>
  <c r="K62" i="66"/>
  <c r="E63" i="66"/>
  <c r="M63" i="66" s="1"/>
  <c r="F63" i="66"/>
  <c r="G63" i="66"/>
  <c r="O63" i="66" s="1"/>
  <c r="H63" i="66"/>
  <c r="P63" i="66" s="1"/>
  <c r="I63" i="66"/>
  <c r="Q63" i="66" s="1"/>
  <c r="J63" i="66"/>
  <c r="K63" i="66"/>
  <c r="S63" i="66" s="1"/>
  <c r="E65" i="66"/>
  <c r="M65" i="66" s="1"/>
  <c r="F65" i="66"/>
  <c r="G65" i="66"/>
  <c r="O65" i="66" s="1"/>
  <c r="H65" i="66"/>
  <c r="P65" i="66" s="1"/>
  <c r="I65" i="66"/>
  <c r="Q65" i="66" s="1"/>
  <c r="J65" i="66"/>
  <c r="R65" i="66" s="1"/>
  <c r="K65" i="66"/>
  <c r="D57" i="66"/>
  <c r="D56" i="66"/>
  <c r="D65" i="66"/>
  <c r="D63" i="66"/>
  <c r="L63" i="66" s="1"/>
  <c r="D62" i="66"/>
  <c r="L62" i="66" s="1"/>
  <c r="D61" i="66"/>
  <c r="D60" i="66"/>
  <c r="L60" i="66" s="1"/>
  <c r="D59" i="66"/>
  <c r="L59" i="66" s="1"/>
  <c r="D58" i="66"/>
  <c r="D55" i="66"/>
  <c r="D54" i="66"/>
  <c r="D53" i="66"/>
  <c r="D52" i="66"/>
  <c r="D51" i="66"/>
  <c r="D50" i="66"/>
  <c r="L51" i="66" s="1"/>
  <c r="E66" i="66"/>
  <c r="F66" i="66"/>
  <c r="G66" i="66"/>
  <c r="H66" i="66"/>
  <c r="P58" i="66" s="1"/>
  <c r="I66" i="66"/>
  <c r="J66" i="66"/>
  <c r="K66" i="66"/>
  <c r="D66" i="66"/>
  <c r="T40" i="66"/>
  <c r="T42" i="66"/>
  <c r="E38" i="66"/>
  <c r="F38" i="66"/>
  <c r="G38" i="66"/>
  <c r="P38" i="66" s="1"/>
  <c r="H38" i="66"/>
  <c r="Q38" i="66" s="1"/>
  <c r="I38" i="66"/>
  <c r="R38" i="66" s="1"/>
  <c r="J38" i="66"/>
  <c r="K38" i="66"/>
  <c r="L38" i="66"/>
  <c r="E39" i="66"/>
  <c r="F39" i="66"/>
  <c r="G39" i="66"/>
  <c r="P39" i="66" s="1"/>
  <c r="H39" i="66"/>
  <c r="I39" i="66"/>
  <c r="R39" i="66" s="1"/>
  <c r="J39" i="66"/>
  <c r="S39" i="66" s="1"/>
  <c r="K39" i="66"/>
  <c r="L39" i="66"/>
  <c r="E40" i="66"/>
  <c r="F40" i="66"/>
  <c r="G40" i="66"/>
  <c r="P40" i="66" s="1"/>
  <c r="H40" i="66"/>
  <c r="Q40" i="66" s="1"/>
  <c r="I40" i="66"/>
  <c r="R40" i="66" s="1"/>
  <c r="J40" i="66"/>
  <c r="K40" i="66"/>
  <c r="L40" i="66"/>
  <c r="E41" i="66"/>
  <c r="F41" i="66"/>
  <c r="G41" i="66"/>
  <c r="P41" i="66" s="1"/>
  <c r="H41" i="66"/>
  <c r="I41" i="66"/>
  <c r="R41" i="66" s="1"/>
  <c r="J41" i="66"/>
  <c r="K41" i="66"/>
  <c r="L41" i="66"/>
  <c r="E42" i="66"/>
  <c r="F42" i="66"/>
  <c r="G42" i="66"/>
  <c r="P42" i="66" s="1"/>
  <c r="H42" i="66"/>
  <c r="I42" i="66"/>
  <c r="R42" i="66" s="1"/>
  <c r="J42" i="66"/>
  <c r="K42" i="66"/>
  <c r="L42" i="66"/>
  <c r="E43" i="66"/>
  <c r="F43" i="66"/>
  <c r="G43" i="66"/>
  <c r="P43" i="66" s="1"/>
  <c r="H43" i="66"/>
  <c r="I43" i="66"/>
  <c r="R43" i="66" s="1"/>
  <c r="J43" i="66"/>
  <c r="S43" i="66" s="1"/>
  <c r="K43" i="66"/>
  <c r="L43" i="66"/>
  <c r="U43" i="66" s="1"/>
  <c r="E44" i="66"/>
  <c r="F44" i="66"/>
  <c r="G44" i="66"/>
  <c r="P44" i="66" s="1"/>
  <c r="H44" i="66"/>
  <c r="I44" i="66"/>
  <c r="R44" i="66" s="1"/>
  <c r="J44" i="66"/>
  <c r="K44" i="66"/>
  <c r="L44" i="66"/>
  <c r="D44" i="66"/>
  <c r="D43" i="66"/>
  <c r="D42" i="66"/>
  <c r="M42" i="66" s="1"/>
  <c r="D41" i="66"/>
  <c r="D40" i="66"/>
  <c r="M40" i="66" s="1"/>
  <c r="D39" i="66"/>
  <c r="D38" i="66"/>
  <c r="R29" i="66"/>
  <c r="R31" i="66"/>
  <c r="R33" i="66"/>
  <c r="T33" i="66"/>
  <c r="R34" i="66"/>
  <c r="P29" i="66"/>
  <c r="E45" i="66"/>
  <c r="N33" i="66" s="1"/>
  <c r="F45" i="66"/>
  <c r="O40" i="66" s="1"/>
  <c r="G45" i="66"/>
  <c r="H45" i="66"/>
  <c r="I45" i="66"/>
  <c r="J45" i="66"/>
  <c r="S41" i="66" s="1"/>
  <c r="K45" i="66"/>
  <c r="L45" i="66"/>
  <c r="U41" i="66" s="1"/>
  <c r="D45" i="66"/>
  <c r="M39" i="66" s="1"/>
  <c r="B25" i="66"/>
  <c r="B15" i="66"/>
  <c r="D30" i="66"/>
  <c r="E37" i="66"/>
  <c r="N37" i="66" s="1"/>
  <c r="F37" i="66"/>
  <c r="G37" i="66"/>
  <c r="P37" i="66" s="1"/>
  <c r="H37" i="66"/>
  <c r="Q37" i="66" s="1"/>
  <c r="I37" i="66"/>
  <c r="R37" i="66" s="1"/>
  <c r="J37" i="66"/>
  <c r="S37" i="66" s="1"/>
  <c r="K37" i="66"/>
  <c r="L37" i="66"/>
  <c r="D37" i="66"/>
  <c r="D29" i="66"/>
  <c r="E30" i="66"/>
  <c r="F30" i="66"/>
  <c r="G30" i="66"/>
  <c r="P30" i="66" s="1"/>
  <c r="H30" i="66"/>
  <c r="Q30" i="66" s="1"/>
  <c r="I30" i="66"/>
  <c r="R30" i="66" s="1"/>
  <c r="J30" i="66"/>
  <c r="S30" i="66" s="1"/>
  <c r="K30" i="66"/>
  <c r="L30" i="66"/>
  <c r="E31" i="66"/>
  <c r="N31" i="66" s="1"/>
  <c r="F31" i="66"/>
  <c r="G31" i="66"/>
  <c r="P31" i="66" s="1"/>
  <c r="H31" i="66"/>
  <c r="Q31" i="66" s="1"/>
  <c r="I31" i="66"/>
  <c r="J31" i="66"/>
  <c r="S31" i="66" s="1"/>
  <c r="K31" i="66"/>
  <c r="T31" i="66" s="1"/>
  <c r="L31" i="66"/>
  <c r="E32" i="66"/>
  <c r="F32" i="66"/>
  <c r="G32" i="66"/>
  <c r="P32" i="66" s="1"/>
  <c r="H32" i="66"/>
  <c r="Q32" i="66" s="1"/>
  <c r="I32" i="66"/>
  <c r="R32" i="66" s="1"/>
  <c r="J32" i="66"/>
  <c r="S32" i="66" s="1"/>
  <c r="K32" i="66"/>
  <c r="T32" i="66" s="1"/>
  <c r="L32" i="66"/>
  <c r="E33" i="66"/>
  <c r="F33" i="66"/>
  <c r="G33" i="66"/>
  <c r="P33" i="66" s="1"/>
  <c r="H33" i="66"/>
  <c r="Q33" i="66" s="1"/>
  <c r="I33" i="66"/>
  <c r="J33" i="66"/>
  <c r="S33" i="66" s="1"/>
  <c r="K33" i="66"/>
  <c r="L33" i="66"/>
  <c r="E34" i="66"/>
  <c r="F34" i="66"/>
  <c r="G34" i="66"/>
  <c r="P34" i="66" s="1"/>
  <c r="H34" i="66"/>
  <c r="Q34" i="66" s="1"/>
  <c r="I34" i="66"/>
  <c r="J34" i="66"/>
  <c r="S34" i="66" s="1"/>
  <c r="K34" i="66"/>
  <c r="L34" i="66"/>
  <c r="U34" i="66" s="1"/>
  <c r="E35" i="66"/>
  <c r="F35" i="66"/>
  <c r="G35" i="66"/>
  <c r="P35" i="66" s="1"/>
  <c r="H35" i="66"/>
  <c r="Q35" i="66" s="1"/>
  <c r="I35" i="66"/>
  <c r="R35" i="66" s="1"/>
  <c r="J35" i="66"/>
  <c r="S35" i="66" s="1"/>
  <c r="K35" i="66"/>
  <c r="T35" i="66" s="1"/>
  <c r="L35" i="66"/>
  <c r="E36" i="66"/>
  <c r="F36" i="66"/>
  <c r="G36" i="66"/>
  <c r="P36" i="66" s="1"/>
  <c r="H36" i="66"/>
  <c r="Q36" i="66" s="1"/>
  <c r="I36" i="66"/>
  <c r="R36" i="66" s="1"/>
  <c r="J36" i="66"/>
  <c r="S36" i="66" s="1"/>
  <c r="K36" i="66"/>
  <c r="L36" i="66"/>
  <c r="D36" i="66"/>
  <c r="D35" i="66"/>
  <c r="D34" i="66"/>
  <c r="M34" i="66" s="1"/>
  <c r="D33" i="66"/>
  <c r="M33" i="66" s="1"/>
  <c r="D32" i="66"/>
  <c r="D31" i="66"/>
  <c r="Q8" i="66"/>
  <c r="R8" i="66"/>
  <c r="Q9" i="66"/>
  <c r="R9" i="66"/>
  <c r="Q10" i="66"/>
  <c r="R10" i="66"/>
  <c r="Q11" i="66"/>
  <c r="R11" i="66"/>
  <c r="Q12" i="66"/>
  <c r="R12" i="66"/>
  <c r="Q13" i="66"/>
  <c r="R13" i="66"/>
  <c r="Q14" i="66"/>
  <c r="R14" i="66"/>
  <c r="P13" i="66"/>
  <c r="P14" i="66"/>
  <c r="E29" i="66"/>
  <c r="N29" i="66" s="1"/>
  <c r="F29" i="66"/>
  <c r="G29" i="66"/>
  <c r="H29" i="66"/>
  <c r="Q29" i="66" s="1"/>
  <c r="I29" i="66"/>
  <c r="J29" i="66"/>
  <c r="S29" i="66" s="1"/>
  <c r="K29" i="66"/>
  <c r="T29" i="66" s="1"/>
  <c r="L29" i="66"/>
  <c r="E16" i="66"/>
  <c r="E15" i="66"/>
  <c r="E10" i="66"/>
  <c r="B71" i="66"/>
  <c r="O87" i="66"/>
  <c r="I87" i="66"/>
  <c r="H87" i="66"/>
  <c r="G87" i="66"/>
  <c r="B50" i="66"/>
  <c r="B29" i="66"/>
  <c r="E14" i="66"/>
  <c r="E13" i="66"/>
  <c r="E12" i="66"/>
  <c r="E11" i="66"/>
  <c r="R22" i="66"/>
  <c r="U22" i="66" s="1"/>
  <c r="Q22" i="66"/>
  <c r="T22" i="66" s="1"/>
  <c r="P22" i="66"/>
  <c r="S22" i="66" s="1"/>
  <c r="Q21" i="66"/>
  <c r="R21" i="66"/>
  <c r="P21" i="66"/>
  <c r="Q15" i="66"/>
  <c r="R15" i="66"/>
  <c r="Q7" i="66"/>
  <c r="R7" i="66"/>
  <c r="P15" i="66"/>
  <c r="P12" i="66"/>
  <c r="P8" i="66"/>
  <c r="O55" i="62"/>
  <c r="O56" i="62"/>
  <c r="O57" i="62"/>
  <c r="O58" i="62"/>
  <c r="O59" i="62"/>
  <c r="O60" i="62"/>
  <c r="O61" i="62"/>
  <c r="O62" i="62"/>
  <c r="O63" i="62"/>
  <c r="Q55" i="62"/>
  <c r="R55" i="62"/>
  <c r="S55" i="62"/>
  <c r="Q56" i="62"/>
  <c r="R56" i="62"/>
  <c r="S56" i="62"/>
  <c r="Q57" i="62"/>
  <c r="R57" i="62"/>
  <c r="S57" i="62"/>
  <c r="Q58" i="62"/>
  <c r="R58" i="62"/>
  <c r="S58" i="62"/>
  <c r="Q59" i="62"/>
  <c r="R59" i="62"/>
  <c r="S59" i="62"/>
  <c r="Q60" i="62"/>
  <c r="R60" i="62"/>
  <c r="S60" i="62"/>
  <c r="Q61" i="62"/>
  <c r="R61" i="62"/>
  <c r="S61" i="62"/>
  <c r="Q62" i="62"/>
  <c r="R62" i="62"/>
  <c r="S62" i="62"/>
  <c r="Q63" i="62"/>
  <c r="R63" i="62"/>
  <c r="S63" i="62"/>
  <c r="P57" i="62"/>
  <c r="P58" i="62"/>
  <c r="P59" i="62"/>
  <c r="P60" i="62"/>
  <c r="P61" i="62"/>
  <c r="P62" i="62"/>
  <c r="P63" i="62"/>
  <c r="P56" i="62"/>
  <c r="P55" i="62"/>
  <c r="K55" i="62"/>
  <c r="L55" i="62"/>
  <c r="M55" i="62"/>
  <c r="N55" i="62"/>
  <c r="K56" i="62"/>
  <c r="L56" i="62"/>
  <c r="M56" i="62"/>
  <c r="N56" i="62"/>
  <c r="K57" i="62"/>
  <c r="L57" i="62"/>
  <c r="M57" i="62"/>
  <c r="N57" i="62"/>
  <c r="K58" i="62"/>
  <c r="L58" i="62"/>
  <c r="M58" i="62"/>
  <c r="N58" i="62"/>
  <c r="K59" i="62"/>
  <c r="L59" i="62"/>
  <c r="M59" i="62"/>
  <c r="N59" i="62"/>
  <c r="K60" i="62"/>
  <c r="L60" i="62"/>
  <c r="M60" i="62"/>
  <c r="N60" i="62"/>
  <c r="K61" i="62"/>
  <c r="L61" i="62"/>
  <c r="M61" i="62"/>
  <c r="N61" i="62"/>
  <c r="K62" i="62"/>
  <c r="L62" i="62"/>
  <c r="M62" i="62"/>
  <c r="N62" i="62"/>
  <c r="K63" i="62"/>
  <c r="L63" i="62"/>
  <c r="M63" i="62"/>
  <c r="N63" i="62"/>
  <c r="K64" i="62"/>
  <c r="L64" i="62"/>
  <c r="M64" i="62"/>
  <c r="N64" i="62"/>
  <c r="J63" i="62"/>
  <c r="J62" i="62"/>
  <c r="J61" i="62"/>
  <c r="J60" i="62"/>
  <c r="J59" i="62"/>
  <c r="J58" i="62"/>
  <c r="J57" i="62"/>
  <c r="J56" i="62"/>
  <c r="J55" i="62"/>
  <c r="J64" i="62"/>
  <c r="F63" i="62"/>
  <c r="E63" i="62"/>
  <c r="D63" i="62"/>
  <c r="F62" i="62"/>
  <c r="E62" i="62"/>
  <c r="D62" i="62"/>
  <c r="F61" i="62"/>
  <c r="E61" i="62"/>
  <c r="D61" i="62"/>
  <c r="F60" i="62"/>
  <c r="E60" i="62"/>
  <c r="D60" i="62"/>
  <c r="F59" i="62"/>
  <c r="E59" i="62"/>
  <c r="D59" i="62"/>
  <c r="F58" i="62"/>
  <c r="E58" i="62"/>
  <c r="D58" i="62"/>
  <c r="F57" i="62"/>
  <c r="E57" i="62"/>
  <c r="D57" i="62"/>
  <c r="F56" i="62"/>
  <c r="E56" i="62"/>
  <c r="D56" i="62"/>
  <c r="F55" i="62"/>
  <c r="E55" i="62"/>
  <c r="D55" i="62"/>
  <c r="F64" i="62"/>
  <c r="E64" i="62"/>
  <c r="D64" i="62"/>
  <c r="L41" i="62"/>
  <c r="M41" i="62"/>
  <c r="N41" i="62"/>
  <c r="O41" i="62"/>
  <c r="P41" i="62"/>
  <c r="L42" i="62"/>
  <c r="M42" i="62"/>
  <c r="N42" i="62"/>
  <c r="O42" i="62"/>
  <c r="P42" i="62"/>
  <c r="L43" i="62"/>
  <c r="M43" i="62"/>
  <c r="N43" i="62"/>
  <c r="O43" i="62"/>
  <c r="P43" i="62"/>
  <c r="L44" i="62"/>
  <c r="M44" i="62"/>
  <c r="N44" i="62"/>
  <c r="O44" i="62"/>
  <c r="P44" i="62"/>
  <c r="L45" i="62"/>
  <c r="M45" i="62"/>
  <c r="N45" i="62"/>
  <c r="O45" i="62"/>
  <c r="P45" i="62"/>
  <c r="L46" i="62"/>
  <c r="M46" i="62"/>
  <c r="N46" i="62"/>
  <c r="O46" i="62"/>
  <c r="P46" i="62"/>
  <c r="L47" i="62"/>
  <c r="M47" i="62"/>
  <c r="N47" i="62"/>
  <c r="O47" i="62"/>
  <c r="P47" i="62"/>
  <c r="L48" i="62"/>
  <c r="M48" i="62"/>
  <c r="N48" i="62"/>
  <c r="O48" i="62"/>
  <c r="P48" i="62"/>
  <c r="L49" i="62"/>
  <c r="M49" i="62"/>
  <c r="N49" i="62"/>
  <c r="O49" i="62"/>
  <c r="P49" i="62"/>
  <c r="R41" i="62"/>
  <c r="S41" i="62"/>
  <c r="R42" i="62"/>
  <c r="S42" i="62"/>
  <c r="R43" i="62"/>
  <c r="S43" i="62"/>
  <c r="R44" i="62"/>
  <c r="S44" i="62"/>
  <c r="R45" i="62"/>
  <c r="S45" i="62"/>
  <c r="R46" i="62"/>
  <c r="S46" i="62"/>
  <c r="R47" i="62"/>
  <c r="S47" i="62"/>
  <c r="R48" i="62"/>
  <c r="S48" i="62"/>
  <c r="R49" i="62"/>
  <c r="S49" i="62"/>
  <c r="Q43" i="62"/>
  <c r="Q44" i="62"/>
  <c r="Q45" i="62"/>
  <c r="Q46" i="62"/>
  <c r="Q47" i="62"/>
  <c r="Q48" i="62"/>
  <c r="Q49" i="62"/>
  <c r="Q42" i="62"/>
  <c r="Q41" i="62"/>
  <c r="E41" i="62"/>
  <c r="F41" i="62"/>
  <c r="G41" i="62"/>
  <c r="H41" i="62"/>
  <c r="I41" i="62"/>
  <c r="J41" i="62"/>
  <c r="K41" i="62"/>
  <c r="E42" i="62"/>
  <c r="F42" i="62"/>
  <c r="G42" i="62"/>
  <c r="H42" i="62"/>
  <c r="I42" i="62"/>
  <c r="J42" i="62"/>
  <c r="K42" i="62"/>
  <c r="E43" i="62"/>
  <c r="F43" i="62"/>
  <c r="G43" i="62"/>
  <c r="H43" i="62"/>
  <c r="I43" i="62"/>
  <c r="J43" i="62"/>
  <c r="K43" i="62"/>
  <c r="E44" i="62"/>
  <c r="F44" i="62"/>
  <c r="G44" i="62"/>
  <c r="H44" i="62"/>
  <c r="I44" i="62"/>
  <c r="J44" i="62"/>
  <c r="K44" i="62"/>
  <c r="E45" i="62"/>
  <c r="F45" i="62"/>
  <c r="G45" i="62"/>
  <c r="H45" i="62"/>
  <c r="I45" i="62"/>
  <c r="J45" i="62"/>
  <c r="K45" i="62"/>
  <c r="E46" i="62"/>
  <c r="F46" i="62"/>
  <c r="G46" i="62"/>
  <c r="H46" i="62"/>
  <c r="I46" i="62"/>
  <c r="J46" i="62"/>
  <c r="K46" i="62"/>
  <c r="E47" i="62"/>
  <c r="F47" i="62"/>
  <c r="G47" i="62"/>
  <c r="H47" i="62"/>
  <c r="I47" i="62"/>
  <c r="J47" i="62"/>
  <c r="K47" i="62"/>
  <c r="E48" i="62"/>
  <c r="F48" i="62"/>
  <c r="G48" i="62"/>
  <c r="H48" i="62"/>
  <c r="I48" i="62"/>
  <c r="J48" i="62"/>
  <c r="K48" i="62"/>
  <c r="E49" i="62"/>
  <c r="F49" i="62"/>
  <c r="G49" i="62"/>
  <c r="H49" i="62"/>
  <c r="I49" i="62"/>
  <c r="J49" i="62"/>
  <c r="K49" i="62"/>
  <c r="E50" i="62"/>
  <c r="F50" i="62"/>
  <c r="G50" i="62"/>
  <c r="H50" i="62"/>
  <c r="I50" i="62"/>
  <c r="J50" i="62"/>
  <c r="K50" i="62"/>
  <c r="D49" i="62"/>
  <c r="D48" i="62"/>
  <c r="D47" i="62"/>
  <c r="D46" i="62"/>
  <c r="D45" i="62"/>
  <c r="D44" i="62"/>
  <c r="D43" i="62"/>
  <c r="D42" i="62"/>
  <c r="D41" i="62"/>
  <c r="D50" i="62"/>
  <c r="N27" i="62"/>
  <c r="O27" i="62"/>
  <c r="P27" i="62"/>
  <c r="Q27" i="62"/>
  <c r="R27" i="62"/>
  <c r="S27" i="62"/>
  <c r="T27" i="62"/>
  <c r="U27" i="62"/>
  <c r="N28" i="62"/>
  <c r="O28" i="62"/>
  <c r="P28" i="62"/>
  <c r="Q28" i="62"/>
  <c r="R28" i="62"/>
  <c r="S28" i="62"/>
  <c r="T28" i="62"/>
  <c r="U28" i="62"/>
  <c r="N29" i="62"/>
  <c r="O29" i="62"/>
  <c r="P29" i="62"/>
  <c r="Q29" i="62"/>
  <c r="R29" i="62"/>
  <c r="S29" i="62"/>
  <c r="T29" i="62"/>
  <c r="U29" i="62"/>
  <c r="N30" i="62"/>
  <c r="O30" i="62"/>
  <c r="P30" i="62"/>
  <c r="Q30" i="62"/>
  <c r="R30" i="62"/>
  <c r="S30" i="62"/>
  <c r="T30" i="62"/>
  <c r="U30" i="62"/>
  <c r="N31" i="62"/>
  <c r="O31" i="62"/>
  <c r="P31" i="62"/>
  <c r="Q31" i="62"/>
  <c r="R31" i="62"/>
  <c r="S31" i="62"/>
  <c r="T31" i="62"/>
  <c r="U31" i="62"/>
  <c r="N32" i="62"/>
  <c r="O32" i="62"/>
  <c r="P32" i="62"/>
  <c r="Q32" i="62"/>
  <c r="R32" i="62"/>
  <c r="S32" i="62"/>
  <c r="T32" i="62"/>
  <c r="U32" i="62"/>
  <c r="N33" i="62"/>
  <c r="O33" i="62"/>
  <c r="P33" i="62"/>
  <c r="Q33" i="62"/>
  <c r="R33" i="62"/>
  <c r="S33" i="62"/>
  <c r="T33" i="62"/>
  <c r="U33" i="62"/>
  <c r="N34" i="62"/>
  <c r="O34" i="62"/>
  <c r="P34" i="62"/>
  <c r="Q34" i="62"/>
  <c r="R34" i="62"/>
  <c r="S34" i="62"/>
  <c r="T34" i="62"/>
  <c r="U34" i="62"/>
  <c r="N35" i="62"/>
  <c r="O35" i="62"/>
  <c r="P35" i="62"/>
  <c r="Q35" i="62"/>
  <c r="R35" i="62"/>
  <c r="S35" i="62"/>
  <c r="T35" i="62"/>
  <c r="U35" i="62"/>
  <c r="M35" i="62"/>
  <c r="M34" i="62"/>
  <c r="M33" i="62"/>
  <c r="M32" i="62"/>
  <c r="M31" i="62"/>
  <c r="M30" i="62"/>
  <c r="M29" i="62"/>
  <c r="M28" i="62"/>
  <c r="M27" i="62"/>
  <c r="E28" i="62"/>
  <c r="F28" i="62"/>
  <c r="G28" i="62"/>
  <c r="H28" i="62"/>
  <c r="I28" i="62"/>
  <c r="J28" i="62"/>
  <c r="K28" i="62"/>
  <c r="L28" i="62"/>
  <c r="E29" i="62"/>
  <c r="F29" i="62"/>
  <c r="G29" i="62"/>
  <c r="H29" i="62"/>
  <c r="I29" i="62"/>
  <c r="J29" i="62"/>
  <c r="K29" i="62"/>
  <c r="L29" i="62"/>
  <c r="E30" i="62"/>
  <c r="F30" i="62"/>
  <c r="G30" i="62"/>
  <c r="H30" i="62"/>
  <c r="I30" i="62"/>
  <c r="J30" i="62"/>
  <c r="K30" i="62"/>
  <c r="L30" i="62"/>
  <c r="E31" i="62"/>
  <c r="F31" i="62"/>
  <c r="G31" i="62"/>
  <c r="H31" i="62"/>
  <c r="I31" i="62"/>
  <c r="J31" i="62"/>
  <c r="K31" i="62"/>
  <c r="L31" i="62"/>
  <c r="E32" i="62"/>
  <c r="F32" i="62"/>
  <c r="G32" i="62"/>
  <c r="H32" i="62"/>
  <c r="I32" i="62"/>
  <c r="J32" i="62"/>
  <c r="K32" i="62"/>
  <c r="L32" i="62"/>
  <c r="E33" i="62"/>
  <c r="F33" i="62"/>
  <c r="G33" i="62"/>
  <c r="H33" i="62"/>
  <c r="I33" i="62"/>
  <c r="J33" i="62"/>
  <c r="K33" i="62"/>
  <c r="L33" i="62"/>
  <c r="E34" i="62"/>
  <c r="F34" i="62"/>
  <c r="G34" i="62"/>
  <c r="H34" i="62"/>
  <c r="I34" i="62"/>
  <c r="J34" i="62"/>
  <c r="K34" i="62"/>
  <c r="L34" i="62"/>
  <c r="E35" i="62"/>
  <c r="F35" i="62"/>
  <c r="G35" i="62"/>
  <c r="H35" i="62"/>
  <c r="I35" i="62"/>
  <c r="J35" i="62"/>
  <c r="K35" i="62"/>
  <c r="L35" i="62"/>
  <c r="D35" i="62"/>
  <c r="D34" i="62"/>
  <c r="D33" i="62"/>
  <c r="D32" i="62"/>
  <c r="D31" i="62"/>
  <c r="D30" i="62"/>
  <c r="D29" i="62"/>
  <c r="D28" i="62"/>
  <c r="E27" i="62"/>
  <c r="F27" i="62"/>
  <c r="G27" i="62"/>
  <c r="H27" i="62"/>
  <c r="I27" i="62"/>
  <c r="J27" i="62"/>
  <c r="K27" i="62"/>
  <c r="L27" i="62"/>
  <c r="D27" i="62"/>
  <c r="E36" i="62"/>
  <c r="F36" i="62"/>
  <c r="G36" i="62"/>
  <c r="H36" i="62"/>
  <c r="I36" i="62"/>
  <c r="J36" i="62"/>
  <c r="K36" i="62"/>
  <c r="L36" i="62"/>
  <c r="D36" i="62"/>
  <c r="N78" i="57"/>
  <c r="M78" i="57"/>
  <c r="L78" i="57"/>
  <c r="K78" i="57"/>
  <c r="J78" i="57"/>
  <c r="N71" i="57"/>
  <c r="M71" i="57"/>
  <c r="L71" i="57"/>
  <c r="K71" i="57"/>
  <c r="P71" i="57" s="1"/>
  <c r="J71" i="57"/>
  <c r="F78" i="57"/>
  <c r="I78" i="57" s="1"/>
  <c r="E78" i="57"/>
  <c r="D78" i="57"/>
  <c r="F71" i="57"/>
  <c r="E71" i="57"/>
  <c r="D71" i="57"/>
  <c r="D59" i="57"/>
  <c r="K59" i="57"/>
  <c r="J59" i="57"/>
  <c r="I59" i="57"/>
  <c r="H59" i="57"/>
  <c r="G59" i="57"/>
  <c r="F59" i="57"/>
  <c r="E59" i="57"/>
  <c r="K52" i="57"/>
  <c r="J52" i="57"/>
  <c r="I52" i="57"/>
  <c r="H52" i="57"/>
  <c r="G52" i="57"/>
  <c r="F52" i="57"/>
  <c r="E52" i="57"/>
  <c r="D52" i="57"/>
  <c r="L40" i="57"/>
  <c r="K40" i="57"/>
  <c r="J40" i="57"/>
  <c r="I40" i="57"/>
  <c r="H40" i="57"/>
  <c r="G40" i="57"/>
  <c r="F40" i="57"/>
  <c r="E40" i="57"/>
  <c r="D40" i="57"/>
  <c r="E33" i="57"/>
  <c r="F33" i="57"/>
  <c r="G33" i="57"/>
  <c r="H33" i="57"/>
  <c r="I33" i="57"/>
  <c r="J33" i="57"/>
  <c r="K33" i="57"/>
  <c r="L33" i="57"/>
  <c r="D33" i="57"/>
  <c r="D32" i="57"/>
  <c r="K65" i="57"/>
  <c r="P65" i="57" s="1"/>
  <c r="L65" i="57"/>
  <c r="Q65" i="57" s="1"/>
  <c r="M65" i="57"/>
  <c r="R65" i="57" s="1"/>
  <c r="N65" i="57"/>
  <c r="K66" i="57"/>
  <c r="L66" i="57"/>
  <c r="Q66" i="57" s="1"/>
  <c r="M66" i="57"/>
  <c r="N66" i="57"/>
  <c r="S66" i="57" s="1"/>
  <c r="K67" i="57"/>
  <c r="P67" i="57" s="1"/>
  <c r="L67" i="57"/>
  <c r="Q67" i="57" s="1"/>
  <c r="M67" i="57"/>
  <c r="N67" i="57"/>
  <c r="K68" i="57"/>
  <c r="L68" i="57"/>
  <c r="Q68" i="57" s="1"/>
  <c r="M68" i="57"/>
  <c r="N68" i="57"/>
  <c r="S68" i="57" s="1"/>
  <c r="K69" i="57"/>
  <c r="P69" i="57" s="1"/>
  <c r="L69" i="57"/>
  <c r="Q69" i="57" s="1"/>
  <c r="M69" i="57"/>
  <c r="N69" i="57"/>
  <c r="K70" i="57"/>
  <c r="L70" i="57"/>
  <c r="Q70" i="57" s="1"/>
  <c r="M70" i="57"/>
  <c r="N70" i="57"/>
  <c r="K72" i="57"/>
  <c r="L72" i="57"/>
  <c r="M72" i="57"/>
  <c r="N72" i="57"/>
  <c r="K73" i="57"/>
  <c r="L73" i="57"/>
  <c r="Q73" i="57" s="1"/>
  <c r="M73" i="57"/>
  <c r="N73" i="57"/>
  <c r="K74" i="57"/>
  <c r="L74" i="57"/>
  <c r="M74" i="57"/>
  <c r="N74" i="57"/>
  <c r="K75" i="57"/>
  <c r="L75" i="57"/>
  <c r="Q75" i="57" s="1"/>
  <c r="M75" i="57"/>
  <c r="N75" i="57"/>
  <c r="K76" i="57"/>
  <c r="L76" i="57"/>
  <c r="M76" i="57"/>
  <c r="N76" i="57"/>
  <c r="K77" i="57"/>
  <c r="L77" i="57"/>
  <c r="Q77" i="57" s="1"/>
  <c r="M77" i="57"/>
  <c r="N77" i="57"/>
  <c r="J72" i="57"/>
  <c r="J65" i="57"/>
  <c r="O65" i="57" s="1"/>
  <c r="K79" i="57"/>
  <c r="L79" i="57"/>
  <c r="M79" i="57"/>
  <c r="R70" i="57" s="1"/>
  <c r="N79" i="57"/>
  <c r="J77" i="57"/>
  <c r="J76" i="57"/>
  <c r="J75" i="57"/>
  <c r="J74" i="57"/>
  <c r="J73" i="57"/>
  <c r="J70" i="57"/>
  <c r="J69" i="57"/>
  <c r="J68" i="57"/>
  <c r="J67" i="57"/>
  <c r="J66" i="57"/>
  <c r="J79" i="57"/>
  <c r="O67" i="57" s="1"/>
  <c r="E79" i="57"/>
  <c r="F79" i="57"/>
  <c r="E65" i="57"/>
  <c r="F65" i="57"/>
  <c r="I65" i="57" s="1"/>
  <c r="E66" i="57"/>
  <c r="F66" i="57"/>
  <c r="E67" i="57"/>
  <c r="F67" i="57"/>
  <c r="E68" i="57"/>
  <c r="F68" i="57"/>
  <c r="E69" i="57"/>
  <c r="F69" i="57"/>
  <c r="I69" i="57" s="1"/>
  <c r="E70" i="57"/>
  <c r="F70" i="57"/>
  <c r="E72" i="57"/>
  <c r="F72" i="57"/>
  <c r="I72" i="57" s="1"/>
  <c r="E73" i="57"/>
  <c r="H73" i="57" s="1"/>
  <c r="F73" i="57"/>
  <c r="I73" i="57" s="1"/>
  <c r="E74" i="57"/>
  <c r="F74" i="57"/>
  <c r="I74" i="57" s="1"/>
  <c r="E75" i="57"/>
  <c r="F75" i="57"/>
  <c r="I75" i="57" s="1"/>
  <c r="E76" i="57"/>
  <c r="F76" i="57"/>
  <c r="I76" i="57" s="1"/>
  <c r="E77" i="57"/>
  <c r="H77" i="57" s="1"/>
  <c r="F77" i="57"/>
  <c r="I77" i="57" s="1"/>
  <c r="D72" i="57"/>
  <c r="D65" i="57"/>
  <c r="D66" i="57"/>
  <c r="D77" i="57"/>
  <c r="D76" i="57"/>
  <c r="D75" i="57"/>
  <c r="D74" i="57"/>
  <c r="D73" i="57"/>
  <c r="D70" i="57"/>
  <c r="D69" i="57"/>
  <c r="D68" i="57"/>
  <c r="D67" i="57"/>
  <c r="D79" i="57"/>
  <c r="M41" i="66" l="1"/>
  <c r="O30" i="66"/>
  <c r="L52" i="66"/>
  <c r="M43" i="66"/>
  <c r="O29" i="66"/>
  <c r="U35" i="66"/>
  <c r="U33" i="66"/>
  <c r="U31" i="66"/>
  <c r="M29" i="66"/>
  <c r="O37" i="66"/>
  <c r="M44" i="66"/>
  <c r="N44" i="66"/>
  <c r="N43" i="66"/>
  <c r="N42" i="66"/>
  <c r="N41" i="66"/>
  <c r="N40" i="66"/>
  <c r="N39" i="66"/>
  <c r="N38" i="66"/>
  <c r="L54" i="66"/>
  <c r="S61" i="66"/>
  <c r="R60" i="66"/>
  <c r="R52" i="66"/>
  <c r="P50" i="66"/>
  <c r="P64" i="66"/>
  <c r="G73" i="66"/>
  <c r="G83" i="66"/>
  <c r="O71" i="66"/>
  <c r="N35" i="66"/>
  <c r="R50" i="66"/>
  <c r="N30" i="66"/>
  <c r="S52" i="66"/>
  <c r="I80" i="66"/>
  <c r="T36" i="66"/>
  <c r="T34" i="66"/>
  <c r="T30" i="66"/>
  <c r="M37" i="66"/>
  <c r="U42" i="66"/>
  <c r="U40" i="66"/>
  <c r="U39" i="66"/>
  <c r="U38" i="66"/>
  <c r="R61" i="66"/>
  <c r="Q60" i="66"/>
  <c r="P59" i="66"/>
  <c r="R53" i="66"/>
  <c r="O50" i="66"/>
  <c r="O64" i="66"/>
  <c r="G84" i="66"/>
  <c r="I82" i="66"/>
  <c r="I78" i="66"/>
  <c r="I74" i="66"/>
  <c r="R71" i="66"/>
  <c r="S60" i="66"/>
  <c r="O31" i="66"/>
  <c r="R58" i="66"/>
  <c r="R64" i="66"/>
  <c r="N32" i="66"/>
  <c r="U32" i="66"/>
  <c r="M32" i="66"/>
  <c r="Q58" i="66"/>
  <c r="M31" i="66"/>
  <c r="U37" i="66"/>
  <c r="M30" i="66"/>
  <c r="Q43" i="66"/>
  <c r="T44" i="66"/>
  <c r="T43" i="66"/>
  <c r="T41" i="66"/>
  <c r="T39" i="66"/>
  <c r="T38" i="66"/>
  <c r="R62" i="66"/>
  <c r="Q61" i="66"/>
  <c r="N58" i="66"/>
  <c r="S55" i="66"/>
  <c r="R54" i="66"/>
  <c r="Q53" i="66"/>
  <c r="N50" i="66"/>
  <c r="N64" i="66"/>
  <c r="G75" i="66"/>
  <c r="Q79" i="66"/>
  <c r="M35" i="66"/>
  <c r="O35" i="66"/>
  <c r="O33" i="66"/>
  <c r="G81" i="66"/>
  <c r="O43" i="66"/>
  <c r="O39" i="66"/>
  <c r="R51" i="66"/>
  <c r="G82" i="66"/>
  <c r="U29" i="66"/>
  <c r="T37" i="66"/>
  <c r="S42" i="66"/>
  <c r="S38" i="66"/>
  <c r="Q62" i="66"/>
  <c r="M58" i="66"/>
  <c r="S56" i="66"/>
  <c r="R55" i="66"/>
  <c r="Q54" i="66"/>
  <c r="G76" i="66"/>
  <c r="I85" i="66"/>
  <c r="I81" i="66"/>
  <c r="O32" i="66"/>
  <c r="Q41" i="66"/>
  <c r="O42" i="66"/>
  <c r="L58" i="66"/>
  <c r="L57" i="66"/>
  <c r="L61" i="66"/>
  <c r="N59" i="66"/>
  <c r="L55" i="66"/>
  <c r="N53" i="66"/>
  <c r="G74" i="66"/>
  <c r="G79" i="66"/>
  <c r="O44" i="66"/>
  <c r="S65" i="66"/>
  <c r="L50" i="66"/>
  <c r="I79" i="66"/>
  <c r="L53" i="66"/>
  <c r="G78" i="66"/>
  <c r="N34" i="66"/>
  <c r="U44" i="66"/>
  <c r="Q42" i="66"/>
  <c r="S40" i="66"/>
  <c r="O41" i="66"/>
  <c r="R57" i="66"/>
  <c r="R63" i="66"/>
  <c r="R59" i="66"/>
  <c r="L56" i="66"/>
  <c r="I77" i="66"/>
  <c r="G80" i="66"/>
  <c r="I84" i="66"/>
  <c r="Q39" i="66"/>
  <c r="N63" i="66"/>
  <c r="G86" i="66"/>
  <c r="M36" i="66"/>
  <c r="S44" i="66"/>
  <c r="I86" i="66"/>
  <c r="O78" i="66"/>
  <c r="O86" i="66"/>
  <c r="H86" i="66"/>
  <c r="H78" i="66"/>
  <c r="O79" i="66"/>
  <c r="O34" i="66"/>
  <c r="O36" i="66"/>
  <c r="U30" i="66"/>
  <c r="O38" i="66"/>
  <c r="U36" i="66"/>
  <c r="N36" i="66"/>
  <c r="L65" i="66"/>
  <c r="N65" i="66"/>
  <c r="Q44" i="66"/>
  <c r="N57" i="66"/>
  <c r="M27" i="68"/>
  <c r="C27" i="68"/>
  <c r="G59" i="68"/>
  <c r="C59" i="68"/>
  <c r="C43" i="68"/>
  <c r="H72" i="57"/>
  <c r="O76" i="57"/>
  <c r="G77" i="57"/>
  <c r="R68" i="57"/>
  <c r="R66" i="57"/>
  <c r="O71" i="57"/>
  <c r="H75" i="57"/>
  <c r="O68" i="57"/>
  <c r="O69" i="57"/>
  <c r="P77" i="57"/>
  <c r="P75" i="57"/>
  <c r="P73" i="57"/>
  <c r="P70" i="57"/>
  <c r="P68" i="57"/>
  <c r="P66" i="57"/>
  <c r="Q71" i="57"/>
  <c r="O66" i="57"/>
  <c r="S70" i="57"/>
  <c r="G72" i="57"/>
  <c r="H74" i="57"/>
  <c r="H69" i="57"/>
  <c r="O70" i="57"/>
  <c r="S69" i="57"/>
  <c r="S65" i="57"/>
  <c r="H76" i="57"/>
  <c r="G73" i="57"/>
  <c r="R69" i="57"/>
  <c r="S71" i="57"/>
  <c r="S77" i="57"/>
  <c r="S75" i="57"/>
  <c r="S73" i="57"/>
  <c r="Q78" i="57"/>
  <c r="O77" i="57"/>
  <c r="R77" i="57"/>
  <c r="R75" i="57"/>
  <c r="R73" i="57"/>
  <c r="R78" i="57"/>
  <c r="S78" i="57"/>
  <c r="S72" i="57"/>
  <c r="R71" i="57"/>
  <c r="R67" i="57"/>
  <c r="G74" i="57"/>
  <c r="O73" i="57"/>
  <c r="R76" i="57"/>
  <c r="R74" i="57"/>
  <c r="R72" i="57"/>
  <c r="S67" i="57"/>
  <c r="S74" i="57"/>
  <c r="G75" i="57"/>
  <c r="H66" i="57"/>
  <c r="O74" i="57"/>
  <c r="Q76" i="57"/>
  <c r="Q74" i="57"/>
  <c r="Q72" i="57"/>
  <c r="G78" i="57"/>
  <c r="O78" i="57"/>
  <c r="S76" i="57"/>
  <c r="G76" i="57"/>
  <c r="O75" i="57"/>
  <c r="O72" i="57"/>
  <c r="P76" i="57"/>
  <c r="P74" i="57"/>
  <c r="P72" i="57"/>
  <c r="H78" i="57"/>
  <c r="P78" i="57"/>
  <c r="N27" i="68"/>
  <c r="I15" i="66"/>
  <c r="I16" i="66"/>
  <c r="F12" i="66"/>
  <c r="F16" i="66"/>
  <c r="F15" i="66"/>
  <c r="F14" i="66"/>
  <c r="F10" i="66"/>
  <c r="F13" i="66"/>
  <c r="F11" i="66"/>
  <c r="H65" i="57"/>
  <c r="I68" i="57"/>
  <c r="H68" i="57"/>
  <c r="I71" i="57"/>
  <c r="I67" i="57"/>
  <c r="H71" i="57"/>
  <c r="H67" i="57"/>
  <c r="I70" i="57"/>
  <c r="I66" i="57"/>
  <c r="H70" i="57"/>
  <c r="E60" i="57" l="1"/>
  <c r="M59" i="57" s="1"/>
  <c r="F60" i="57"/>
  <c r="N59" i="57" s="1"/>
  <c r="G60" i="57"/>
  <c r="O59" i="57" s="1"/>
  <c r="H60" i="57"/>
  <c r="P59" i="57" s="1"/>
  <c r="I60" i="57"/>
  <c r="Q59" i="57" s="1"/>
  <c r="J60" i="57"/>
  <c r="R59" i="57" s="1"/>
  <c r="K60" i="57"/>
  <c r="S59" i="57" s="1"/>
  <c r="E28" i="57"/>
  <c r="F28" i="57"/>
  <c r="O28" i="57" s="1"/>
  <c r="G28" i="57"/>
  <c r="H28" i="57"/>
  <c r="I28" i="57"/>
  <c r="J28" i="57"/>
  <c r="K28" i="57"/>
  <c r="L28" i="57"/>
  <c r="E29" i="57"/>
  <c r="F29" i="57"/>
  <c r="O29" i="57" s="1"/>
  <c r="G29" i="57"/>
  <c r="H29" i="57"/>
  <c r="I29" i="57"/>
  <c r="J29" i="57"/>
  <c r="K29" i="57"/>
  <c r="L29" i="57"/>
  <c r="E30" i="57"/>
  <c r="F30" i="57"/>
  <c r="O30" i="57" s="1"/>
  <c r="G30" i="57"/>
  <c r="H30" i="57"/>
  <c r="I30" i="57"/>
  <c r="J30" i="57"/>
  <c r="K30" i="57"/>
  <c r="L30" i="57"/>
  <c r="E31" i="57"/>
  <c r="F31" i="57"/>
  <c r="O31" i="57" s="1"/>
  <c r="G31" i="57"/>
  <c r="H31" i="57"/>
  <c r="I31" i="57"/>
  <c r="J31" i="57"/>
  <c r="K31" i="57"/>
  <c r="L31" i="57"/>
  <c r="E32" i="57"/>
  <c r="F32" i="57"/>
  <c r="O32" i="57" s="1"/>
  <c r="G32" i="57"/>
  <c r="H32" i="57"/>
  <c r="I32" i="57"/>
  <c r="J32" i="57"/>
  <c r="K32" i="57"/>
  <c r="L32" i="57"/>
  <c r="D53" i="57"/>
  <c r="E46" i="57"/>
  <c r="F46" i="57"/>
  <c r="G46" i="57"/>
  <c r="H46" i="57"/>
  <c r="P46" i="57" s="1"/>
  <c r="I46" i="57"/>
  <c r="J46" i="57"/>
  <c r="R47" i="57" s="1"/>
  <c r="K46" i="57"/>
  <c r="E47" i="57"/>
  <c r="F47" i="57"/>
  <c r="G47" i="57"/>
  <c r="O47" i="57" s="1"/>
  <c r="H47" i="57"/>
  <c r="I47" i="57"/>
  <c r="J47" i="57"/>
  <c r="K47" i="57"/>
  <c r="S47" i="57" s="1"/>
  <c r="E48" i="57"/>
  <c r="F48" i="57"/>
  <c r="G48" i="57"/>
  <c r="H48" i="57"/>
  <c r="I48" i="57"/>
  <c r="J48" i="57"/>
  <c r="K48" i="57"/>
  <c r="S48" i="57" s="1"/>
  <c r="E49" i="57"/>
  <c r="F49" i="57"/>
  <c r="G49" i="57"/>
  <c r="O49" i="57" s="1"/>
  <c r="H49" i="57"/>
  <c r="P49" i="57" s="1"/>
  <c r="I49" i="57"/>
  <c r="Q49" i="57" s="1"/>
  <c r="J49" i="57"/>
  <c r="R49" i="57" s="1"/>
  <c r="K49" i="57"/>
  <c r="E50" i="57"/>
  <c r="M50" i="57" s="1"/>
  <c r="F50" i="57"/>
  <c r="G50" i="57"/>
  <c r="H50" i="57"/>
  <c r="P50" i="57" s="1"/>
  <c r="I50" i="57"/>
  <c r="Q50" i="57" s="1"/>
  <c r="J50" i="57"/>
  <c r="R50" i="57" s="1"/>
  <c r="K50" i="57"/>
  <c r="S50" i="57" s="1"/>
  <c r="E51" i="57"/>
  <c r="F51" i="57"/>
  <c r="G51" i="57"/>
  <c r="H51" i="57"/>
  <c r="P51" i="57" s="1"/>
  <c r="I51" i="57"/>
  <c r="J51" i="57"/>
  <c r="R51" i="57" s="1"/>
  <c r="K51" i="57"/>
  <c r="S51" i="57" s="1"/>
  <c r="S52" i="57"/>
  <c r="E53" i="57"/>
  <c r="M53" i="57" s="1"/>
  <c r="F53" i="57"/>
  <c r="G53" i="57"/>
  <c r="H53" i="57"/>
  <c r="P53" i="57" s="1"/>
  <c r="I53" i="57"/>
  <c r="Q53" i="57" s="1"/>
  <c r="J53" i="57"/>
  <c r="R53" i="57" s="1"/>
  <c r="K53" i="57"/>
  <c r="S53" i="57" s="1"/>
  <c r="E54" i="57"/>
  <c r="F54" i="57"/>
  <c r="G54" i="57"/>
  <c r="H54" i="57"/>
  <c r="I54" i="57"/>
  <c r="J54" i="57"/>
  <c r="R54" i="57" s="1"/>
  <c r="K54" i="57"/>
  <c r="S54" i="57" s="1"/>
  <c r="E55" i="57"/>
  <c r="F55" i="57"/>
  <c r="G55" i="57"/>
  <c r="H55" i="57"/>
  <c r="P55" i="57" s="1"/>
  <c r="I55" i="57"/>
  <c r="J55" i="57"/>
  <c r="R55" i="57" s="1"/>
  <c r="K55" i="57"/>
  <c r="S55" i="57" s="1"/>
  <c r="E56" i="57"/>
  <c r="F56" i="57"/>
  <c r="G56" i="57"/>
  <c r="H56" i="57"/>
  <c r="P56" i="57" s="1"/>
  <c r="I56" i="57"/>
  <c r="J56" i="57"/>
  <c r="R56" i="57" s="1"/>
  <c r="K56" i="57"/>
  <c r="S56" i="57" s="1"/>
  <c r="E57" i="57"/>
  <c r="F57" i="57"/>
  <c r="G57" i="57"/>
  <c r="O57" i="57" s="1"/>
  <c r="H57" i="57"/>
  <c r="P57" i="57" s="1"/>
  <c r="I57" i="57"/>
  <c r="Q57" i="57" s="1"/>
  <c r="J57" i="57"/>
  <c r="R57" i="57" s="1"/>
  <c r="K57" i="57"/>
  <c r="S57" i="57" s="1"/>
  <c r="E58" i="57"/>
  <c r="F58" i="57"/>
  <c r="G58" i="57"/>
  <c r="H58" i="57"/>
  <c r="I58" i="57"/>
  <c r="J58" i="57"/>
  <c r="R58" i="57" s="1"/>
  <c r="K58" i="57"/>
  <c r="S58" i="57" s="1"/>
  <c r="D58" i="57"/>
  <c r="D57" i="57"/>
  <c r="D56" i="57"/>
  <c r="D55" i="57"/>
  <c r="D54" i="57"/>
  <c r="D51" i="57"/>
  <c r="D50" i="57"/>
  <c r="D49" i="57"/>
  <c r="D48" i="57"/>
  <c r="D47" i="57"/>
  <c r="D46" i="57"/>
  <c r="D60" i="57"/>
  <c r="L59" i="57" s="1"/>
  <c r="O79" i="57"/>
  <c r="P60" i="57"/>
  <c r="O60" i="57"/>
  <c r="N60" i="57"/>
  <c r="M60" i="57"/>
  <c r="L60" i="57"/>
  <c r="P42" i="57"/>
  <c r="O42" i="57"/>
  <c r="N42" i="57"/>
  <c r="M42" i="57"/>
  <c r="E35" i="57"/>
  <c r="F35" i="57"/>
  <c r="G35" i="57"/>
  <c r="H35" i="57"/>
  <c r="I35" i="57"/>
  <c r="J35" i="57"/>
  <c r="K35" i="57"/>
  <c r="L35" i="57"/>
  <c r="E36" i="57"/>
  <c r="F36" i="57"/>
  <c r="G36" i="57"/>
  <c r="H36" i="57"/>
  <c r="I36" i="57"/>
  <c r="J36" i="57"/>
  <c r="K36" i="57"/>
  <c r="L36" i="57"/>
  <c r="E37" i="57"/>
  <c r="F37" i="57"/>
  <c r="G37" i="57"/>
  <c r="H37" i="57"/>
  <c r="I37" i="57"/>
  <c r="J37" i="57"/>
  <c r="K37" i="57"/>
  <c r="L37" i="57"/>
  <c r="E38" i="57"/>
  <c r="F38" i="57"/>
  <c r="G38" i="57"/>
  <c r="H38" i="57"/>
  <c r="I38" i="57"/>
  <c r="J38" i="57"/>
  <c r="K38" i="57"/>
  <c r="L38" i="57"/>
  <c r="E39" i="57"/>
  <c r="F39" i="57"/>
  <c r="G39" i="57"/>
  <c r="H39" i="57"/>
  <c r="I39" i="57"/>
  <c r="J39" i="57"/>
  <c r="K39" i="57"/>
  <c r="L39" i="57"/>
  <c r="D35" i="57"/>
  <c r="E34" i="57"/>
  <c r="F34" i="57"/>
  <c r="G34" i="57"/>
  <c r="H34" i="57"/>
  <c r="I34" i="57"/>
  <c r="J34" i="57"/>
  <c r="K34" i="57"/>
  <c r="L34" i="57"/>
  <c r="U34" i="57" s="1"/>
  <c r="D34" i="57"/>
  <c r="E27" i="57"/>
  <c r="F27" i="57"/>
  <c r="G27" i="57"/>
  <c r="H27" i="57"/>
  <c r="I27" i="57"/>
  <c r="J27" i="57"/>
  <c r="K27" i="57"/>
  <c r="L27" i="57"/>
  <c r="D27" i="57"/>
  <c r="E41" i="57"/>
  <c r="N40" i="57" s="1"/>
  <c r="F41" i="57"/>
  <c r="G41" i="57"/>
  <c r="P40" i="57" s="1"/>
  <c r="H41" i="57"/>
  <c r="Q40" i="57" s="1"/>
  <c r="I41" i="57"/>
  <c r="R40" i="57" s="1"/>
  <c r="J41" i="57"/>
  <c r="S28" i="57" s="1"/>
  <c r="K41" i="57"/>
  <c r="T40" i="57" s="1"/>
  <c r="L41" i="57"/>
  <c r="U40" i="57" s="1"/>
  <c r="B65" i="57"/>
  <c r="B46" i="57"/>
  <c r="D31" i="57"/>
  <c r="D30" i="57"/>
  <c r="D29" i="57"/>
  <c r="D28" i="57"/>
  <c r="B27" i="57"/>
  <c r="D41" i="57"/>
  <c r="M40" i="57" s="1"/>
  <c r="D39" i="57"/>
  <c r="D38" i="57"/>
  <c r="D37" i="57"/>
  <c r="D36" i="57"/>
  <c r="Q16" i="57"/>
  <c r="R16" i="57"/>
  <c r="Q17" i="57"/>
  <c r="R17" i="57"/>
  <c r="Q18" i="57"/>
  <c r="R18" i="57"/>
  <c r="Q19" i="57"/>
  <c r="R19" i="57"/>
  <c r="Q20" i="57"/>
  <c r="R20" i="57"/>
  <c r="Q21" i="57"/>
  <c r="T21" i="57" s="1"/>
  <c r="R21" i="57"/>
  <c r="U21" i="57" s="1"/>
  <c r="P21" i="57"/>
  <c r="Q15" i="57"/>
  <c r="R15" i="57"/>
  <c r="P15" i="57"/>
  <c r="P14" i="57"/>
  <c r="I15" i="57"/>
  <c r="E15" i="57"/>
  <c r="I14" i="57"/>
  <c r="I13" i="57"/>
  <c r="I12" i="57"/>
  <c r="I11" i="57"/>
  <c r="I10" i="57"/>
  <c r="E14" i="57"/>
  <c r="E13" i="57"/>
  <c r="E11" i="57"/>
  <c r="E10" i="57"/>
  <c r="E12" i="57"/>
  <c r="C6" i="57"/>
  <c r="Q8" i="57"/>
  <c r="R8" i="57"/>
  <c r="P8" i="57"/>
  <c r="Q9" i="57"/>
  <c r="R9" i="57"/>
  <c r="Q10" i="57"/>
  <c r="R10" i="57"/>
  <c r="Q11" i="57"/>
  <c r="R11" i="57"/>
  <c r="Q12" i="57"/>
  <c r="R12" i="57"/>
  <c r="Q13" i="57"/>
  <c r="R13" i="57"/>
  <c r="Q14" i="57"/>
  <c r="R14" i="57"/>
  <c r="P20" i="57"/>
  <c r="P19" i="57"/>
  <c r="P18" i="57"/>
  <c r="P17" i="57"/>
  <c r="P16" i="57"/>
  <c r="P13" i="57"/>
  <c r="P12" i="57"/>
  <c r="P11" i="57"/>
  <c r="P10" i="57"/>
  <c r="P9" i="57"/>
  <c r="R22" i="57"/>
  <c r="Q22" i="57"/>
  <c r="P22" i="57"/>
  <c r="M78" i="26"/>
  <c r="S21" i="57" l="1"/>
  <c r="O21" i="57"/>
  <c r="L50" i="57"/>
  <c r="O55" i="57"/>
  <c r="U39" i="57"/>
  <c r="U38" i="57"/>
  <c r="U37" i="57"/>
  <c r="U36" i="57"/>
  <c r="U35" i="57"/>
  <c r="L51" i="57"/>
  <c r="Q58" i="57"/>
  <c r="O56" i="57"/>
  <c r="Q48" i="57"/>
  <c r="O46" i="57"/>
  <c r="P27" i="57"/>
  <c r="L56" i="57"/>
  <c r="N48" i="57"/>
  <c r="O33" i="57"/>
  <c r="P34" i="57"/>
  <c r="Q39" i="57"/>
  <c r="Q38" i="57"/>
  <c r="Q37" i="57"/>
  <c r="Q36" i="57"/>
  <c r="Q35" i="57"/>
  <c r="L47" i="57"/>
  <c r="L57" i="57"/>
  <c r="M58" i="57"/>
  <c r="Q54" i="57"/>
  <c r="O50" i="57"/>
  <c r="N49" i="57"/>
  <c r="M48" i="57"/>
  <c r="S49" i="57"/>
  <c r="L52" i="57"/>
  <c r="O48" i="57"/>
  <c r="Q34" i="57"/>
  <c r="L46" i="57"/>
  <c r="P39" i="57"/>
  <c r="L48" i="57"/>
  <c r="L58" i="57"/>
  <c r="Q55" i="57"/>
  <c r="O53" i="57"/>
  <c r="O51" i="57"/>
  <c r="M49" i="57"/>
  <c r="O58" i="57"/>
  <c r="U27" i="57"/>
  <c r="O39" i="57"/>
  <c r="O38" i="57"/>
  <c r="O37" i="57"/>
  <c r="O36" i="57"/>
  <c r="O35" i="57"/>
  <c r="L49" i="57"/>
  <c r="Q56" i="57"/>
  <c r="O54" i="57"/>
  <c r="N53" i="57"/>
  <c r="N51" i="57"/>
  <c r="Q47" i="57"/>
  <c r="S31" i="57"/>
  <c r="S30" i="57"/>
  <c r="S29" i="57"/>
  <c r="N47" i="57"/>
  <c r="M46" i="57"/>
  <c r="M27" i="57"/>
  <c r="N33" i="57"/>
  <c r="O34" i="57"/>
  <c r="P38" i="57"/>
  <c r="P37" i="57"/>
  <c r="P36" i="57"/>
  <c r="P35" i="57"/>
  <c r="P54" i="57"/>
  <c r="L53" i="57"/>
  <c r="N32" i="57"/>
  <c r="N31" i="57"/>
  <c r="N30" i="57"/>
  <c r="N29" i="57"/>
  <c r="N28" i="57"/>
  <c r="N34" i="57"/>
  <c r="M29" i="57"/>
  <c r="N38" i="57"/>
  <c r="N35" i="57"/>
  <c r="S32" i="57"/>
  <c r="S33" i="57"/>
  <c r="M54" i="57"/>
  <c r="M37" i="57"/>
  <c r="M31" i="57"/>
  <c r="R27" i="57"/>
  <c r="S34" i="57"/>
  <c r="T39" i="57"/>
  <c r="T38" i="57"/>
  <c r="T37" i="57"/>
  <c r="T36" i="57"/>
  <c r="T35" i="57"/>
  <c r="L54" i="57"/>
  <c r="P58" i="57"/>
  <c r="N56" i="57"/>
  <c r="M55" i="57"/>
  <c r="P52" i="57"/>
  <c r="R32" i="57"/>
  <c r="R31" i="57"/>
  <c r="R30" i="57"/>
  <c r="R29" i="57"/>
  <c r="R28" i="57"/>
  <c r="T33" i="57"/>
  <c r="N39" i="57"/>
  <c r="N36" i="57"/>
  <c r="M36" i="57"/>
  <c r="M38" i="57"/>
  <c r="M33" i="57"/>
  <c r="Q27" i="57"/>
  <c r="R34" i="57"/>
  <c r="S39" i="57"/>
  <c r="S38" i="57"/>
  <c r="S37" i="57"/>
  <c r="S36" i="57"/>
  <c r="S35" i="57"/>
  <c r="L55" i="57"/>
  <c r="N57" i="57"/>
  <c r="M56" i="57"/>
  <c r="M52" i="57"/>
  <c r="P47" i="57"/>
  <c r="Q32" i="57"/>
  <c r="Q31" i="57"/>
  <c r="Q30" i="57"/>
  <c r="Q29" i="57"/>
  <c r="Q28" i="57"/>
  <c r="O52" i="57"/>
  <c r="Q46" i="57"/>
  <c r="M28" i="57"/>
  <c r="M34" i="57"/>
  <c r="M30" i="57"/>
  <c r="S27" i="57"/>
  <c r="S40" i="57"/>
  <c r="M35" i="57"/>
  <c r="N37" i="57"/>
  <c r="N54" i="57"/>
  <c r="N50" i="57"/>
  <c r="T34" i="57"/>
  <c r="N55" i="57"/>
  <c r="M39" i="57"/>
  <c r="O27" i="57"/>
  <c r="O40" i="57"/>
  <c r="R39" i="57"/>
  <c r="R38" i="57"/>
  <c r="R37" i="57"/>
  <c r="R36" i="57"/>
  <c r="R35" i="57"/>
  <c r="N58" i="57"/>
  <c r="M57" i="57"/>
  <c r="P48" i="57"/>
  <c r="N46" i="57"/>
  <c r="P32" i="57"/>
  <c r="P31" i="57"/>
  <c r="P30" i="57"/>
  <c r="P29" i="57"/>
  <c r="P28" i="57"/>
  <c r="N52" i="57"/>
  <c r="R33" i="57"/>
  <c r="Q51" i="57"/>
  <c r="M47" i="57"/>
  <c r="R52" i="57"/>
  <c r="M32" i="57"/>
  <c r="Q33" i="57"/>
  <c r="N27" i="57"/>
  <c r="S46" i="57"/>
  <c r="Q52" i="57"/>
  <c r="U33" i="57"/>
  <c r="U32" i="57"/>
  <c r="U31" i="57"/>
  <c r="U30" i="57"/>
  <c r="U29" i="57"/>
  <c r="U28" i="57"/>
  <c r="R46" i="57"/>
  <c r="T32" i="57"/>
  <c r="T31" i="57"/>
  <c r="T30" i="57"/>
  <c r="T29" i="57"/>
  <c r="T28" i="57"/>
  <c r="T27" i="57"/>
  <c r="P33" i="57"/>
  <c r="M51" i="57"/>
  <c r="R48" i="57"/>
  <c r="E9" i="57"/>
  <c r="F10" i="57"/>
  <c r="G10" i="57" l="1"/>
  <c r="O68" i="52" l="1"/>
  <c r="P69" i="52"/>
  <c r="O72" i="52"/>
  <c r="O73" i="52"/>
  <c r="P73" i="52"/>
  <c r="O76" i="52"/>
  <c r="P77" i="52"/>
  <c r="R66" i="52"/>
  <c r="S67" i="52"/>
  <c r="S69" i="52"/>
  <c r="R70" i="52"/>
  <c r="S71" i="52"/>
  <c r="S73" i="52"/>
  <c r="R74" i="52"/>
  <c r="S75" i="52"/>
  <c r="S77" i="52"/>
  <c r="R78" i="52"/>
  <c r="S79" i="52"/>
  <c r="K66" i="52"/>
  <c r="P66" i="52" s="1"/>
  <c r="L66" i="52"/>
  <c r="Q66" i="52" s="1"/>
  <c r="M66" i="52"/>
  <c r="N66" i="52"/>
  <c r="S66" i="52" s="1"/>
  <c r="K67" i="52"/>
  <c r="L67" i="52"/>
  <c r="Q67" i="52" s="1"/>
  <c r="M67" i="52"/>
  <c r="R67" i="52" s="1"/>
  <c r="N67" i="52"/>
  <c r="K68" i="52"/>
  <c r="P68" i="52" s="1"/>
  <c r="L68" i="52"/>
  <c r="Q68" i="52" s="1"/>
  <c r="M68" i="52"/>
  <c r="R68" i="52" s="1"/>
  <c r="N68" i="52"/>
  <c r="S68" i="52" s="1"/>
  <c r="K69" i="52"/>
  <c r="L69" i="52"/>
  <c r="Q69" i="52" s="1"/>
  <c r="M69" i="52"/>
  <c r="R69" i="52" s="1"/>
  <c r="N69" i="52"/>
  <c r="K70" i="52"/>
  <c r="P70" i="52" s="1"/>
  <c r="L70" i="52"/>
  <c r="Q70" i="52" s="1"/>
  <c r="M70" i="52"/>
  <c r="N70" i="52"/>
  <c r="S70" i="52" s="1"/>
  <c r="K71" i="52"/>
  <c r="L71" i="52"/>
  <c r="M71" i="52"/>
  <c r="R71" i="52" s="1"/>
  <c r="N71" i="52"/>
  <c r="K72" i="52"/>
  <c r="P72" i="52" s="1"/>
  <c r="L72" i="52"/>
  <c r="Q72" i="52" s="1"/>
  <c r="M72" i="52"/>
  <c r="R72" i="52" s="1"/>
  <c r="N72" i="52"/>
  <c r="S72" i="52" s="1"/>
  <c r="K73" i="52"/>
  <c r="L73" i="52"/>
  <c r="M73" i="52"/>
  <c r="R73" i="52" s="1"/>
  <c r="N73" i="52"/>
  <c r="K74" i="52"/>
  <c r="P74" i="52" s="1"/>
  <c r="L74" i="52"/>
  <c r="Q74" i="52" s="1"/>
  <c r="M74" i="52"/>
  <c r="N74" i="52"/>
  <c r="S74" i="52" s="1"/>
  <c r="K75" i="52"/>
  <c r="L75" i="52"/>
  <c r="Q75" i="52" s="1"/>
  <c r="M75" i="52"/>
  <c r="R75" i="52" s="1"/>
  <c r="N75" i="52"/>
  <c r="K76" i="52"/>
  <c r="P76" i="52" s="1"/>
  <c r="L76" i="52"/>
  <c r="Q76" i="52" s="1"/>
  <c r="M76" i="52"/>
  <c r="R76" i="52" s="1"/>
  <c r="N76" i="52"/>
  <c r="S76" i="52" s="1"/>
  <c r="K77" i="52"/>
  <c r="L77" i="52"/>
  <c r="Q77" i="52" s="1"/>
  <c r="M77" i="52"/>
  <c r="R77" i="52" s="1"/>
  <c r="N77" i="52"/>
  <c r="K78" i="52"/>
  <c r="P78" i="52" s="1"/>
  <c r="L78" i="52"/>
  <c r="Q78" i="52" s="1"/>
  <c r="M78" i="52"/>
  <c r="N78" i="52"/>
  <c r="S78" i="52" s="1"/>
  <c r="K79" i="52"/>
  <c r="L79" i="52"/>
  <c r="M79" i="52"/>
  <c r="R79" i="52" s="1"/>
  <c r="N79" i="52"/>
  <c r="K80" i="52"/>
  <c r="P67" i="52" s="1"/>
  <c r="L80" i="52"/>
  <c r="Q71" i="52" s="1"/>
  <c r="M80" i="52"/>
  <c r="N80" i="52"/>
  <c r="J79" i="52"/>
  <c r="O79" i="52" s="1"/>
  <c r="J78" i="52"/>
  <c r="O78" i="52" s="1"/>
  <c r="J77" i="52"/>
  <c r="O77" i="52" s="1"/>
  <c r="J76" i="52"/>
  <c r="J75" i="52"/>
  <c r="O75" i="52" s="1"/>
  <c r="J74" i="52"/>
  <c r="O74" i="52" s="1"/>
  <c r="J73" i="52"/>
  <c r="J72" i="52"/>
  <c r="J71" i="52"/>
  <c r="O71" i="52" s="1"/>
  <c r="J70" i="52"/>
  <c r="O70" i="52" s="1"/>
  <c r="J69" i="52"/>
  <c r="O69" i="52" s="1"/>
  <c r="J68" i="52"/>
  <c r="J67" i="52"/>
  <c r="O67" i="52" s="1"/>
  <c r="J66" i="52"/>
  <c r="O66" i="52" s="1"/>
  <c r="J80" i="52"/>
  <c r="E66" i="52"/>
  <c r="F66" i="52"/>
  <c r="E67" i="52"/>
  <c r="F67" i="52"/>
  <c r="E68" i="52"/>
  <c r="F68" i="52"/>
  <c r="E69" i="52"/>
  <c r="F69" i="52"/>
  <c r="E70" i="52"/>
  <c r="F70" i="52"/>
  <c r="E71" i="52"/>
  <c r="F71" i="52"/>
  <c r="E72" i="52"/>
  <c r="F72" i="52"/>
  <c r="E73" i="52"/>
  <c r="F73" i="52"/>
  <c r="E74" i="52"/>
  <c r="F74" i="52"/>
  <c r="E75" i="52"/>
  <c r="F75" i="52"/>
  <c r="E76" i="52"/>
  <c r="F76" i="52"/>
  <c r="E77" i="52"/>
  <c r="F77" i="52"/>
  <c r="E78" i="52"/>
  <c r="F78" i="52"/>
  <c r="E79" i="52"/>
  <c r="F79" i="52"/>
  <c r="E80" i="52"/>
  <c r="F80" i="52"/>
  <c r="D79" i="52"/>
  <c r="D78" i="52"/>
  <c r="D77" i="52"/>
  <c r="D76" i="52"/>
  <c r="D75" i="52"/>
  <c r="D74" i="52"/>
  <c r="D73" i="52"/>
  <c r="D72" i="52"/>
  <c r="D71" i="52"/>
  <c r="D70" i="52"/>
  <c r="D69" i="52"/>
  <c r="D68" i="52"/>
  <c r="D67" i="52"/>
  <c r="D66" i="52"/>
  <c r="G66" i="52" s="1"/>
  <c r="D80" i="52"/>
  <c r="R47" i="52"/>
  <c r="R51" i="52"/>
  <c r="R55" i="52"/>
  <c r="R59" i="52"/>
  <c r="O47" i="52"/>
  <c r="P47" i="52"/>
  <c r="M49" i="52"/>
  <c r="N49" i="52"/>
  <c r="N50" i="52"/>
  <c r="L51" i="52"/>
  <c r="N52" i="52"/>
  <c r="O52" i="52"/>
  <c r="N53" i="52"/>
  <c r="O53" i="52"/>
  <c r="M54" i="52"/>
  <c r="O55" i="52"/>
  <c r="P55" i="52"/>
  <c r="M57" i="52"/>
  <c r="N57" i="52"/>
  <c r="N58" i="52"/>
  <c r="L59" i="52"/>
  <c r="N60" i="52"/>
  <c r="O60" i="52"/>
  <c r="Q50" i="52"/>
  <c r="Q53" i="52"/>
  <c r="Q54" i="52"/>
  <c r="Q58" i="52"/>
  <c r="Q47" i="52"/>
  <c r="E47" i="52"/>
  <c r="M47" i="52" s="1"/>
  <c r="F47" i="52"/>
  <c r="N47" i="52" s="1"/>
  <c r="G47" i="52"/>
  <c r="H47" i="52"/>
  <c r="I47" i="52"/>
  <c r="J47" i="52"/>
  <c r="K47" i="52"/>
  <c r="S47" i="52" s="1"/>
  <c r="E48" i="52"/>
  <c r="M48" i="52" s="1"/>
  <c r="F48" i="52"/>
  <c r="N48" i="52" s="1"/>
  <c r="G48" i="52"/>
  <c r="H48" i="52"/>
  <c r="I48" i="52"/>
  <c r="Q48" i="52" s="1"/>
  <c r="J48" i="52"/>
  <c r="R48" i="52" s="1"/>
  <c r="K48" i="52"/>
  <c r="S48" i="52" s="1"/>
  <c r="E49" i="52"/>
  <c r="F49" i="52"/>
  <c r="G49" i="52"/>
  <c r="O49" i="52" s="1"/>
  <c r="H49" i="52"/>
  <c r="P49" i="52" s="1"/>
  <c r="I49" i="52"/>
  <c r="Q49" i="52" s="1"/>
  <c r="J49" i="52"/>
  <c r="K49" i="52"/>
  <c r="E50" i="52"/>
  <c r="M50" i="52" s="1"/>
  <c r="F50" i="52"/>
  <c r="G50" i="52"/>
  <c r="O50" i="52" s="1"/>
  <c r="H50" i="52"/>
  <c r="P50" i="52" s="1"/>
  <c r="I50" i="52"/>
  <c r="J50" i="52"/>
  <c r="R50" i="52" s="1"/>
  <c r="K50" i="52"/>
  <c r="E51" i="52"/>
  <c r="M51" i="52" s="1"/>
  <c r="F51" i="52"/>
  <c r="N51" i="52" s="1"/>
  <c r="G51" i="52"/>
  <c r="O51" i="52" s="1"/>
  <c r="H51" i="52"/>
  <c r="P51" i="52" s="1"/>
  <c r="I51" i="52"/>
  <c r="Q51" i="52" s="1"/>
  <c r="J51" i="52"/>
  <c r="K51" i="52"/>
  <c r="S51" i="52" s="1"/>
  <c r="E52" i="52"/>
  <c r="M52" i="52" s="1"/>
  <c r="F52" i="52"/>
  <c r="G52" i="52"/>
  <c r="H52" i="52"/>
  <c r="P52" i="52" s="1"/>
  <c r="I52" i="52"/>
  <c r="Q52" i="52" s="1"/>
  <c r="J52" i="52"/>
  <c r="R52" i="52" s="1"/>
  <c r="K52" i="52"/>
  <c r="S52" i="52" s="1"/>
  <c r="E53" i="52"/>
  <c r="M53" i="52" s="1"/>
  <c r="F53" i="52"/>
  <c r="G53" i="52"/>
  <c r="H53" i="52"/>
  <c r="P53" i="52" s="1"/>
  <c r="I53" i="52"/>
  <c r="J53" i="52"/>
  <c r="R53" i="52" s="1"/>
  <c r="K53" i="52"/>
  <c r="S53" i="52" s="1"/>
  <c r="E54" i="52"/>
  <c r="F54" i="52"/>
  <c r="N54" i="52" s="1"/>
  <c r="G54" i="52"/>
  <c r="O54" i="52" s="1"/>
  <c r="H54" i="52"/>
  <c r="P54" i="52" s="1"/>
  <c r="I54" i="52"/>
  <c r="J54" i="52"/>
  <c r="R54" i="52" s="1"/>
  <c r="K54" i="52"/>
  <c r="S54" i="52" s="1"/>
  <c r="E55" i="52"/>
  <c r="M55" i="52" s="1"/>
  <c r="F55" i="52"/>
  <c r="N55" i="52" s="1"/>
  <c r="G55" i="52"/>
  <c r="H55" i="52"/>
  <c r="I55" i="52"/>
  <c r="Q55" i="52" s="1"/>
  <c r="J55" i="52"/>
  <c r="K55" i="52"/>
  <c r="S55" i="52" s="1"/>
  <c r="E56" i="52"/>
  <c r="M56" i="52" s="1"/>
  <c r="F56" i="52"/>
  <c r="N56" i="52" s="1"/>
  <c r="G56" i="52"/>
  <c r="H56" i="52"/>
  <c r="I56" i="52"/>
  <c r="Q56" i="52" s="1"/>
  <c r="J56" i="52"/>
  <c r="R56" i="52" s="1"/>
  <c r="K56" i="52"/>
  <c r="S56" i="52" s="1"/>
  <c r="E57" i="52"/>
  <c r="F57" i="52"/>
  <c r="G57" i="52"/>
  <c r="O57" i="52" s="1"/>
  <c r="H57" i="52"/>
  <c r="P57" i="52" s="1"/>
  <c r="I57" i="52"/>
  <c r="Q57" i="52" s="1"/>
  <c r="J57" i="52"/>
  <c r="K57" i="52"/>
  <c r="E58" i="52"/>
  <c r="M58" i="52" s="1"/>
  <c r="F58" i="52"/>
  <c r="G58" i="52"/>
  <c r="O58" i="52" s="1"/>
  <c r="H58" i="52"/>
  <c r="P58" i="52" s="1"/>
  <c r="I58" i="52"/>
  <c r="J58" i="52"/>
  <c r="R58" i="52" s="1"/>
  <c r="K58" i="52"/>
  <c r="E59" i="52"/>
  <c r="M59" i="52" s="1"/>
  <c r="F59" i="52"/>
  <c r="N59" i="52" s="1"/>
  <c r="G59" i="52"/>
  <c r="O59" i="52" s="1"/>
  <c r="H59" i="52"/>
  <c r="P59" i="52" s="1"/>
  <c r="I59" i="52"/>
  <c r="Q59" i="52" s="1"/>
  <c r="J59" i="52"/>
  <c r="K59" i="52"/>
  <c r="S59" i="52" s="1"/>
  <c r="E60" i="52"/>
  <c r="M60" i="52" s="1"/>
  <c r="F60" i="52"/>
  <c r="G60" i="52"/>
  <c r="H60" i="52"/>
  <c r="P60" i="52" s="1"/>
  <c r="I60" i="52"/>
  <c r="Q60" i="52" s="1"/>
  <c r="J60" i="52"/>
  <c r="R60" i="52" s="1"/>
  <c r="K60" i="52"/>
  <c r="S60" i="52" s="1"/>
  <c r="E61" i="52"/>
  <c r="F61" i="52"/>
  <c r="G61" i="52"/>
  <c r="O48" i="52" s="1"/>
  <c r="H61" i="52"/>
  <c r="P48" i="52" s="1"/>
  <c r="I61" i="52"/>
  <c r="J61" i="52"/>
  <c r="R49" i="52" s="1"/>
  <c r="K61" i="52"/>
  <c r="S49" i="52" s="1"/>
  <c r="D60" i="52"/>
  <c r="D59" i="52"/>
  <c r="D58" i="52"/>
  <c r="L58" i="52" s="1"/>
  <c r="D57" i="52"/>
  <c r="L57" i="52" s="1"/>
  <c r="D56" i="52"/>
  <c r="L56" i="52" s="1"/>
  <c r="D55" i="52"/>
  <c r="D54" i="52"/>
  <c r="L54" i="52" s="1"/>
  <c r="D53" i="52"/>
  <c r="L53" i="52" s="1"/>
  <c r="D52" i="52"/>
  <c r="D51" i="52"/>
  <c r="D50" i="52"/>
  <c r="L50" i="52" s="1"/>
  <c r="D49" i="52"/>
  <c r="L49" i="52" s="1"/>
  <c r="D48" i="52"/>
  <c r="L48" i="52" s="1"/>
  <c r="D47" i="52"/>
  <c r="D61" i="52"/>
  <c r="L47" i="52" s="1"/>
  <c r="Q31" i="52"/>
  <c r="E28" i="52"/>
  <c r="F28" i="52"/>
  <c r="G28" i="52"/>
  <c r="H28" i="52"/>
  <c r="I28" i="52"/>
  <c r="J28" i="52"/>
  <c r="K28" i="52"/>
  <c r="L28" i="52"/>
  <c r="E29" i="52"/>
  <c r="F29" i="52"/>
  <c r="G29" i="52"/>
  <c r="H29" i="52"/>
  <c r="I29" i="52"/>
  <c r="J29" i="52"/>
  <c r="K29" i="52"/>
  <c r="L29" i="52"/>
  <c r="E30" i="52"/>
  <c r="F30" i="52"/>
  <c r="G30" i="52"/>
  <c r="H30" i="52"/>
  <c r="I30" i="52"/>
  <c r="J30" i="52"/>
  <c r="K30" i="52"/>
  <c r="L30" i="52"/>
  <c r="E31" i="52"/>
  <c r="F31" i="52"/>
  <c r="G31" i="52"/>
  <c r="H31" i="52"/>
  <c r="I31" i="52"/>
  <c r="J31" i="52"/>
  <c r="K31" i="52"/>
  <c r="L31" i="52"/>
  <c r="E32" i="52"/>
  <c r="F32" i="52"/>
  <c r="G32" i="52"/>
  <c r="H32" i="52"/>
  <c r="I32" i="52"/>
  <c r="J32" i="52"/>
  <c r="K32" i="52"/>
  <c r="L32" i="52"/>
  <c r="E33" i="52"/>
  <c r="F33" i="52"/>
  <c r="G33" i="52"/>
  <c r="H33" i="52"/>
  <c r="I33" i="52"/>
  <c r="J33" i="52"/>
  <c r="K33" i="52"/>
  <c r="L33" i="52"/>
  <c r="E34" i="52"/>
  <c r="F34" i="52"/>
  <c r="G34" i="52"/>
  <c r="H34" i="52"/>
  <c r="I34" i="52"/>
  <c r="J34" i="52"/>
  <c r="K34" i="52"/>
  <c r="L34" i="52"/>
  <c r="E35" i="52"/>
  <c r="F35" i="52"/>
  <c r="G35" i="52"/>
  <c r="H35" i="52"/>
  <c r="I35" i="52"/>
  <c r="J35" i="52"/>
  <c r="K35" i="52"/>
  <c r="L35" i="52"/>
  <c r="E36" i="52"/>
  <c r="F36" i="52"/>
  <c r="G36" i="52"/>
  <c r="H36" i="52"/>
  <c r="I36" i="52"/>
  <c r="J36" i="52"/>
  <c r="K36" i="52"/>
  <c r="L36" i="52"/>
  <c r="U36" i="52" s="1"/>
  <c r="E37" i="52"/>
  <c r="F37" i="52"/>
  <c r="G37" i="52"/>
  <c r="H37" i="52"/>
  <c r="I37" i="52"/>
  <c r="J37" i="52"/>
  <c r="K37" i="52"/>
  <c r="L37" i="52"/>
  <c r="E38" i="52"/>
  <c r="F38" i="52"/>
  <c r="G38" i="52"/>
  <c r="H38" i="52"/>
  <c r="I38" i="52"/>
  <c r="J38" i="52"/>
  <c r="K38" i="52"/>
  <c r="L38" i="52"/>
  <c r="E39" i="52"/>
  <c r="F39" i="52"/>
  <c r="G39" i="52"/>
  <c r="H39" i="52"/>
  <c r="I39" i="52"/>
  <c r="J39" i="52"/>
  <c r="K39" i="52"/>
  <c r="L39" i="52"/>
  <c r="E40" i="52"/>
  <c r="F40" i="52"/>
  <c r="G40" i="52"/>
  <c r="H40" i="52"/>
  <c r="I40" i="52"/>
  <c r="J40" i="52"/>
  <c r="K40" i="52"/>
  <c r="L40" i="52"/>
  <c r="E41" i="52"/>
  <c r="F41" i="52"/>
  <c r="G41" i="52"/>
  <c r="H41" i="52"/>
  <c r="I41" i="52"/>
  <c r="J41" i="52"/>
  <c r="K41" i="52"/>
  <c r="L41" i="52"/>
  <c r="E42" i="52"/>
  <c r="N28" i="52" s="1"/>
  <c r="F42" i="52"/>
  <c r="G42" i="52"/>
  <c r="P32" i="52" s="1"/>
  <c r="H42" i="52"/>
  <c r="Q34" i="52" s="1"/>
  <c r="I42" i="52"/>
  <c r="J42" i="52"/>
  <c r="K42" i="52"/>
  <c r="T40" i="52" s="1"/>
  <c r="L42" i="52"/>
  <c r="U39" i="52" s="1"/>
  <c r="D42" i="52"/>
  <c r="D41" i="52"/>
  <c r="D40" i="52"/>
  <c r="D39" i="52"/>
  <c r="D38" i="52"/>
  <c r="D37" i="52"/>
  <c r="M37" i="52" s="1"/>
  <c r="D36" i="52"/>
  <c r="M36" i="52" s="1"/>
  <c r="D35" i="52"/>
  <c r="D34" i="52"/>
  <c r="M34" i="52" s="1"/>
  <c r="D33" i="52"/>
  <c r="D32" i="52"/>
  <c r="D31" i="52"/>
  <c r="M31" i="52" s="1"/>
  <c r="D30" i="52"/>
  <c r="D29" i="52"/>
  <c r="M29" i="52" s="1"/>
  <c r="D28" i="52"/>
  <c r="M28" i="52" s="1"/>
  <c r="S58" i="52" l="1"/>
  <c r="S50" i="52"/>
  <c r="Q73" i="52"/>
  <c r="R38" i="52"/>
  <c r="R37" i="52"/>
  <c r="R35" i="52"/>
  <c r="R34" i="52"/>
  <c r="R30" i="52"/>
  <c r="R29" i="52"/>
  <c r="Q35" i="52"/>
  <c r="Q32" i="52"/>
  <c r="L60" i="52"/>
  <c r="P56" i="52"/>
  <c r="L52" i="52"/>
  <c r="S57" i="52"/>
  <c r="M32" i="52"/>
  <c r="M40" i="52"/>
  <c r="P41" i="52"/>
  <c r="P33" i="52"/>
  <c r="O56" i="52"/>
  <c r="L55" i="52"/>
  <c r="R57" i="52"/>
  <c r="P79" i="52"/>
  <c r="P75" i="52"/>
  <c r="P71" i="52"/>
  <c r="S37" i="52"/>
  <c r="S29" i="52"/>
  <c r="Q39" i="52"/>
  <c r="Q79" i="52"/>
  <c r="P36" i="52"/>
  <c r="T32" i="52"/>
  <c r="S35" i="52"/>
  <c r="Q40" i="52"/>
  <c r="U38" i="52"/>
  <c r="U31" i="52"/>
  <c r="U28" i="52"/>
  <c r="S40" i="52"/>
  <c r="S36" i="52"/>
  <c r="R41" i="52"/>
  <c r="T41" i="52"/>
  <c r="T39" i="52"/>
  <c r="T38" i="52"/>
  <c r="T37" i="52"/>
  <c r="T36" i="52"/>
  <c r="T35" i="52"/>
  <c r="T34" i="52"/>
  <c r="T33" i="52"/>
  <c r="T31" i="52"/>
  <c r="T30" i="52"/>
  <c r="T29" i="52"/>
  <c r="T28" i="52"/>
  <c r="S34" i="52"/>
  <c r="S33" i="52"/>
  <c r="S32" i="52"/>
  <c r="S31" i="52"/>
  <c r="S30" i="52"/>
  <c r="S28" i="52"/>
  <c r="S41" i="52"/>
  <c r="R32" i="52"/>
  <c r="Q37" i="52"/>
  <c r="Q30" i="52"/>
  <c r="Q28" i="52"/>
  <c r="U35" i="52"/>
  <c r="U30" i="52"/>
  <c r="P38" i="52"/>
  <c r="P34" i="52"/>
  <c r="P31" i="52"/>
  <c r="P29" i="52"/>
  <c r="P28" i="52"/>
  <c r="M33" i="52"/>
  <c r="M41" i="52"/>
  <c r="O41" i="52"/>
  <c r="O40" i="52"/>
  <c r="O39" i="52"/>
  <c r="O38" i="52"/>
  <c r="O37" i="52"/>
  <c r="O36" i="52"/>
  <c r="O35" i="52"/>
  <c r="O34" i="52"/>
  <c r="O33" i="52"/>
  <c r="O32" i="52"/>
  <c r="O31" i="52"/>
  <c r="O30" i="52"/>
  <c r="O29" i="52"/>
  <c r="O28" i="52"/>
  <c r="S39" i="52"/>
  <c r="R40" i="52"/>
  <c r="R31" i="52"/>
  <c r="R28" i="52"/>
  <c r="Q36" i="52"/>
  <c r="Q33" i="52"/>
  <c r="Q29" i="52"/>
  <c r="P39" i="52"/>
  <c r="P37" i="52"/>
  <c r="P30" i="52"/>
  <c r="M35" i="52"/>
  <c r="N41" i="52"/>
  <c r="N40" i="52"/>
  <c r="N39" i="52"/>
  <c r="N38" i="52"/>
  <c r="N37" i="52"/>
  <c r="N35" i="52"/>
  <c r="N34" i="52"/>
  <c r="N33" i="52"/>
  <c r="N32" i="52"/>
  <c r="N31" i="52"/>
  <c r="N30" i="52"/>
  <c r="N29" i="52"/>
  <c r="S38" i="52"/>
  <c r="R39" i="52"/>
  <c r="R36" i="52"/>
  <c r="R33" i="52"/>
  <c r="Q41" i="52"/>
  <c r="Q38" i="52"/>
  <c r="U41" i="52"/>
  <c r="U40" i="52"/>
  <c r="U37" i="52"/>
  <c r="U34" i="52"/>
  <c r="U33" i="52"/>
  <c r="U32" i="52"/>
  <c r="U29" i="52"/>
  <c r="P35" i="52"/>
  <c r="M39" i="52"/>
  <c r="N36" i="52"/>
  <c r="M38" i="52"/>
  <c r="M30" i="52"/>
  <c r="P40" i="52"/>
  <c r="N61" i="49" l="1"/>
  <c r="M61" i="49"/>
  <c r="L61" i="49"/>
  <c r="K61" i="49"/>
  <c r="J61" i="49"/>
  <c r="N60" i="49"/>
  <c r="M60" i="49"/>
  <c r="L60" i="49"/>
  <c r="K60" i="49"/>
  <c r="J60" i="49"/>
  <c r="N59" i="49"/>
  <c r="M59" i="49"/>
  <c r="L59" i="49"/>
  <c r="Q59" i="49" s="1"/>
  <c r="K59" i="49"/>
  <c r="J59" i="49"/>
  <c r="N58" i="49"/>
  <c r="M58" i="49"/>
  <c r="L58" i="49"/>
  <c r="K58" i="49"/>
  <c r="J58" i="49"/>
  <c r="N57" i="49"/>
  <c r="S57" i="49" s="1"/>
  <c r="M57" i="49"/>
  <c r="L57" i="49"/>
  <c r="K57" i="49"/>
  <c r="J57" i="49"/>
  <c r="N56" i="49"/>
  <c r="M56" i="49"/>
  <c r="L56" i="49"/>
  <c r="K56" i="49"/>
  <c r="J56" i="49"/>
  <c r="N55" i="49"/>
  <c r="M55" i="49"/>
  <c r="L55" i="49"/>
  <c r="K55" i="49"/>
  <c r="J55" i="49"/>
  <c r="N54" i="49"/>
  <c r="M54" i="49"/>
  <c r="L54" i="49"/>
  <c r="K54" i="49"/>
  <c r="J54" i="49"/>
  <c r="L62" i="49"/>
  <c r="M62" i="49"/>
  <c r="R58" i="49" s="1"/>
  <c r="N62" i="49"/>
  <c r="K62" i="49"/>
  <c r="P58" i="49" s="1"/>
  <c r="J62" i="49"/>
  <c r="F61" i="49"/>
  <c r="E61" i="49"/>
  <c r="D61" i="49"/>
  <c r="F60" i="49"/>
  <c r="E60" i="49"/>
  <c r="D60" i="49"/>
  <c r="F59" i="49"/>
  <c r="E59" i="49"/>
  <c r="D59" i="49"/>
  <c r="F58" i="49"/>
  <c r="E58" i="49"/>
  <c r="D58" i="49"/>
  <c r="F57" i="49"/>
  <c r="E57" i="49"/>
  <c r="D57" i="49"/>
  <c r="F56" i="49"/>
  <c r="E56" i="49"/>
  <c r="D56" i="49"/>
  <c r="F55" i="49"/>
  <c r="E55" i="49"/>
  <c r="D55" i="49"/>
  <c r="F54" i="49"/>
  <c r="E54" i="49"/>
  <c r="D54" i="49"/>
  <c r="F62" i="49"/>
  <c r="E62" i="49"/>
  <c r="D62" i="49"/>
  <c r="E41" i="49"/>
  <c r="F41" i="49"/>
  <c r="G41" i="49"/>
  <c r="H41" i="49"/>
  <c r="I41" i="49"/>
  <c r="J41" i="49"/>
  <c r="K41" i="49"/>
  <c r="E42" i="49"/>
  <c r="F42" i="49"/>
  <c r="G42" i="49"/>
  <c r="H42" i="49"/>
  <c r="I42" i="49"/>
  <c r="J42" i="49"/>
  <c r="K42" i="49"/>
  <c r="E43" i="49"/>
  <c r="F43" i="49"/>
  <c r="G43" i="49"/>
  <c r="H43" i="49"/>
  <c r="I43" i="49"/>
  <c r="J43" i="49"/>
  <c r="K43" i="49"/>
  <c r="E44" i="49"/>
  <c r="F44" i="49"/>
  <c r="G44" i="49"/>
  <c r="H44" i="49"/>
  <c r="I44" i="49"/>
  <c r="J44" i="49"/>
  <c r="K44" i="49"/>
  <c r="E45" i="49"/>
  <c r="F45" i="49"/>
  <c r="G45" i="49"/>
  <c r="H45" i="49"/>
  <c r="I45" i="49"/>
  <c r="J45" i="49"/>
  <c r="K45" i="49"/>
  <c r="E46" i="49"/>
  <c r="F46" i="49"/>
  <c r="G46" i="49"/>
  <c r="H46" i="49"/>
  <c r="I46" i="49"/>
  <c r="J46" i="49"/>
  <c r="K46" i="49"/>
  <c r="E47" i="49"/>
  <c r="F47" i="49"/>
  <c r="G47" i="49"/>
  <c r="H47" i="49"/>
  <c r="I47" i="49"/>
  <c r="J47" i="49"/>
  <c r="K47" i="49"/>
  <c r="E48" i="49"/>
  <c r="F48" i="49"/>
  <c r="G48" i="49"/>
  <c r="H48" i="49"/>
  <c r="I48" i="49"/>
  <c r="J48" i="49"/>
  <c r="K48" i="49"/>
  <c r="E49" i="49"/>
  <c r="F49" i="49"/>
  <c r="G49" i="49"/>
  <c r="H49" i="49"/>
  <c r="I49" i="49"/>
  <c r="J49" i="49"/>
  <c r="K49" i="49"/>
  <c r="D48" i="49"/>
  <c r="D47" i="49"/>
  <c r="D46" i="49"/>
  <c r="D45" i="49"/>
  <c r="D44" i="49"/>
  <c r="D43" i="49"/>
  <c r="D42" i="49"/>
  <c r="D41" i="49"/>
  <c r="D49" i="49"/>
  <c r="L41" i="49" s="1"/>
  <c r="E28" i="49"/>
  <c r="F28" i="49"/>
  <c r="G28" i="49"/>
  <c r="H28" i="49"/>
  <c r="I28" i="49"/>
  <c r="J28" i="49"/>
  <c r="K28" i="49"/>
  <c r="L28" i="49"/>
  <c r="E29" i="49"/>
  <c r="F29" i="49"/>
  <c r="G29" i="49"/>
  <c r="H29" i="49"/>
  <c r="I29" i="49"/>
  <c r="J29" i="49"/>
  <c r="K29" i="49"/>
  <c r="L29" i="49"/>
  <c r="E30" i="49"/>
  <c r="F30" i="49"/>
  <c r="G30" i="49"/>
  <c r="H30" i="49"/>
  <c r="I30" i="49"/>
  <c r="J30" i="49"/>
  <c r="K30" i="49"/>
  <c r="L30" i="49"/>
  <c r="E31" i="49"/>
  <c r="F31" i="49"/>
  <c r="G31" i="49"/>
  <c r="H31" i="49"/>
  <c r="I31" i="49"/>
  <c r="J31" i="49"/>
  <c r="K31" i="49"/>
  <c r="L31" i="49"/>
  <c r="E32" i="49"/>
  <c r="F32" i="49"/>
  <c r="G32" i="49"/>
  <c r="H32" i="49"/>
  <c r="I32" i="49"/>
  <c r="J32" i="49"/>
  <c r="K32" i="49"/>
  <c r="L32" i="49"/>
  <c r="E33" i="49"/>
  <c r="F33" i="49"/>
  <c r="G33" i="49"/>
  <c r="H33" i="49"/>
  <c r="I33" i="49"/>
  <c r="J33" i="49"/>
  <c r="K33" i="49"/>
  <c r="L33" i="49"/>
  <c r="E34" i="49"/>
  <c r="F34" i="49"/>
  <c r="G34" i="49"/>
  <c r="H34" i="49"/>
  <c r="I34" i="49"/>
  <c r="J34" i="49"/>
  <c r="K34" i="49"/>
  <c r="L34" i="49"/>
  <c r="E35" i="49"/>
  <c r="F35" i="49"/>
  <c r="G35" i="49"/>
  <c r="H35" i="49"/>
  <c r="I35" i="49"/>
  <c r="J35" i="49"/>
  <c r="K35" i="49"/>
  <c r="L35" i="49"/>
  <c r="E36" i="49"/>
  <c r="F36" i="49"/>
  <c r="G36" i="49"/>
  <c r="H36" i="49"/>
  <c r="I36" i="49"/>
  <c r="J36" i="49"/>
  <c r="K36" i="49"/>
  <c r="T28" i="49" s="1"/>
  <c r="L36" i="49"/>
  <c r="D36" i="49"/>
  <c r="D35" i="49"/>
  <c r="D34" i="49"/>
  <c r="D33" i="49"/>
  <c r="D32" i="49"/>
  <c r="D31" i="49"/>
  <c r="D30" i="49"/>
  <c r="D29" i="49"/>
  <c r="D28" i="49"/>
  <c r="M29" i="82"/>
  <c r="M30" i="82"/>
  <c r="M31" i="82"/>
  <c r="M32" i="82"/>
  <c r="M33" i="82"/>
  <c r="M34" i="82"/>
  <c r="M35" i="82"/>
  <c r="K59" i="81"/>
  <c r="L59" i="81"/>
  <c r="M59" i="81"/>
  <c r="N59" i="81"/>
  <c r="K60" i="81"/>
  <c r="K62" i="81" s="1"/>
  <c r="L60" i="81"/>
  <c r="M60" i="81"/>
  <c r="N60" i="81"/>
  <c r="K61" i="81"/>
  <c r="P61" i="81" s="1"/>
  <c r="L61" i="81"/>
  <c r="M61" i="81"/>
  <c r="N61" i="81"/>
  <c r="J61" i="81"/>
  <c r="J60" i="81"/>
  <c r="J59" i="81"/>
  <c r="E59" i="81"/>
  <c r="F59" i="81"/>
  <c r="E60" i="81"/>
  <c r="F60" i="81"/>
  <c r="E61" i="81"/>
  <c r="F61" i="81"/>
  <c r="D61" i="81"/>
  <c r="D60" i="81"/>
  <c r="D59" i="81"/>
  <c r="E51" i="81"/>
  <c r="F51" i="81"/>
  <c r="G51" i="81"/>
  <c r="H51" i="81"/>
  <c r="I51" i="81"/>
  <c r="J51" i="81"/>
  <c r="K51" i="81"/>
  <c r="E52" i="81"/>
  <c r="F52" i="81"/>
  <c r="G52" i="81"/>
  <c r="H52" i="81"/>
  <c r="I52" i="81"/>
  <c r="J52" i="81"/>
  <c r="K52" i="81"/>
  <c r="E53" i="81"/>
  <c r="F53" i="81"/>
  <c r="G53" i="81"/>
  <c r="H53" i="81"/>
  <c r="I53" i="81"/>
  <c r="J53" i="81"/>
  <c r="K53" i="81"/>
  <c r="D53" i="81"/>
  <c r="D52" i="81"/>
  <c r="D51" i="81"/>
  <c r="D44" i="81"/>
  <c r="E44" i="81"/>
  <c r="F44" i="81"/>
  <c r="G44" i="81"/>
  <c r="H44" i="81"/>
  <c r="I44" i="81"/>
  <c r="J44" i="81"/>
  <c r="K44" i="81"/>
  <c r="L44" i="81"/>
  <c r="D45" i="81"/>
  <c r="E45" i="81"/>
  <c r="F45" i="81"/>
  <c r="G45" i="81"/>
  <c r="H45" i="81"/>
  <c r="I45" i="81"/>
  <c r="J45" i="81"/>
  <c r="K45" i="81"/>
  <c r="L45" i="81"/>
  <c r="E43" i="81"/>
  <c r="F43" i="81"/>
  <c r="F46" i="81" s="1"/>
  <c r="O43" i="81" s="1"/>
  <c r="G43" i="81"/>
  <c r="H43" i="81"/>
  <c r="H46" i="81" s="1"/>
  <c r="I43" i="81"/>
  <c r="I46" i="81" s="1"/>
  <c r="R43" i="81" s="1"/>
  <c r="J43" i="81"/>
  <c r="J46" i="81" s="1"/>
  <c r="S43" i="81" s="1"/>
  <c r="K43" i="81"/>
  <c r="L43" i="81"/>
  <c r="D43" i="81"/>
  <c r="Q30" i="81"/>
  <c r="R30" i="81"/>
  <c r="Q31" i="81"/>
  <c r="R31" i="81"/>
  <c r="Q32" i="81"/>
  <c r="R32" i="81"/>
  <c r="Q33" i="81"/>
  <c r="R33" i="81"/>
  <c r="Q34" i="81"/>
  <c r="R34" i="81"/>
  <c r="Q35" i="81"/>
  <c r="R35" i="81"/>
  <c r="Q36" i="81"/>
  <c r="R15" i="81" s="1"/>
  <c r="R36" i="81"/>
  <c r="Q37" i="81"/>
  <c r="R37" i="81"/>
  <c r="P31" i="81"/>
  <c r="P32" i="81"/>
  <c r="P33" i="81"/>
  <c r="R12" i="81" s="1"/>
  <c r="P34" i="81"/>
  <c r="R13" i="81" s="1"/>
  <c r="P35" i="81"/>
  <c r="P36" i="81"/>
  <c r="P37" i="81"/>
  <c r="R16" i="81" s="1"/>
  <c r="P30" i="81"/>
  <c r="K30" i="81"/>
  <c r="L30" i="81"/>
  <c r="K31" i="81"/>
  <c r="L31" i="81"/>
  <c r="N10" i="81" s="1"/>
  <c r="K32" i="81"/>
  <c r="L32" i="81"/>
  <c r="K33" i="81"/>
  <c r="L33" i="81"/>
  <c r="K34" i="81"/>
  <c r="L34" i="81"/>
  <c r="K35" i="81"/>
  <c r="L35" i="81"/>
  <c r="K36" i="81"/>
  <c r="L36" i="81"/>
  <c r="K37" i="81"/>
  <c r="L37" i="81"/>
  <c r="J31" i="81"/>
  <c r="J32" i="81"/>
  <c r="J33" i="81"/>
  <c r="N12" i="81" s="1"/>
  <c r="J34" i="81"/>
  <c r="N13" i="81" s="1"/>
  <c r="J35" i="81"/>
  <c r="J36" i="81"/>
  <c r="J37" i="81"/>
  <c r="N16" i="81" s="1"/>
  <c r="J30" i="81"/>
  <c r="N9" i="81" s="1"/>
  <c r="E30" i="81"/>
  <c r="F30" i="81"/>
  <c r="E31" i="81"/>
  <c r="F31" i="81"/>
  <c r="E32" i="81"/>
  <c r="F32" i="81"/>
  <c r="E33" i="81"/>
  <c r="F33" i="81"/>
  <c r="E34" i="81"/>
  <c r="F34" i="81"/>
  <c r="E35" i="81"/>
  <c r="F35" i="81"/>
  <c r="E36" i="81"/>
  <c r="F36" i="81"/>
  <c r="E37" i="81"/>
  <c r="F37" i="81"/>
  <c r="D31" i="81"/>
  <c r="D32" i="81"/>
  <c r="D33" i="81"/>
  <c r="I12" i="81" s="1"/>
  <c r="D34" i="81"/>
  <c r="I13" i="81" s="1"/>
  <c r="D35" i="81"/>
  <c r="D36" i="81"/>
  <c r="D37" i="81"/>
  <c r="D30" i="81"/>
  <c r="P10" i="60"/>
  <c r="Q10" i="60"/>
  <c r="R10" i="60"/>
  <c r="P11" i="60"/>
  <c r="Q11" i="60"/>
  <c r="R11" i="60"/>
  <c r="P12" i="60"/>
  <c r="Q12" i="60"/>
  <c r="R12" i="60"/>
  <c r="P13" i="60"/>
  <c r="Q13" i="60"/>
  <c r="R13" i="60"/>
  <c r="P14" i="60"/>
  <c r="Q14" i="60"/>
  <c r="R14" i="60"/>
  <c r="P15" i="60"/>
  <c r="Q15" i="60"/>
  <c r="R15" i="60"/>
  <c r="P16" i="60"/>
  <c r="Q16" i="60"/>
  <c r="R16" i="60"/>
  <c r="K65" i="26"/>
  <c r="L65" i="26"/>
  <c r="M65" i="26"/>
  <c r="N65" i="26"/>
  <c r="K66" i="26"/>
  <c r="L66" i="26"/>
  <c r="M66" i="26"/>
  <c r="N66" i="26"/>
  <c r="K67" i="26"/>
  <c r="L67" i="26"/>
  <c r="M67" i="26"/>
  <c r="N67" i="26"/>
  <c r="J67" i="26"/>
  <c r="J66" i="26"/>
  <c r="J65" i="26"/>
  <c r="E65" i="26"/>
  <c r="F65" i="26"/>
  <c r="E66" i="26"/>
  <c r="F66" i="26"/>
  <c r="E67" i="26"/>
  <c r="F67" i="26"/>
  <c r="D67" i="26"/>
  <c r="D66" i="26"/>
  <c r="D65" i="26"/>
  <c r="E57" i="26"/>
  <c r="F57" i="26"/>
  <c r="G57" i="26"/>
  <c r="H57" i="26"/>
  <c r="I57" i="26"/>
  <c r="J57" i="26"/>
  <c r="K57" i="26"/>
  <c r="E58" i="26"/>
  <c r="F58" i="26"/>
  <c r="G58" i="26"/>
  <c r="H58" i="26"/>
  <c r="I58" i="26"/>
  <c r="J58" i="26"/>
  <c r="K58" i="26"/>
  <c r="E59" i="26"/>
  <c r="F59" i="26"/>
  <c r="G59" i="26"/>
  <c r="H59" i="26"/>
  <c r="I59" i="26"/>
  <c r="J59" i="26"/>
  <c r="K59" i="26"/>
  <c r="D59" i="26"/>
  <c r="D58" i="26"/>
  <c r="D57" i="26"/>
  <c r="E49" i="26"/>
  <c r="F49" i="26"/>
  <c r="G49" i="26"/>
  <c r="H49" i="26"/>
  <c r="I49" i="26"/>
  <c r="J49" i="26"/>
  <c r="K49" i="26"/>
  <c r="L49" i="26"/>
  <c r="E50" i="26"/>
  <c r="F50" i="26"/>
  <c r="G50" i="26"/>
  <c r="H50" i="26"/>
  <c r="I50" i="26"/>
  <c r="J50" i="26"/>
  <c r="K50" i="26"/>
  <c r="L50" i="26"/>
  <c r="E51" i="26"/>
  <c r="F51" i="26"/>
  <c r="G51" i="26"/>
  <c r="H51" i="26"/>
  <c r="I51" i="26"/>
  <c r="J51" i="26"/>
  <c r="K51" i="26"/>
  <c r="L51" i="26"/>
  <c r="D51" i="26"/>
  <c r="D50" i="26"/>
  <c r="D49" i="26"/>
  <c r="O79" i="70"/>
  <c r="O70" i="68"/>
  <c r="R54" i="68"/>
  <c r="Q54" i="68"/>
  <c r="P54" i="68"/>
  <c r="O54" i="68"/>
  <c r="N54" i="68"/>
  <c r="M54" i="68"/>
  <c r="L54" i="68"/>
  <c r="Q38" i="68"/>
  <c r="P38" i="68"/>
  <c r="O64" i="62"/>
  <c r="R50" i="62"/>
  <c r="Q50" i="62"/>
  <c r="O80" i="52"/>
  <c r="I80" i="52"/>
  <c r="AI44" i="52"/>
  <c r="AH44" i="52"/>
  <c r="U44" i="52"/>
  <c r="R61" i="52"/>
  <c r="Q61" i="52"/>
  <c r="AC25" i="52"/>
  <c r="AB25" i="52"/>
  <c r="O42" i="52"/>
  <c r="N42" i="52"/>
  <c r="M42" i="52"/>
  <c r="O62" i="49"/>
  <c r="R49" i="49"/>
  <c r="Q49" i="49"/>
  <c r="G8" i="49"/>
  <c r="M21" i="82"/>
  <c r="M20" i="82"/>
  <c r="M19" i="82"/>
  <c r="M18" i="82"/>
  <c r="M17" i="82"/>
  <c r="M16" i="82"/>
  <c r="M15" i="82"/>
  <c r="M14" i="82"/>
  <c r="M13" i="82"/>
  <c r="M12" i="82"/>
  <c r="M11" i="82"/>
  <c r="M10" i="82"/>
  <c r="M9" i="82"/>
  <c r="R81" i="81"/>
  <c r="Q81" i="81"/>
  <c r="P81" i="81"/>
  <c r="R80" i="81"/>
  <c r="Q80" i="81"/>
  <c r="P80" i="81"/>
  <c r="R79" i="81"/>
  <c r="Q79" i="81"/>
  <c r="P79" i="81"/>
  <c r="R78" i="81"/>
  <c r="Q78" i="81"/>
  <c r="P78" i="81"/>
  <c r="R77" i="81"/>
  <c r="Q77" i="81"/>
  <c r="P77" i="81"/>
  <c r="R76" i="81"/>
  <c r="Q76" i="81"/>
  <c r="P76" i="81"/>
  <c r="R75" i="81"/>
  <c r="Q75" i="81"/>
  <c r="P75" i="81"/>
  <c r="R74" i="81"/>
  <c r="Q74" i="81"/>
  <c r="P74" i="81"/>
  <c r="R73" i="81"/>
  <c r="Q73" i="81"/>
  <c r="P73" i="81"/>
  <c r="R83" i="81"/>
  <c r="Q83" i="81"/>
  <c r="P83" i="81"/>
  <c r="R9" i="60"/>
  <c r="Q9" i="60"/>
  <c r="P9" i="60"/>
  <c r="R87" i="26"/>
  <c r="Q87" i="26"/>
  <c r="P87" i="26"/>
  <c r="R86" i="26"/>
  <c r="Q86" i="26"/>
  <c r="P86" i="26"/>
  <c r="R85" i="26"/>
  <c r="Q85" i="26"/>
  <c r="P85" i="26"/>
  <c r="R84" i="26"/>
  <c r="Q84" i="26"/>
  <c r="P84" i="26"/>
  <c r="R83" i="26"/>
  <c r="Q83" i="26"/>
  <c r="P83" i="26"/>
  <c r="R82" i="26"/>
  <c r="Q82" i="26"/>
  <c r="P82" i="26"/>
  <c r="R81" i="26"/>
  <c r="Q81" i="26"/>
  <c r="P81" i="26"/>
  <c r="R80" i="26"/>
  <c r="Q80" i="26"/>
  <c r="P80" i="26"/>
  <c r="R79" i="26"/>
  <c r="Q79" i="26"/>
  <c r="P79" i="26"/>
  <c r="R89" i="26"/>
  <c r="Q89" i="26"/>
  <c r="P89" i="26"/>
  <c r="R43" i="26"/>
  <c r="Q43" i="26"/>
  <c r="P43" i="26"/>
  <c r="L43" i="26"/>
  <c r="K43" i="26"/>
  <c r="J43" i="26"/>
  <c r="F43" i="26"/>
  <c r="E43" i="26"/>
  <c r="D43" i="26"/>
  <c r="R42" i="26"/>
  <c r="Q42" i="26"/>
  <c r="P42" i="26"/>
  <c r="L42" i="26"/>
  <c r="K42" i="26"/>
  <c r="J42" i="26"/>
  <c r="F42" i="26"/>
  <c r="E42" i="26"/>
  <c r="D42" i="26"/>
  <c r="R41" i="26"/>
  <c r="Q41" i="26"/>
  <c r="P41" i="26"/>
  <c r="L41" i="26"/>
  <c r="K41" i="26"/>
  <c r="J41" i="26"/>
  <c r="F41" i="26"/>
  <c r="E41" i="26"/>
  <c r="D41" i="26"/>
  <c r="R40" i="26"/>
  <c r="Q40" i="26"/>
  <c r="P40" i="26"/>
  <c r="L40" i="26"/>
  <c r="K40" i="26"/>
  <c r="J40" i="26"/>
  <c r="F40" i="26"/>
  <c r="E40" i="26"/>
  <c r="D40" i="26"/>
  <c r="R39" i="26"/>
  <c r="Q39" i="26"/>
  <c r="P39" i="26"/>
  <c r="L39" i="26"/>
  <c r="K39" i="26"/>
  <c r="J39" i="26"/>
  <c r="F39" i="26"/>
  <c r="E39" i="26"/>
  <c r="D39" i="26"/>
  <c r="R38" i="26"/>
  <c r="Q38" i="26"/>
  <c r="P38" i="26"/>
  <c r="L38" i="26"/>
  <c r="K38" i="26"/>
  <c r="J38" i="26"/>
  <c r="F38" i="26"/>
  <c r="E38" i="26"/>
  <c r="D38" i="26"/>
  <c r="R37" i="26"/>
  <c r="Q37" i="26"/>
  <c r="P37" i="26"/>
  <c r="L37" i="26"/>
  <c r="K37" i="26"/>
  <c r="J37" i="26"/>
  <c r="F37" i="26"/>
  <c r="E37" i="26"/>
  <c r="D37" i="26"/>
  <c r="R36" i="26"/>
  <c r="Q36" i="26"/>
  <c r="P36" i="26"/>
  <c r="L36" i="26"/>
  <c r="K36" i="26"/>
  <c r="J36" i="26"/>
  <c r="F36" i="26"/>
  <c r="E36" i="26"/>
  <c r="D36" i="26"/>
  <c r="R35" i="26"/>
  <c r="Q35" i="26"/>
  <c r="P35" i="26"/>
  <c r="L35" i="26"/>
  <c r="K35" i="26"/>
  <c r="J35" i="26"/>
  <c r="F35" i="26"/>
  <c r="E35" i="26"/>
  <c r="D35" i="26"/>
  <c r="R34" i="26"/>
  <c r="Q34" i="26"/>
  <c r="P34" i="26"/>
  <c r="L34" i="26"/>
  <c r="K34" i="26"/>
  <c r="J34" i="26"/>
  <c r="F34" i="26"/>
  <c r="E34" i="26"/>
  <c r="D34" i="26"/>
  <c r="R33" i="26"/>
  <c r="Q33" i="26"/>
  <c r="P33" i="26"/>
  <c r="L33" i="26"/>
  <c r="K33" i="26"/>
  <c r="J33" i="26"/>
  <c r="F33" i="26"/>
  <c r="E33" i="26"/>
  <c r="D33" i="26"/>
  <c r="R32" i="26"/>
  <c r="Q32" i="26"/>
  <c r="P32" i="26"/>
  <c r="L32" i="26"/>
  <c r="K32" i="26"/>
  <c r="J32" i="26"/>
  <c r="F32" i="26"/>
  <c r="E32" i="26"/>
  <c r="D32" i="26"/>
  <c r="R31" i="26"/>
  <c r="Q31" i="26"/>
  <c r="P31" i="26"/>
  <c r="L31" i="26"/>
  <c r="K31" i="26"/>
  <c r="J31" i="26"/>
  <c r="F31" i="26"/>
  <c r="E31" i="26"/>
  <c r="D31" i="26"/>
  <c r="R30" i="26"/>
  <c r="Q30" i="26"/>
  <c r="P30" i="26"/>
  <c r="L30" i="26"/>
  <c r="K30" i="26"/>
  <c r="J30" i="26"/>
  <c r="F30" i="26"/>
  <c r="E30" i="26"/>
  <c r="D30" i="26"/>
  <c r="R21" i="16"/>
  <c r="Q21" i="16"/>
  <c r="P21" i="16"/>
  <c r="R20" i="16"/>
  <c r="Q20" i="16"/>
  <c r="P20" i="16"/>
  <c r="R19" i="16"/>
  <c r="Q19" i="16"/>
  <c r="P19" i="16"/>
  <c r="R18" i="16"/>
  <c r="Q18" i="16"/>
  <c r="P18" i="16"/>
  <c r="R17" i="16"/>
  <c r="Q17" i="16"/>
  <c r="P17" i="16"/>
  <c r="R16" i="16"/>
  <c r="Q16" i="16"/>
  <c r="P16" i="16"/>
  <c r="R15" i="16"/>
  <c r="Q15" i="16"/>
  <c r="P15" i="16"/>
  <c r="R14" i="16"/>
  <c r="Q14" i="16"/>
  <c r="P14" i="16"/>
  <c r="R13" i="16"/>
  <c r="Q13" i="16"/>
  <c r="P13" i="16"/>
  <c r="R12" i="16"/>
  <c r="Q12" i="16"/>
  <c r="P12" i="16"/>
  <c r="R11" i="16"/>
  <c r="Q11" i="16"/>
  <c r="P11" i="16"/>
  <c r="R10" i="16"/>
  <c r="Q10" i="16"/>
  <c r="P10" i="16"/>
  <c r="R9" i="16"/>
  <c r="Q9" i="16"/>
  <c r="P9" i="16"/>
  <c r="R8" i="16"/>
  <c r="Q8" i="16"/>
  <c r="P8" i="16"/>
  <c r="C41" i="49" l="1"/>
  <c r="O56" i="49"/>
  <c r="P59" i="49"/>
  <c r="S60" i="49"/>
  <c r="C54" i="49"/>
  <c r="C28" i="49"/>
  <c r="M28" i="49"/>
  <c r="N16" i="26"/>
  <c r="Q56" i="49"/>
  <c r="I14" i="81"/>
  <c r="O44" i="81"/>
  <c r="I10" i="81"/>
  <c r="O12" i="81"/>
  <c r="P12" i="81" s="1"/>
  <c r="N14" i="81"/>
  <c r="R14" i="81"/>
  <c r="S14" i="81" s="1"/>
  <c r="O45" i="81"/>
  <c r="R10" i="81"/>
  <c r="R9" i="81"/>
  <c r="I11" i="81"/>
  <c r="J11" i="81" s="1"/>
  <c r="K11" i="81" s="1"/>
  <c r="S45" i="81"/>
  <c r="R44" i="81"/>
  <c r="J62" i="81"/>
  <c r="O61" i="81" s="1"/>
  <c r="P60" i="81"/>
  <c r="N11" i="81"/>
  <c r="O13" i="81" s="1"/>
  <c r="R11" i="81"/>
  <c r="S11" i="81" s="1"/>
  <c r="P59" i="81"/>
  <c r="I16" i="81"/>
  <c r="J16" i="81" s="1"/>
  <c r="I15" i="81"/>
  <c r="N15" i="81"/>
  <c r="O15" i="81" s="1"/>
  <c r="P15" i="81" s="1"/>
  <c r="G46" i="81"/>
  <c r="P44" i="81" s="1"/>
  <c r="L62" i="81"/>
  <c r="Q61" i="81" s="1"/>
  <c r="F86" i="26"/>
  <c r="H60" i="26"/>
  <c r="P58" i="26" s="1"/>
  <c r="N22" i="26"/>
  <c r="R21" i="26"/>
  <c r="F87" i="26"/>
  <c r="I11" i="26"/>
  <c r="R13" i="26"/>
  <c r="I19" i="26"/>
  <c r="I60" i="26"/>
  <c r="Q59" i="26" s="1"/>
  <c r="R9" i="26"/>
  <c r="R10" i="26"/>
  <c r="N12" i="26"/>
  <c r="N13" i="26"/>
  <c r="I15" i="26"/>
  <c r="I16" i="26"/>
  <c r="R16" i="26"/>
  <c r="R18" i="26"/>
  <c r="N20" i="26"/>
  <c r="N21" i="26"/>
  <c r="F81" i="26"/>
  <c r="I9" i="26"/>
  <c r="R11" i="26"/>
  <c r="N14" i="26"/>
  <c r="I17" i="26"/>
  <c r="R19" i="26"/>
  <c r="P59" i="26"/>
  <c r="N9" i="26"/>
  <c r="I12" i="26"/>
  <c r="I14" i="26"/>
  <c r="R15" i="26"/>
  <c r="N18" i="26"/>
  <c r="I20" i="26"/>
  <c r="I22" i="26"/>
  <c r="R22" i="26"/>
  <c r="I13" i="26"/>
  <c r="N17" i="26"/>
  <c r="G52" i="26"/>
  <c r="P49" i="26" s="1"/>
  <c r="L52" i="26"/>
  <c r="U49" i="26" s="1"/>
  <c r="K52" i="26"/>
  <c r="T49" i="26" s="1"/>
  <c r="G60" i="26"/>
  <c r="O57" i="26" s="1"/>
  <c r="P54" i="49"/>
  <c r="S56" i="49"/>
  <c r="Q58" i="49"/>
  <c r="O11" i="81"/>
  <c r="U44" i="81"/>
  <c r="S9" i="81"/>
  <c r="O9" i="81"/>
  <c r="R45" i="81"/>
  <c r="S44" i="81"/>
  <c r="S60" i="81"/>
  <c r="O16" i="81"/>
  <c r="Q43" i="81"/>
  <c r="Q45" i="81"/>
  <c r="U43" i="81"/>
  <c r="R61" i="81"/>
  <c r="P45" i="81"/>
  <c r="Q44" i="81"/>
  <c r="Q59" i="81"/>
  <c r="K46" i="81"/>
  <c r="T44" i="81" s="1"/>
  <c r="N62" i="81"/>
  <c r="E46" i="81"/>
  <c r="I9" i="81"/>
  <c r="J14" i="81" s="1"/>
  <c r="O59" i="81"/>
  <c r="L46" i="81"/>
  <c r="U45" i="81" s="1"/>
  <c r="M62" i="81"/>
  <c r="R59" i="81" s="1"/>
  <c r="Q60" i="81"/>
  <c r="R17" i="60"/>
  <c r="U10" i="60" s="1"/>
  <c r="F80" i="26"/>
  <c r="F84" i="26"/>
  <c r="F79" i="26"/>
  <c r="F82" i="26"/>
  <c r="N11" i="26"/>
  <c r="N19" i="26"/>
  <c r="J52" i="26"/>
  <c r="S51" i="26" s="1"/>
  <c r="K60" i="26"/>
  <c r="F78" i="26"/>
  <c r="I52" i="26"/>
  <c r="J60" i="26"/>
  <c r="R57" i="26" s="1"/>
  <c r="H52" i="26"/>
  <c r="Q50" i="26" s="1"/>
  <c r="F85" i="26"/>
  <c r="P57" i="26"/>
  <c r="F52" i="26"/>
  <c r="O50" i="26" s="1"/>
  <c r="E52" i="26"/>
  <c r="N49" i="26" s="1"/>
  <c r="F60" i="26"/>
  <c r="N58" i="26" s="1"/>
  <c r="I10" i="26"/>
  <c r="R12" i="26"/>
  <c r="R14" i="26"/>
  <c r="N15" i="26"/>
  <c r="I18" i="26"/>
  <c r="R20" i="26"/>
  <c r="E60" i="26"/>
  <c r="M59" i="26" s="1"/>
  <c r="N10" i="26"/>
  <c r="I21" i="26"/>
  <c r="G10" i="16"/>
  <c r="G14" i="16"/>
  <c r="P61" i="49"/>
  <c r="Q61" i="49"/>
  <c r="O61" i="49"/>
  <c r="O60" i="49"/>
  <c r="Q55" i="49"/>
  <c r="O57" i="49"/>
  <c r="S61" i="49"/>
  <c r="P55" i="49"/>
  <c r="R61" i="49"/>
  <c r="O54" i="49"/>
  <c r="P57" i="49"/>
  <c r="S58" i="49"/>
  <c r="O31" i="49"/>
  <c r="R55" i="49"/>
  <c r="Q60" i="49"/>
  <c r="R56" i="49"/>
  <c r="M30" i="49"/>
  <c r="S55" i="49"/>
  <c r="Q57" i="49"/>
  <c r="O59" i="49"/>
  <c r="R60" i="49"/>
  <c r="M29" i="49"/>
  <c r="R57" i="49"/>
  <c r="M32" i="49"/>
  <c r="R54" i="49"/>
  <c r="P56" i="49"/>
  <c r="Q54" i="49"/>
  <c r="Q31" i="49"/>
  <c r="S54" i="49"/>
  <c r="O58" i="49"/>
  <c r="R59" i="49"/>
  <c r="O30" i="49"/>
  <c r="M31" i="49"/>
  <c r="P28" i="49"/>
  <c r="O55" i="49"/>
  <c r="S59" i="49"/>
  <c r="P32" i="49"/>
  <c r="P60" i="49"/>
  <c r="L46" i="49"/>
  <c r="M48" i="49"/>
  <c r="S46" i="49"/>
  <c r="R45" i="49"/>
  <c r="P43" i="49"/>
  <c r="L47" i="49"/>
  <c r="S47" i="49"/>
  <c r="R46" i="49"/>
  <c r="P44" i="49"/>
  <c r="T32" i="49"/>
  <c r="P29" i="49"/>
  <c r="O32" i="49"/>
  <c r="R31" i="49"/>
  <c r="Q28" i="49"/>
  <c r="U32" i="49"/>
  <c r="O35" i="49"/>
  <c r="T29" i="49"/>
  <c r="P35" i="49"/>
  <c r="S34" i="49"/>
  <c r="S32" i="49"/>
  <c r="R34" i="49"/>
  <c r="R30" i="49"/>
  <c r="R29" i="49"/>
  <c r="S33" i="49"/>
  <c r="S29" i="49"/>
  <c r="U35" i="49"/>
  <c r="U34" i="49"/>
  <c r="U33" i="49"/>
  <c r="U31" i="49"/>
  <c r="U30" i="49"/>
  <c r="U29" i="49"/>
  <c r="U28" i="49"/>
  <c r="T35" i="49"/>
  <c r="T34" i="49"/>
  <c r="T33" i="49"/>
  <c r="T31" i="49"/>
  <c r="T30" i="49"/>
  <c r="L44" i="49"/>
  <c r="O48" i="49"/>
  <c r="S44" i="49"/>
  <c r="R43" i="49"/>
  <c r="Q42" i="49"/>
  <c r="S30" i="49"/>
  <c r="R33" i="49"/>
  <c r="Q33" i="49"/>
  <c r="C34" i="49"/>
  <c r="P34" i="49"/>
  <c r="P33" i="49"/>
  <c r="P31" i="49"/>
  <c r="P30" i="49"/>
  <c r="S48" i="49"/>
  <c r="R47" i="49"/>
  <c r="Q46" i="49"/>
  <c r="O44" i="49"/>
  <c r="S35" i="49"/>
  <c r="R35" i="49"/>
  <c r="R32" i="49"/>
  <c r="O42" i="49"/>
  <c r="Q35" i="49"/>
  <c r="Q32" i="49"/>
  <c r="Q29" i="49"/>
  <c r="Q45" i="49"/>
  <c r="M35" i="49"/>
  <c r="O34" i="49"/>
  <c r="O33" i="49"/>
  <c r="O29" i="49"/>
  <c r="O28" i="49"/>
  <c r="S31" i="49"/>
  <c r="S28" i="49"/>
  <c r="R28" i="49"/>
  <c r="Q44" i="49"/>
  <c r="C33" i="49"/>
  <c r="Q34" i="49"/>
  <c r="Q30" i="49"/>
  <c r="O43" i="49"/>
  <c r="M33" i="49"/>
  <c r="C35" i="49"/>
  <c r="N34" i="49"/>
  <c r="N33" i="49"/>
  <c r="N32" i="49"/>
  <c r="N31" i="49"/>
  <c r="N30" i="49"/>
  <c r="N29" i="49"/>
  <c r="N28" i="49"/>
  <c r="N47" i="49"/>
  <c r="M46" i="49"/>
  <c r="P41" i="49"/>
  <c r="N48" i="49"/>
  <c r="M47" i="49"/>
  <c r="S45" i="49"/>
  <c r="R44" i="49"/>
  <c r="Q43" i="49"/>
  <c r="P42" i="49"/>
  <c r="O41" i="49"/>
  <c r="N42" i="49"/>
  <c r="L48" i="49"/>
  <c r="N43" i="49"/>
  <c r="R48" i="49"/>
  <c r="Q47" i="49"/>
  <c r="P46" i="49"/>
  <c r="O45" i="49"/>
  <c r="N44" i="49"/>
  <c r="M43" i="49"/>
  <c r="S41" i="49"/>
  <c r="N41" i="49"/>
  <c r="P45" i="49"/>
  <c r="M42" i="49"/>
  <c r="L42" i="49"/>
  <c r="Q48" i="49"/>
  <c r="P47" i="49"/>
  <c r="O46" i="49"/>
  <c r="N45" i="49"/>
  <c r="M44" i="49"/>
  <c r="S42" i="49"/>
  <c r="R41" i="49"/>
  <c r="L43" i="49"/>
  <c r="P48" i="49"/>
  <c r="O47" i="49"/>
  <c r="N46" i="49"/>
  <c r="M45" i="49"/>
  <c r="S43" i="49"/>
  <c r="R42" i="49"/>
  <c r="Q41" i="49"/>
  <c r="C32" i="49"/>
  <c r="C45" i="49"/>
  <c r="L45" i="49"/>
  <c r="M34" i="49"/>
  <c r="C31" i="49"/>
  <c r="C44" i="49"/>
  <c r="C30" i="49"/>
  <c r="C43" i="49"/>
  <c r="C29" i="49"/>
  <c r="C42" i="49"/>
  <c r="M41" i="49"/>
  <c r="N35" i="49"/>
  <c r="C47" i="49"/>
  <c r="C48" i="49"/>
  <c r="C46" i="49"/>
  <c r="N35" i="82"/>
  <c r="O35" i="82" s="1"/>
  <c r="N34" i="82"/>
  <c r="O34" i="82" s="1"/>
  <c r="N32" i="82"/>
  <c r="O32" i="82" s="1"/>
  <c r="N31" i="82"/>
  <c r="O31" i="82" s="1"/>
  <c r="N30" i="82"/>
  <c r="O30" i="82" s="1"/>
  <c r="N33" i="82"/>
  <c r="O33" i="82" s="1"/>
  <c r="N29" i="82"/>
  <c r="O29" i="82" s="1"/>
  <c r="F72" i="81"/>
  <c r="G14" i="60"/>
  <c r="Q17" i="60"/>
  <c r="T12" i="60" s="1"/>
  <c r="U11" i="60"/>
  <c r="U13" i="60"/>
  <c r="U16" i="60"/>
  <c r="U14" i="60"/>
  <c r="U15" i="60"/>
  <c r="U12" i="60"/>
  <c r="U9" i="60"/>
  <c r="G16" i="60"/>
  <c r="G15" i="60"/>
  <c r="P17" i="60"/>
  <c r="G12" i="60"/>
  <c r="G11" i="60"/>
  <c r="G10" i="60"/>
  <c r="G13" i="60"/>
  <c r="G9" i="60"/>
  <c r="F75" i="81"/>
  <c r="F81" i="81"/>
  <c r="F73" i="81"/>
  <c r="F79" i="81"/>
  <c r="F80" i="81"/>
  <c r="F78" i="81"/>
  <c r="F76" i="81"/>
  <c r="F77" i="81"/>
  <c r="G12" i="16"/>
  <c r="G20" i="16"/>
  <c r="G8" i="16"/>
  <c r="G13" i="16"/>
  <c r="G18" i="16"/>
  <c r="G16" i="16"/>
  <c r="G21" i="16"/>
  <c r="G19" i="16"/>
  <c r="G15" i="16"/>
  <c r="G17" i="16"/>
  <c r="G11" i="16"/>
  <c r="G9" i="16"/>
  <c r="R17" i="26"/>
  <c r="F83" i="26"/>
  <c r="F74" i="81"/>
  <c r="V6" i="65"/>
  <c r="V7" i="65"/>
  <c r="V8" i="65"/>
  <c r="V9" i="65"/>
  <c r="V10" i="65"/>
  <c r="V11" i="65"/>
  <c r="V12" i="65"/>
  <c r="V13" i="65"/>
  <c r="V14" i="65"/>
  <c r="V15" i="65"/>
  <c r="V16" i="65"/>
  <c r="V17" i="65"/>
  <c r="V18" i="65"/>
  <c r="V19" i="65"/>
  <c r="V20" i="65"/>
  <c r="V21" i="65"/>
  <c r="V22" i="65"/>
  <c r="V23" i="65"/>
  <c r="V24" i="65"/>
  <c r="V25" i="65"/>
  <c r="V26" i="65"/>
  <c r="V27" i="65"/>
  <c r="V28" i="65"/>
  <c r="V29" i="65"/>
  <c r="V30" i="65"/>
  <c r="V31" i="65"/>
  <c r="V32" i="65"/>
  <c r="V33" i="65"/>
  <c r="V34" i="65"/>
  <c r="V35" i="65"/>
  <c r="V36" i="65"/>
  <c r="V37" i="65"/>
  <c r="V38" i="65"/>
  <c r="V39" i="65"/>
  <c r="V40" i="65"/>
  <c r="V41" i="65"/>
  <c r="V42" i="65"/>
  <c r="V43" i="65"/>
  <c r="V44" i="65"/>
  <c r="V45" i="65"/>
  <c r="V46" i="65"/>
  <c r="V47" i="65"/>
  <c r="V48" i="65"/>
  <c r="V49" i="65"/>
  <c r="V50" i="65"/>
  <c r="V51" i="65"/>
  <c r="V52" i="65"/>
  <c r="V53" i="65"/>
  <c r="V54" i="65"/>
  <c r="V55" i="65"/>
  <c r="V56" i="65"/>
  <c r="V57" i="65"/>
  <c r="V58" i="65"/>
  <c r="V59" i="65"/>
  <c r="V60" i="65"/>
  <c r="V61" i="65"/>
  <c r="V62" i="65"/>
  <c r="V63" i="65"/>
  <c r="V64" i="65"/>
  <c r="V65" i="65"/>
  <c r="V66" i="65"/>
  <c r="V67" i="65"/>
  <c r="V68" i="65"/>
  <c r="V69" i="65"/>
  <c r="V70" i="65"/>
  <c r="V71" i="65"/>
  <c r="V72" i="65"/>
  <c r="V73" i="65"/>
  <c r="V74" i="65"/>
  <c r="V75" i="65"/>
  <c r="V76" i="65"/>
  <c r="V77" i="65"/>
  <c r="V78" i="65"/>
  <c r="V79" i="65"/>
  <c r="V80" i="65"/>
  <c r="V81" i="65"/>
  <c r="V82" i="65"/>
  <c r="V83" i="65"/>
  <c r="V84" i="65"/>
  <c r="V85" i="65"/>
  <c r="V86" i="65"/>
  <c r="V87" i="65"/>
  <c r="V88" i="65"/>
  <c r="V89" i="65"/>
  <c r="V90" i="65"/>
  <c r="V91" i="65"/>
  <c r="V92" i="65"/>
  <c r="V93" i="65"/>
  <c r="V94" i="65"/>
  <c r="V95" i="65"/>
  <c r="V96" i="65"/>
  <c r="V97" i="65"/>
  <c r="V98" i="65"/>
  <c r="V99" i="65"/>
  <c r="V100" i="65"/>
  <c r="V101" i="65"/>
  <c r="V102" i="65"/>
  <c r="V103" i="65"/>
  <c r="V104" i="65"/>
  <c r="V105" i="65"/>
  <c r="V106" i="65"/>
  <c r="V107" i="65"/>
  <c r="V108" i="65"/>
  <c r="V109" i="65"/>
  <c r="V110" i="65"/>
  <c r="V111" i="65"/>
  <c r="V112" i="65"/>
  <c r="V113" i="65"/>
  <c r="V114" i="65"/>
  <c r="V115" i="65"/>
  <c r="V116" i="65"/>
  <c r="V117" i="65"/>
  <c r="V118" i="65"/>
  <c r="V119" i="65"/>
  <c r="V120" i="65"/>
  <c r="V121" i="65"/>
  <c r="V122" i="65"/>
  <c r="V123" i="65"/>
  <c r="V124" i="65"/>
  <c r="V125" i="65"/>
  <c r="V126" i="65"/>
  <c r="V127" i="65"/>
  <c r="V128" i="65"/>
  <c r="V129" i="65"/>
  <c r="V130" i="65"/>
  <c r="V131" i="65"/>
  <c r="V132" i="65"/>
  <c r="V133" i="65"/>
  <c r="V134" i="65"/>
  <c r="V135" i="65"/>
  <c r="V136" i="65"/>
  <c r="V137" i="65"/>
  <c r="V138" i="65"/>
  <c r="V139" i="65"/>
  <c r="V140" i="65"/>
  <c r="V141" i="65"/>
  <c r="V142" i="65"/>
  <c r="V143" i="65"/>
  <c r="V144" i="65"/>
  <c r="V145" i="65"/>
  <c r="V146" i="65"/>
  <c r="V147" i="65"/>
  <c r="V148" i="65"/>
  <c r="V149" i="65"/>
  <c r="V150" i="65"/>
  <c r="V151" i="65"/>
  <c r="V152" i="65"/>
  <c r="V153" i="65"/>
  <c r="V154" i="65"/>
  <c r="V155" i="65"/>
  <c r="V156" i="65"/>
  <c r="V157" i="65"/>
  <c r="V158" i="65"/>
  <c r="V159" i="65"/>
  <c r="V160" i="65"/>
  <c r="V161" i="65"/>
  <c r="V162" i="65"/>
  <c r="V163" i="65"/>
  <c r="V164" i="65"/>
  <c r="V165" i="65"/>
  <c r="V166" i="65"/>
  <c r="V167" i="65"/>
  <c r="V168" i="65"/>
  <c r="V169" i="65"/>
  <c r="V170" i="65"/>
  <c r="V171" i="65"/>
  <c r="V172" i="65"/>
  <c r="V173" i="65"/>
  <c r="V174" i="65"/>
  <c r="V175" i="65"/>
  <c r="V176" i="65"/>
  <c r="V177" i="65"/>
  <c r="V178" i="65"/>
  <c r="V179" i="65"/>
  <c r="V180" i="65"/>
  <c r="V181" i="65"/>
  <c r="V182" i="65"/>
  <c r="V183" i="65"/>
  <c r="V184" i="65"/>
  <c r="V185" i="65"/>
  <c r="V186" i="65"/>
  <c r="V187" i="65"/>
  <c r="V188" i="65"/>
  <c r="V189" i="65"/>
  <c r="V190" i="65"/>
  <c r="V191" i="65"/>
  <c r="V192" i="65"/>
  <c r="V193" i="65"/>
  <c r="V194" i="65"/>
  <c r="V195" i="65"/>
  <c r="V196" i="65"/>
  <c r="V197" i="65"/>
  <c r="V198" i="65"/>
  <c r="V199" i="65"/>
  <c r="V200" i="65"/>
  <c r="V201" i="65"/>
  <c r="V202" i="65"/>
  <c r="V203" i="65"/>
  <c r="V204" i="65"/>
  <c r="V205" i="65"/>
  <c r="V206" i="65"/>
  <c r="V207" i="65"/>
  <c r="V208" i="65"/>
  <c r="V209" i="65"/>
  <c r="V210" i="65"/>
  <c r="V211" i="65"/>
  <c r="V212" i="65"/>
  <c r="V213" i="65"/>
  <c r="V214" i="65"/>
  <c r="V215" i="65"/>
  <c r="V216" i="65"/>
  <c r="V217" i="65"/>
  <c r="V218" i="65"/>
  <c r="V219" i="65"/>
  <c r="V220" i="65"/>
  <c r="V221" i="65"/>
  <c r="V222" i="65"/>
  <c r="V223" i="65"/>
  <c r="V224" i="65"/>
  <c r="V225" i="65"/>
  <c r="V226" i="65"/>
  <c r="V227" i="65"/>
  <c r="V228" i="65"/>
  <c r="V229" i="65"/>
  <c r="V230" i="65"/>
  <c r="V231" i="65"/>
  <c r="V232" i="65"/>
  <c r="V233" i="65"/>
  <c r="V234" i="65"/>
  <c r="V235" i="65"/>
  <c r="V236" i="65"/>
  <c r="V237" i="65"/>
  <c r="V238" i="65"/>
  <c r="V239" i="65"/>
  <c r="V240" i="65"/>
  <c r="V241" i="65"/>
  <c r="V242" i="65"/>
  <c r="V243" i="65"/>
  <c r="V244" i="65"/>
  <c r="V245" i="65"/>
  <c r="V246" i="65"/>
  <c r="V247" i="65"/>
  <c r="V248" i="65"/>
  <c r="V249" i="65"/>
  <c r="V250" i="65"/>
  <c r="V251" i="65"/>
  <c r="V252" i="65"/>
  <c r="V253" i="65"/>
  <c r="V254" i="65"/>
  <c r="V5" i="65"/>
  <c r="C30" i="82" l="1"/>
  <c r="B30" i="82" s="1"/>
  <c r="C31" i="82"/>
  <c r="B31" i="82" s="1"/>
  <c r="C32" i="82"/>
  <c r="C34" i="82"/>
  <c r="C35" i="82"/>
  <c r="C33" i="82"/>
  <c r="B33" i="82" s="1"/>
  <c r="C29" i="82"/>
  <c r="B29" i="82" s="1"/>
  <c r="B32" i="82"/>
  <c r="B34" i="82"/>
  <c r="B35" i="82"/>
  <c r="U50" i="26"/>
  <c r="P13" i="81"/>
  <c r="Q13" i="81"/>
  <c r="Q12" i="81"/>
  <c r="S15" i="81"/>
  <c r="U15" i="81" s="1"/>
  <c r="S12" i="81"/>
  <c r="O60" i="81"/>
  <c r="O14" i="81"/>
  <c r="P43" i="81"/>
  <c r="S10" i="81"/>
  <c r="T10" i="81" s="1"/>
  <c r="S13" i="81"/>
  <c r="S16" i="81"/>
  <c r="O10" i="81"/>
  <c r="P10" i="81" s="1"/>
  <c r="N57" i="26"/>
  <c r="Q49" i="26"/>
  <c r="Q57" i="26"/>
  <c r="S50" i="26"/>
  <c r="U51" i="26"/>
  <c r="Q58" i="26"/>
  <c r="P50" i="26"/>
  <c r="P51" i="26"/>
  <c r="O59" i="26"/>
  <c r="Q51" i="26"/>
  <c r="T50" i="26"/>
  <c r="T51" i="26"/>
  <c r="O58" i="26"/>
  <c r="N59" i="26"/>
  <c r="N45" i="81"/>
  <c r="N43" i="81"/>
  <c r="U10" i="81"/>
  <c r="Q11" i="81"/>
  <c r="P11" i="81"/>
  <c r="C9" i="81"/>
  <c r="C12" i="81"/>
  <c r="C14" i="81"/>
  <c r="C10" i="81"/>
  <c r="C16" i="81"/>
  <c r="C11" i="81"/>
  <c r="J9" i="81"/>
  <c r="C13" i="81"/>
  <c r="C15" i="81"/>
  <c r="J15" i="81"/>
  <c r="J10" i="81"/>
  <c r="Q9" i="81"/>
  <c r="P9" i="81"/>
  <c r="M11" i="81"/>
  <c r="U9" i="81"/>
  <c r="T9" i="81"/>
  <c r="U13" i="81"/>
  <c r="T13" i="81"/>
  <c r="Q16" i="81"/>
  <c r="P16" i="81"/>
  <c r="K16" i="81"/>
  <c r="M16" i="81"/>
  <c r="N44" i="81"/>
  <c r="R60" i="81"/>
  <c r="T45" i="81"/>
  <c r="S59" i="81"/>
  <c r="S61" i="81"/>
  <c r="T43" i="81"/>
  <c r="K14" i="81"/>
  <c r="M14" i="81"/>
  <c r="Q15" i="81"/>
  <c r="U16" i="81"/>
  <c r="T16" i="81"/>
  <c r="U14" i="81"/>
  <c r="T14" i="81"/>
  <c r="U11" i="81"/>
  <c r="T11" i="81"/>
  <c r="J13" i="81"/>
  <c r="J12" i="81"/>
  <c r="R51" i="26"/>
  <c r="R50" i="26"/>
  <c r="M58" i="26"/>
  <c r="N50" i="26"/>
  <c r="N51" i="26"/>
  <c r="S49" i="26"/>
  <c r="M57" i="26"/>
  <c r="S59" i="26"/>
  <c r="S57" i="26"/>
  <c r="O51" i="26"/>
  <c r="O49" i="26"/>
  <c r="R58" i="26"/>
  <c r="R59" i="26"/>
  <c r="R49" i="26"/>
  <c r="S58" i="26"/>
  <c r="O13" i="60"/>
  <c r="T15" i="60"/>
  <c r="T14" i="60"/>
  <c r="T10" i="60"/>
  <c r="T13" i="60"/>
  <c r="T11" i="60"/>
  <c r="T9" i="60"/>
  <c r="T16" i="60"/>
  <c r="H14" i="60"/>
  <c r="I14" i="60" s="1"/>
  <c r="H16" i="60"/>
  <c r="I16" i="60" s="1"/>
  <c r="S13" i="60"/>
  <c r="O12" i="60"/>
  <c r="H12" i="60"/>
  <c r="I12" i="60" s="1"/>
  <c r="S11" i="60"/>
  <c r="O14" i="60"/>
  <c r="S14" i="60"/>
  <c r="S16" i="60"/>
  <c r="S12" i="60"/>
  <c r="H13" i="60"/>
  <c r="I13" i="60" s="1"/>
  <c r="H15" i="60"/>
  <c r="I15" i="60" s="1"/>
  <c r="O10" i="60"/>
  <c r="S10" i="60"/>
  <c r="H10" i="60"/>
  <c r="I10" i="60" s="1"/>
  <c r="H11" i="60"/>
  <c r="I11" i="60" s="1"/>
  <c r="O16" i="60"/>
  <c r="S9" i="60"/>
  <c r="O11" i="60"/>
  <c r="H9" i="60"/>
  <c r="I9" i="60" s="1"/>
  <c r="O15" i="60"/>
  <c r="S15" i="60"/>
  <c r="O9" i="60"/>
  <c r="Q10" i="81" l="1"/>
  <c r="T15" i="81"/>
  <c r="P14" i="81"/>
  <c r="Q14" i="81"/>
  <c r="U12" i="81"/>
  <c r="T12" i="81"/>
  <c r="K15" i="81"/>
  <c r="M15" i="81"/>
  <c r="M9" i="81"/>
  <c r="K9" i="81"/>
  <c r="M12" i="81"/>
  <c r="K12" i="81"/>
  <c r="K13" i="81"/>
  <c r="M13" i="81"/>
  <c r="M10" i="81"/>
  <c r="K10" i="81"/>
  <c r="C9" i="60"/>
  <c r="C13" i="60"/>
  <c r="C10" i="60"/>
  <c r="C14" i="60"/>
  <c r="C11" i="60"/>
  <c r="C12" i="60"/>
  <c r="C15" i="60"/>
  <c r="C16" i="60"/>
  <c r="I65" i="70"/>
  <c r="G65" i="70"/>
  <c r="B12" i="81" l="1"/>
  <c r="G12" i="81" s="1"/>
  <c r="F12" i="81"/>
  <c r="B13" i="81"/>
  <c r="B14" i="81"/>
  <c r="B16" i="81"/>
  <c r="B9" i="81"/>
  <c r="B10" i="81"/>
  <c r="B11" i="81"/>
  <c r="B15" i="81"/>
  <c r="B15" i="60"/>
  <c r="D15" i="60"/>
  <c r="D12" i="60"/>
  <c r="B12" i="60"/>
  <c r="B16" i="60"/>
  <c r="D16" i="60"/>
  <c r="B10" i="60"/>
  <c r="D10" i="60"/>
  <c r="B11" i="60"/>
  <c r="D11" i="60"/>
  <c r="B14" i="60"/>
  <c r="D14" i="60"/>
  <c r="B13" i="60"/>
  <c r="D13" i="60"/>
  <c r="B9" i="60"/>
  <c r="D9" i="60"/>
  <c r="Q22" i="70"/>
  <c r="R22" i="70"/>
  <c r="G15" i="70"/>
  <c r="G14" i="70"/>
  <c r="G13" i="70"/>
  <c r="G12" i="70"/>
  <c r="G11" i="70"/>
  <c r="R10" i="70"/>
  <c r="Q10" i="70"/>
  <c r="P10" i="70"/>
  <c r="R9" i="70"/>
  <c r="Q9" i="70"/>
  <c r="G9" i="70" s="1"/>
  <c r="P9" i="70"/>
  <c r="R8" i="70"/>
  <c r="Q8" i="70"/>
  <c r="P8" i="70"/>
  <c r="D12" i="81" l="1"/>
  <c r="E12" i="81"/>
  <c r="H12" i="81"/>
  <c r="T14" i="70"/>
  <c r="T20" i="70"/>
  <c r="T21" i="70"/>
  <c r="T13" i="70"/>
  <c r="T17" i="70"/>
  <c r="T18" i="70"/>
  <c r="T15" i="70"/>
  <c r="T12" i="70"/>
  <c r="T11" i="70"/>
  <c r="T19" i="70"/>
  <c r="S8" i="70"/>
  <c r="G8" i="70"/>
  <c r="U19" i="70"/>
  <c r="U13" i="70"/>
  <c r="U14" i="70"/>
  <c r="U15" i="70"/>
  <c r="U17" i="70"/>
  <c r="U12" i="70"/>
  <c r="U20" i="70"/>
  <c r="U18" i="70"/>
  <c r="U21" i="70"/>
  <c r="U11" i="70"/>
  <c r="O13" i="70"/>
  <c r="O14" i="70"/>
  <c r="O15" i="70"/>
  <c r="O12" i="70"/>
  <c r="O18" i="70"/>
  <c r="O17" i="70"/>
  <c r="O21" i="70"/>
  <c r="O20" i="70"/>
  <c r="O19" i="70"/>
  <c r="G10" i="70"/>
  <c r="H10" i="81"/>
  <c r="F10" i="81"/>
  <c r="G10" i="81"/>
  <c r="E10" i="81"/>
  <c r="D10" i="81"/>
  <c r="F16" i="81"/>
  <c r="H16" i="81"/>
  <c r="G16" i="81"/>
  <c r="D16" i="81"/>
  <c r="E16" i="81"/>
  <c r="E14" i="81"/>
  <c r="F14" i="81"/>
  <c r="H14" i="81"/>
  <c r="G14" i="81"/>
  <c r="D14" i="81"/>
  <c r="G11" i="81"/>
  <c r="F11" i="81"/>
  <c r="H11" i="81"/>
  <c r="E11" i="81"/>
  <c r="D11" i="81"/>
  <c r="D13" i="81"/>
  <c r="G13" i="81"/>
  <c r="F13" i="81"/>
  <c r="H13" i="81"/>
  <c r="E13" i="81"/>
  <c r="F15" i="81"/>
  <c r="G15" i="81"/>
  <c r="H15" i="81"/>
  <c r="D15" i="81"/>
  <c r="E15" i="81"/>
  <c r="F9" i="81"/>
  <c r="E9" i="81"/>
  <c r="G9" i="81"/>
  <c r="H9" i="81"/>
  <c r="D9" i="81"/>
  <c r="B45" i="60"/>
  <c r="B58" i="60"/>
  <c r="B32" i="60"/>
  <c r="B34" i="60"/>
  <c r="B60" i="60"/>
  <c r="B47" i="60"/>
  <c r="B44" i="60"/>
  <c r="B57" i="60"/>
  <c r="B31" i="60"/>
  <c r="B56" i="60"/>
  <c r="B43" i="60"/>
  <c r="B30" i="60"/>
  <c r="B33" i="60"/>
  <c r="B46" i="60"/>
  <c r="B59" i="60"/>
  <c r="B62" i="60"/>
  <c r="B49" i="60"/>
  <c r="B36" i="60"/>
  <c r="B35" i="60"/>
  <c r="B61" i="60"/>
  <c r="B48" i="60"/>
  <c r="T8" i="70"/>
  <c r="P7" i="68"/>
  <c r="R18" i="68"/>
  <c r="Q18" i="68"/>
  <c r="P18" i="68"/>
  <c r="R17" i="68"/>
  <c r="Q17" i="68"/>
  <c r="P17" i="68"/>
  <c r="R16" i="68"/>
  <c r="Q16" i="68"/>
  <c r="P16" i="68"/>
  <c r="R15" i="68"/>
  <c r="Q15" i="68"/>
  <c r="P15" i="68"/>
  <c r="R14" i="68"/>
  <c r="Q14" i="68"/>
  <c r="P14" i="68"/>
  <c r="R13" i="68"/>
  <c r="Q13" i="68"/>
  <c r="P13" i="68"/>
  <c r="R12" i="68"/>
  <c r="Q12" i="68"/>
  <c r="P12" i="68"/>
  <c r="R11" i="68"/>
  <c r="Q11" i="68"/>
  <c r="P11" i="68"/>
  <c r="R10" i="68"/>
  <c r="Q10" i="68"/>
  <c r="P10" i="68"/>
  <c r="R9" i="68"/>
  <c r="Q9" i="68"/>
  <c r="P9" i="68"/>
  <c r="R8" i="68"/>
  <c r="Q8" i="68"/>
  <c r="P8" i="68"/>
  <c r="R7" i="68"/>
  <c r="Q7" i="68"/>
  <c r="I56" i="62"/>
  <c r="H59" i="62"/>
  <c r="I59" i="62"/>
  <c r="H63" i="62"/>
  <c r="I63" i="62"/>
  <c r="G61" i="62"/>
  <c r="R16" i="62"/>
  <c r="Q16" i="62"/>
  <c r="P16" i="62"/>
  <c r="R7" i="62"/>
  <c r="Q7" i="62"/>
  <c r="P7" i="62"/>
  <c r="F7" i="62" s="1"/>
  <c r="R15" i="62"/>
  <c r="Q15" i="62"/>
  <c r="P15" i="62"/>
  <c r="G15" i="62" s="1"/>
  <c r="R14" i="62"/>
  <c r="Q14" i="62"/>
  <c r="P14" i="62"/>
  <c r="R13" i="62"/>
  <c r="Q13" i="62"/>
  <c r="P13" i="62"/>
  <c r="R12" i="62"/>
  <c r="Q12" i="62"/>
  <c r="P12" i="62"/>
  <c r="G12" i="62" s="1"/>
  <c r="R11" i="62"/>
  <c r="Q11" i="62"/>
  <c r="P11" i="62"/>
  <c r="G11" i="62" s="1"/>
  <c r="R10" i="62"/>
  <c r="Q10" i="62"/>
  <c r="P10" i="62"/>
  <c r="R9" i="62"/>
  <c r="Q9" i="62"/>
  <c r="P9" i="62"/>
  <c r="G9" i="62" s="1"/>
  <c r="R8" i="62"/>
  <c r="Q8" i="62"/>
  <c r="P8" i="62"/>
  <c r="G8" i="62" s="1"/>
  <c r="H10" i="70" l="1"/>
  <c r="J10" i="70" s="1"/>
  <c r="H8" i="70"/>
  <c r="J8" i="70" s="1"/>
  <c r="H18" i="70"/>
  <c r="K18" i="70" s="1"/>
  <c r="H20" i="70"/>
  <c r="K20" i="70" s="1"/>
  <c r="H13" i="70"/>
  <c r="K13" i="70" s="1"/>
  <c r="H21" i="70"/>
  <c r="J21" i="70" s="1"/>
  <c r="C21" i="70" s="1"/>
  <c r="H11" i="70"/>
  <c r="K11" i="70" s="1"/>
  <c r="H17" i="70"/>
  <c r="J17" i="70" s="1"/>
  <c r="C17" i="70" s="1"/>
  <c r="H15" i="70"/>
  <c r="K15" i="70" s="1"/>
  <c r="H19" i="70"/>
  <c r="K19" i="70" s="1"/>
  <c r="H9" i="70"/>
  <c r="K9" i="70" s="1"/>
  <c r="K10" i="70"/>
  <c r="H12" i="70"/>
  <c r="H14" i="70"/>
  <c r="O7" i="68"/>
  <c r="G14" i="62"/>
  <c r="G10" i="62"/>
  <c r="G13" i="62"/>
  <c r="J47" i="60"/>
  <c r="E47" i="60"/>
  <c r="K47" i="60"/>
  <c r="H47" i="60"/>
  <c r="F47" i="60"/>
  <c r="D47" i="60"/>
  <c r="G47" i="60"/>
  <c r="I47" i="60"/>
  <c r="G30" i="60"/>
  <c r="H30" i="60"/>
  <c r="I30" i="60"/>
  <c r="E30" i="60"/>
  <c r="D30" i="60"/>
  <c r="K30" i="60"/>
  <c r="L30" i="60"/>
  <c r="F30" i="60"/>
  <c r="J30" i="60"/>
  <c r="G36" i="60"/>
  <c r="H36" i="60"/>
  <c r="I36" i="60"/>
  <c r="E36" i="60"/>
  <c r="K36" i="60"/>
  <c r="L36" i="60"/>
  <c r="D36" i="60"/>
  <c r="F36" i="60"/>
  <c r="J36" i="60"/>
  <c r="L56" i="60"/>
  <c r="D56" i="60"/>
  <c r="J56" i="60"/>
  <c r="F56" i="60"/>
  <c r="M56" i="60"/>
  <c r="N56" i="60"/>
  <c r="E56" i="60"/>
  <c r="K56" i="60"/>
  <c r="E49" i="60"/>
  <c r="F49" i="60"/>
  <c r="J49" i="60"/>
  <c r="D49" i="60"/>
  <c r="H49" i="60"/>
  <c r="I49" i="60"/>
  <c r="K49" i="60"/>
  <c r="G49" i="60"/>
  <c r="G31" i="60"/>
  <c r="H31" i="60"/>
  <c r="I31" i="60"/>
  <c r="E31" i="60"/>
  <c r="K31" i="60"/>
  <c r="F31" i="60"/>
  <c r="D31" i="60"/>
  <c r="J31" i="60"/>
  <c r="L31" i="60"/>
  <c r="L62" i="60"/>
  <c r="M62" i="60"/>
  <c r="J62" i="60"/>
  <c r="N62" i="60"/>
  <c r="E62" i="60"/>
  <c r="D62" i="60"/>
  <c r="F62" i="60"/>
  <c r="K62" i="60"/>
  <c r="K57" i="60"/>
  <c r="D57" i="60"/>
  <c r="N57" i="60"/>
  <c r="L57" i="60"/>
  <c r="E57" i="60"/>
  <c r="M57" i="60"/>
  <c r="J57" i="60"/>
  <c r="F57" i="60"/>
  <c r="E59" i="60"/>
  <c r="K59" i="60"/>
  <c r="D59" i="60"/>
  <c r="F59" i="60"/>
  <c r="N59" i="60"/>
  <c r="J59" i="60"/>
  <c r="M59" i="60"/>
  <c r="L59" i="60"/>
  <c r="G44" i="60"/>
  <c r="J44" i="60"/>
  <c r="H44" i="60"/>
  <c r="D44" i="60"/>
  <c r="I44" i="60"/>
  <c r="E44" i="60"/>
  <c r="F44" i="60"/>
  <c r="K44" i="60"/>
  <c r="L60" i="60"/>
  <c r="F60" i="60"/>
  <c r="M60" i="60"/>
  <c r="N60" i="60"/>
  <c r="E60" i="60"/>
  <c r="K60" i="60"/>
  <c r="D60" i="60"/>
  <c r="J60" i="60"/>
  <c r="G35" i="60"/>
  <c r="H35" i="60"/>
  <c r="I35" i="60"/>
  <c r="E35" i="60"/>
  <c r="K35" i="60"/>
  <c r="F35" i="60"/>
  <c r="J35" i="60"/>
  <c r="D35" i="60"/>
  <c r="L35" i="60"/>
  <c r="F43" i="60"/>
  <c r="D43" i="60"/>
  <c r="I43" i="60"/>
  <c r="G43" i="60"/>
  <c r="H43" i="60"/>
  <c r="J43" i="60"/>
  <c r="K43" i="60"/>
  <c r="E43" i="60"/>
  <c r="G32" i="60"/>
  <c r="D32" i="60"/>
  <c r="H32" i="60"/>
  <c r="I32" i="60"/>
  <c r="E32" i="60"/>
  <c r="K32" i="60"/>
  <c r="L32" i="60"/>
  <c r="F32" i="60"/>
  <c r="J32" i="60"/>
  <c r="G33" i="60"/>
  <c r="H33" i="60"/>
  <c r="D33" i="60"/>
  <c r="I33" i="60"/>
  <c r="E33" i="60"/>
  <c r="K33" i="60"/>
  <c r="F33" i="60"/>
  <c r="J33" i="60"/>
  <c r="L33" i="60"/>
  <c r="J61" i="60"/>
  <c r="K61" i="60"/>
  <c r="N61" i="60"/>
  <c r="F61" i="60"/>
  <c r="L61" i="60"/>
  <c r="M61" i="60"/>
  <c r="D61" i="60"/>
  <c r="E61" i="60"/>
  <c r="L58" i="60"/>
  <c r="M58" i="60"/>
  <c r="N58" i="60"/>
  <c r="D58" i="60"/>
  <c r="E58" i="60"/>
  <c r="K58" i="60"/>
  <c r="J58" i="60"/>
  <c r="F58" i="60"/>
  <c r="I46" i="60"/>
  <c r="J46" i="60"/>
  <c r="K46" i="60"/>
  <c r="G46" i="60"/>
  <c r="H46" i="60"/>
  <c r="D46" i="60"/>
  <c r="E46" i="60"/>
  <c r="F46" i="60"/>
  <c r="K48" i="60"/>
  <c r="F48" i="60"/>
  <c r="E48" i="60"/>
  <c r="I48" i="60"/>
  <c r="G48" i="60"/>
  <c r="H48" i="60"/>
  <c r="D48" i="60"/>
  <c r="J48" i="60"/>
  <c r="G34" i="60"/>
  <c r="H34" i="60"/>
  <c r="I34" i="60"/>
  <c r="D34" i="60"/>
  <c r="E34" i="60"/>
  <c r="K34" i="60"/>
  <c r="L34" i="60"/>
  <c r="F34" i="60"/>
  <c r="J34" i="60"/>
  <c r="H45" i="60"/>
  <c r="K45" i="60"/>
  <c r="I45" i="60"/>
  <c r="J45" i="60"/>
  <c r="D45" i="60"/>
  <c r="F45" i="60"/>
  <c r="E45" i="60"/>
  <c r="G45" i="60"/>
  <c r="H55" i="62"/>
  <c r="H61" i="62"/>
  <c r="G72" i="66"/>
  <c r="G60" i="62"/>
  <c r="G56" i="62"/>
  <c r="I55" i="62"/>
  <c r="G57" i="62"/>
  <c r="G58" i="62"/>
  <c r="G55" i="62"/>
  <c r="H60" i="62"/>
  <c r="I62" i="62"/>
  <c r="I58" i="62"/>
  <c r="H57" i="62"/>
  <c r="G59" i="62"/>
  <c r="H62" i="62"/>
  <c r="H58" i="62"/>
  <c r="I60" i="62"/>
  <c r="I61" i="62"/>
  <c r="I57" i="62"/>
  <c r="H56" i="62"/>
  <c r="G62" i="62"/>
  <c r="G63" i="62"/>
  <c r="T7" i="68"/>
  <c r="U7" i="68"/>
  <c r="J11" i="70" l="1"/>
  <c r="C11" i="70" s="1"/>
  <c r="C68" i="70" s="1"/>
  <c r="C55" i="70"/>
  <c r="C74" i="70"/>
  <c r="C36" i="70"/>
  <c r="C59" i="70"/>
  <c r="C40" i="70"/>
  <c r="C78" i="70"/>
  <c r="J19" i="70"/>
  <c r="C19" i="70" s="1"/>
  <c r="J18" i="70"/>
  <c r="C18" i="70" s="1"/>
  <c r="J15" i="70"/>
  <c r="J9" i="70"/>
  <c r="K21" i="70"/>
  <c r="J13" i="70"/>
  <c r="J20" i="70"/>
  <c r="C20" i="70" s="1"/>
  <c r="K17" i="70"/>
  <c r="J14" i="70"/>
  <c r="K14" i="70"/>
  <c r="J12" i="70"/>
  <c r="K12" i="70"/>
  <c r="C27" i="62"/>
  <c r="R20" i="66"/>
  <c r="Q20" i="66"/>
  <c r="P20" i="66"/>
  <c r="R19" i="66"/>
  <c r="Q19" i="66"/>
  <c r="P19" i="66"/>
  <c r="R18" i="66"/>
  <c r="Q18" i="66"/>
  <c r="P18" i="66"/>
  <c r="R17" i="66"/>
  <c r="Q17" i="66"/>
  <c r="P17" i="66"/>
  <c r="R16" i="66"/>
  <c r="Q16" i="66"/>
  <c r="P16" i="66"/>
  <c r="P11" i="66"/>
  <c r="P10" i="66"/>
  <c r="R23" i="66"/>
  <c r="Q23" i="66"/>
  <c r="T14" i="66" s="1"/>
  <c r="P23" i="66"/>
  <c r="S13" i="66" s="1"/>
  <c r="C75" i="70" l="1"/>
  <c r="C56" i="70"/>
  <c r="C37" i="70"/>
  <c r="C76" i="70"/>
  <c r="C38" i="70"/>
  <c r="C57" i="70"/>
  <c r="C39" i="70"/>
  <c r="C77" i="70"/>
  <c r="C58" i="70"/>
  <c r="O10" i="66"/>
  <c r="U14" i="66"/>
  <c r="E9" i="66"/>
  <c r="S8" i="66"/>
  <c r="S14" i="66"/>
  <c r="O14" i="66"/>
  <c r="I10" i="66"/>
  <c r="I13" i="66"/>
  <c r="O11" i="66"/>
  <c r="I11" i="66"/>
  <c r="O12" i="66"/>
  <c r="I12" i="66"/>
  <c r="I14" i="66"/>
  <c r="O9" i="66"/>
  <c r="O13" i="66"/>
  <c r="O7" i="66" s="1"/>
  <c r="B8" i="57"/>
  <c r="H66" i="52"/>
  <c r="I73" i="52"/>
  <c r="Q21" i="52"/>
  <c r="R21" i="52"/>
  <c r="Q22" i="52"/>
  <c r="R22" i="52"/>
  <c r="P22" i="52"/>
  <c r="P21" i="52"/>
  <c r="R23" i="52"/>
  <c r="Q23" i="52"/>
  <c r="P23" i="52"/>
  <c r="R20" i="52"/>
  <c r="Q20" i="52"/>
  <c r="P20" i="52"/>
  <c r="G20" i="52" s="1"/>
  <c r="R19" i="52"/>
  <c r="Q19" i="52"/>
  <c r="P19" i="52"/>
  <c r="R18" i="52"/>
  <c r="Q18" i="52"/>
  <c r="P18" i="52"/>
  <c r="G18" i="52" s="1"/>
  <c r="R17" i="52"/>
  <c r="Q17" i="52"/>
  <c r="P17" i="52"/>
  <c r="R16" i="52"/>
  <c r="Q16" i="52"/>
  <c r="P16" i="52"/>
  <c r="G16" i="52" s="1"/>
  <c r="R15" i="52"/>
  <c r="Q15" i="52"/>
  <c r="P15" i="52"/>
  <c r="R14" i="52"/>
  <c r="Q14" i="52"/>
  <c r="P14" i="52"/>
  <c r="R13" i="52"/>
  <c r="Q13" i="52"/>
  <c r="P13" i="52"/>
  <c r="G13" i="52" s="1"/>
  <c r="R12" i="52"/>
  <c r="Q12" i="52"/>
  <c r="P12" i="52"/>
  <c r="G12" i="52" s="1"/>
  <c r="R11" i="52"/>
  <c r="Q11" i="52"/>
  <c r="P11" i="52"/>
  <c r="G11" i="52" s="1"/>
  <c r="R10" i="52"/>
  <c r="Q10" i="52"/>
  <c r="P10" i="52"/>
  <c r="G10" i="52" s="1"/>
  <c r="R9" i="52"/>
  <c r="Q9" i="52"/>
  <c r="P9" i="52"/>
  <c r="R16" i="49"/>
  <c r="Q16" i="49"/>
  <c r="P16" i="49"/>
  <c r="R15" i="49"/>
  <c r="Q15" i="49"/>
  <c r="P15" i="49"/>
  <c r="R14" i="49"/>
  <c r="Q14" i="49"/>
  <c r="P14" i="49"/>
  <c r="R13" i="49"/>
  <c r="Q13" i="49"/>
  <c r="P13" i="49"/>
  <c r="R12" i="49"/>
  <c r="Q12" i="49"/>
  <c r="P12" i="49"/>
  <c r="R11" i="49"/>
  <c r="Q11" i="49"/>
  <c r="P11" i="49"/>
  <c r="R10" i="49"/>
  <c r="Q10" i="49"/>
  <c r="P10" i="49"/>
  <c r="R9" i="49"/>
  <c r="Q9" i="49"/>
  <c r="P9" i="49"/>
  <c r="R17" i="49"/>
  <c r="Q17" i="49"/>
  <c r="P17" i="49"/>
  <c r="O15" i="66" l="1"/>
  <c r="J11" i="66"/>
  <c r="I8" i="66"/>
  <c r="E8" i="66"/>
  <c r="G11" i="66"/>
  <c r="G14" i="66"/>
  <c r="G12" i="66"/>
  <c r="G10" i="66"/>
  <c r="G13" i="66"/>
  <c r="G16" i="66"/>
  <c r="C15" i="66" s="1"/>
  <c r="G15" i="66"/>
  <c r="J12" i="66"/>
  <c r="J13" i="66"/>
  <c r="J10" i="66"/>
  <c r="J15" i="66"/>
  <c r="J16" i="66"/>
  <c r="J14" i="66"/>
  <c r="G15" i="52"/>
  <c r="G19" i="52"/>
  <c r="G14" i="52"/>
  <c r="G21" i="52"/>
  <c r="G9" i="52"/>
  <c r="G17" i="52"/>
  <c r="G22" i="52"/>
  <c r="G12" i="49"/>
  <c r="O9" i="49"/>
  <c r="G15" i="49"/>
  <c r="G14" i="49"/>
  <c r="G8" i="52"/>
  <c r="G9" i="49"/>
  <c r="G10" i="49"/>
  <c r="G13" i="49"/>
  <c r="G16" i="49"/>
  <c r="G11" i="49"/>
  <c r="G54" i="49"/>
  <c r="H72" i="52"/>
  <c r="G67" i="52"/>
  <c r="G75" i="52"/>
  <c r="G72" i="52"/>
  <c r="H77" i="52"/>
  <c r="G68" i="52"/>
  <c r="G76" i="52"/>
  <c r="H68" i="52"/>
  <c r="S9" i="57"/>
  <c r="G71" i="52"/>
  <c r="I66" i="52"/>
  <c r="I69" i="52"/>
  <c r="I77" i="52"/>
  <c r="I74" i="52"/>
  <c r="H69" i="52"/>
  <c r="U21" i="52"/>
  <c r="I67" i="52"/>
  <c r="H70" i="52"/>
  <c r="G73" i="52"/>
  <c r="I75" i="52"/>
  <c r="H78" i="52"/>
  <c r="T21" i="52"/>
  <c r="I70" i="52"/>
  <c r="H73" i="52"/>
  <c r="I78" i="52"/>
  <c r="T22" i="52"/>
  <c r="G78" i="52"/>
  <c r="H75" i="52"/>
  <c r="I72" i="52"/>
  <c r="G70" i="52"/>
  <c r="H67" i="52"/>
  <c r="I79" i="52"/>
  <c r="G77" i="52"/>
  <c r="H74" i="52"/>
  <c r="I71" i="52"/>
  <c r="G69" i="52"/>
  <c r="H79" i="52"/>
  <c r="I76" i="52"/>
  <c r="G74" i="52"/>
  <c r="H71" i="52"/>
  <c r="I68" i="52"/>
  <c r="G79" i="52"/>
  <c r="H76" i="52"/>
  <c r="S20" i="52"/>
  <c r="O20" i="52"/>
  <c r="O21" i="52"/>
  <c r="S21" i="52"/>
  <c r="U22" i="52"/>
  <c r="O22" i="52"/>
  <c r="S22" i="52"/>
  <c r="C56" i="49"/>
  <c r="C57" i="49"/>
  <c r="C58" i="49"/>
  <c r="C59" i="49"/>
  <c r="C60" i="49"/>
  <c r="C55" i="49"/>
  <c r="C61" i="49"/>
  <c r="N16" i="82"/>
  <c r="O16" i="82" s="1"/>
  <c r="N13" i="82"/>
  <c r="O13" i="82" s="1"/>
  <c r="N20" i="82"/>
  <c r="O20" i="82" s="1"/>
  <c r="N12" i="82"/>
  <c r="O12" i="82" s="1"/>
  <c r="N14" i="82"/>
  <c r="O14" i="82" s="1"/>
  <c r="N18" i="82"/>
  <c r="O18" i="82" s="1"/>
  <c r="N15" i="82"/>
  <c r="O15" i="82" s="1"/>
  <c r="N21" i="82"/>
  <c r="O21" i="82" s="1"/>
  <c r="N17" i="82"/>
  <c r="O17" i="82" s="1"/>
  <c r="N10" i="82"/>
  <c r="O10" i="82" s="1"/>
  <c r="N11" i="82"/>
  <c r="O11" i="82" s="1"/>
  <c r="C9" i="82" s="1"/>
  <c r="N19" i="82"/>
  <c r="O19" i="82" s="1"/>
  <c r="N46" i="81"/>
  <c r="O46" i="81"/>
  <c r="C9" i="66" l="1"/>
  <c r="B9" i="66" s="1"/>
  <c r="H21" i="52"/>
  <c r="H16" i="52"/>
  <c r="H20" i="52"/>
  <c r="H22" i="52"/>
  <c r="H19" i="52"/>
  <c r="H13" i="52"/>
  <c r="H14" i="52"/>
  <c r="H15" i="52"/>
  <c r="H18" i="52"/>
  <c r="H12" i="52"/>
  <c r="H11" i="52"/>
  <c r="H17" i="52"/>
  <c r="H10" i="52"/>
  <c r="C31" i="66" l="1"/>
  <c r="C52" i="66"/>
  <c r="C73" i="66"/>
  <c r="O79" i="26"/>
  <c r="P60" i="26" l="1"/>
  <c r="N60" i="26"/>
  <c r="M60" i="26"/>
  <c r="N52" i="26"/>
  <c r="O60" i="26"/>
  <c r="O52" i="26"/>
  <c r="S60" i="26" l="1"/>
  <c r="R60" i="26"/>
  <c r="C18" i="26"/>
  <c r="C10" i="26"/>
  <c r="C16" i="26"/>
  <c r="C17" i="26"/>
  <c r="C21" i="26"/>
  <c r="C14" i="26"/>
  <c r="C22" i="26"/>
  <c r="C20" i="26"/>
  <c r="C13" i="26"/>
  <c r="C12" i="26"/>
  <c r="C11" i="26"/>
  <c r="C15" i="26"/>
  <c r="C19" i="26"/>
  <c r="O20" i="26"/>
  <c r="Q20" i="26" s="1"/>
  <c r="O11" i="26"/>
  <c r="P11" i="26" s="1"/>
  <c r="S16" i="26"/>
  <c r="T16" i="26" s="1"/>
  <c r="J12" i="26"/>
  <c r="K12" i="26" s="1"/>
  <c r="J21" i="26"/>
  <c r="K21" i="26" s="1"/>
  <c r="S13" i="26"/>
  <c r="T13" i="26" s="1"/>
  <c r="O14" i="26"/>
  <c r="P14" i="26" s="1"/>
  <c r="J20" i="26"/>
  <c r="C9" i="26"/>
  <c r="O22" i="26"/>
  <c r="P22" i="26" s="1"/>
  <c r="O16" i="26"/>
  <c r="S19" i="26"/>
  <c r="O12" i="26"/>
  <c r="J10" i="26"/>
  <c r="O13" i="26"/>
  <c r="J9" i="26"/>
  <c r="M9" i="26" s="1"/>
  <c r="J22" i="26"/>
  <c r="J18" i="26"/>
  <c r="S10" i="26"/>
  <c r="S18" i="26"/>
  <c r="S21" i="26"/>
  <c r="S12" i="26"/>
  <c r="O15" i="26"/>
  <c r="P15" i="26" s="1"/>
  <c r="O18" i="26"/>
  <c r="J13" i="26"/>
  <c r="J15" i="26"/>
  <c r="S15" i="26"/>
  <c r="S11" i="26"/>
  <c r="S14" i="26"/>
  <c r="S22" i="26"/>
  <c r="O21" i="26"/>
  <c r="J19" i="26"/>
  <c r="J16" i="26"/>
  <c r="J11" i="26"/>
  <c r="S9" i="26"/>
  <c r="S17" i="26"/>
  <c r="O17" i="26"/>
  <c r="P17" i="26" s="1"/>
  <c r="S20" i="26"/>
  <c r="O10" i="26"/>
  <c r="J14" i="26"/>
  <c r="J17" i="26"/>
  <c r="O19" i="26"/>
  <c r="T52" i="26" l="1"/>
  <c r="Q52" i="26"/>
  <c r="U52" i="26"/>
  <c r="S52" i="26"/>
  <c r="P20" i="26"/>
  <c r="U16" i="26"/>
  <c r="Q11" i="26"/>
  <c r="M12" i="26"/>
  <c r="K9" i="26"/>
  <c r="M21" i="26"/>
  <c r="U13" i="26"/>
  <c r="Q14" i="26"/>
  <c r="Q22" i="26"/>
  <c r="T11" i="26"/>
  <c r="U11" i="26"/>
  <c r="T20" i="26"/>
  <c r="U20" i="26"/>
  <c r="U15" i="26"/>
  <c r="T15" i="26"/>
  <c r="T12" i="26"/>
  <c r="U12" i="26"/>
  <c r="T19" i="26"/>
  <c r="U19" i="26"/>
  <c r="Q17" i="26"/>
  <c r="K13" i="26"/>
  <c r="M13" i="26"/>
  <c r="T18" i="26"/>
  <c r="U18" i="26"/>
  <c r="U14" i="26"/>
  <c r="T14" i="26"/>
  <c r="P18" i="26"/>
  <c r="Q18" i="26"/>
  <c r="T10" i="26"/>
  <c r="U10" i="26"/>
  <c r="K10" i="26"/>
  <c r="M10" i="26"/>
  <c r="K11" i="26"/>
  <c r="M11" i="26"/>
  <c r="K20" i="26"/>
  <c r="M20" i="26"/>
  <c r="K16" i="26"/>
  <c r="M16" i="26"/>
  <c r="Q12" i="26"/>
  <c r="P12" i="26"/>
  <c r="Q15" i="26"/>
  <c r="P21" i="26"/>
  <c r="Q21" i="26"/>
  <c r="K15" i="26"/>
  <c r="M15" i="26"/>
  <c r="K22" i="26"/>
  <c r="M22" i="26"/>
  <c r="P16" i="26"/>
  <c r="Q16" i="26"/>
  <c r="P19" i="26"/>
  <c r="Q19" i="26"/>
  <c r="M19" i="26"/>
  <c r="K19" i="26"/>
  <c r="K17" i="26"/>
  <c r="M17" i="26"/>
  <c r="Q10" i="26"/>
  <c r="P10" i="26"/>
  <c r="M18" i="26"/>
  <c r="K18" i="26"/>
  <c r="K14" i="26"/>
  <c r="M14" i="26"/>
  <c r="U17" i="26"/>
  <c r="T17" i="26"/>
  <c r="T22" i="26"/>
  <c r="U22" i="26"/>
  <c r="T21" i="26"/>
  <c r="U21" i="26"/>
  <c r="Q13" i="26"/>
  <c r="P13" i="26"/>
  <c r="B17" i="26" l="1"/>
  <c r="B19" i="26"/>
  <c r="B13" i="26"/>
  <c r="B16" i="26"/>
  <c r="B15" i="26"/>
  <c r="B18" i="26"/>
  <c r="B20" i="26"/>
  <c r="B22" i="26"/>
  <c r="B12" i="26"/>
  <c r="B11" i="26"/>
  <c r="B14" i="26"/>
  <c r="B10" i="26"/>
  <c r="B21" i="26"/>
  <c r="D22" i="26" l="1"/>
  <c r="E22" i="26"/>
  <c r="E20" i="26"/>
  <c r="D20" i="26"/>
  <c r="D10" i="26"/>
  <c r="E10" i="26"/>
  <c r="D14" i="26"/>
  <c r="E14" i="26"/>
  <c r="E13" i="26"/>
  <c r="D13" i="26"/>
  <c r="E21" i="26"/>
  <c r="D21" i="26"/>
  <c r="D11" i="26"/>
  <c r="E11" i="26"/>
  <c r="D19" i="26"/>
  <c r="E19" i="26"/>
  <c r="D18" i="26"/>
  <c r="E18" i="26"/>
  <c r="D15" i="26"/>
  <c r="E15" i="26"/>
  <c r="D16" i="26"/>
  <c r="E16" i="26"/>
  <c r="E12" i="26"/>
  <c r="D12" i="26"/>
  <c r="D17" i="26"/>
  <c r="E17" i="26"/>
  <c r="B19" i="81" l="1"/>
  <c r="R28" i="82" l="1"/>
  <c r="C26" i="82"/>
  <c r="C25" i="82"/>
  <c r="R7" i="82"/>
  <c r="R27" i="82"/>
  <c r="R26" i="82"/>
  <c r="R6" i="82"/>
  <c r="R5" i="82"/>
  <c r="C6" i="82"/>
  <c r="C5" i="82"/>
  <c r="N9" i="82" l="1"/>
  <c r="O9" i="82" s="1"/>
  <c r="C25" i="70"/>
  <c r="I66" i="70"/>
  <c r="H65" i="70"/>
  <c r="H7" i="70"/>
  <c r="C6" i="70"/>
  <c r="C13" i="82" l="1"/>
  <c r="B13" i="82" s="1"/>
  <c r="C21" i="82"/>
  <c r="B21" i="82" s="1"/>
  <c r="C12" i="82"/>
  <c r="B12" i="82" s="1"/>
  <c r="C20" i="82"/>
  <c r="B20" i="82" s="1"/>
  <c r="C14" i="82"/>
  <c r="B14" i="82" s="1"/>
  <c r="C15" i="82"/>
  <c r="B15" i="82" s="1"/>
  <c r="C16" i="82"/>
  <c r="B16" i="82" s="1"/>
  <c r="C17" i="82"/>
  <c r="B17" i="82" s="1"/>
  <c r="C10" i="82"/>
  <c r="B10" i="82" s="1"/>
  <c r="C18" i="82"/>
  <c r="B18" i="82" s="1"/>
  <c r="C11" i="82"/>
  <c r="B11" i="82" s="1"/>
  <c r="C19" i="82"/>
  <c r="B19" i="82" s="1"/>
  <c r="H66" i="70"/>
  <c r="G66" i="70"/>
  <c r="G67" i="70"/>
  <c r="H67" i="70"/>
  <c r="I67" i="70"/>
  <c r="U10" i="70"/>
  <c r="O11" i="70"/>
  <c r="T9" i="70"/>
  <c r="S9" i="70"/>
  <c r="T10" i="70"/>
  <c r="O8" i="70"/>
  <c r="S10" i="70"/>
  <c r="U9" i="70"/>
  <c r="U8" i="70"/>
  <c r="O10" i="70"/>
  <c r="O9" i="70"/>
  <c r="C58" i="68"/>
  <c r="B57" i="68"/>
  <c r="B41" i="68"/>
  <c r="B25" i="68"/>
  <c r="B53" i="62"/>
  <c r="B39" i="62"/>
  <c r="B25" i="62"/>
  <c r="C6" i="68"/>
  <c r="B79" i="66"/>
  <c r="B70" i="66"/>
  <c r="B58" i="66"/>
  <c r="B37" i="66"/>
  <c r="B28" i="66"/>
  <c r="B49" i="66"/>
  <c r="C16" i="66"/>
  <c r="C6" i="66"/>
  <c r="C54" i="62"/>
  <c r="B55" i="62"/>
  <c r="C40" i="62"/>
  <c r="B41" i="62"/>
  <c r="B27" i="62"/>
  <c r="C26" i="62"/>
  <c r="C6" i="62"/>
  <c r="B72" i="57"/>
  <c r="B64" i="57"/>
  <c r="B53" i="57"/>
  <c r="B45" i="57"/>
  <c r="N15" i="57"/>
  <c r="N8" i="57"/>
  <c r="B34" i="57"/>
  <c r="B26" i="57"/>
  <c r="C15" i="57"/>
  <c r="C64" i="52"/>
  <c r="D6" i="52"/>
  <c r="C6" i="49"/>
  <c r="N7" i="81"/>
  <c r="N6" i="81"/>
  <c r="N7" i="26"/>
  <c r="N6" i="26"/>
  <c r="B25" i="26"/>
  <c r="C22" i="82" l="1"/>
  <c r="E30" i="82"/>
  <c r="F30" i="82"/>
  <c r="D30" i="82"/>
  <c r="G30" i="82"/>
  <c r="H30" i="82"/>
  <c r="I30" i="82"/>
  <c r="L30" i="82"/>
  <c r="J30" i="82"/>
  <c r="K30" i="82"/>
  <c r="E35" i="82"/>
  <c r="I35" i="82"/>
  <c r="F35" i="82"/>
  <c r="G35" i="82"/>
  <c r="H35" i="82"/>
  <c r="L35" i="82"/>
  <c r="J35" i="82"/>
  <c r="K35" i="82"/>
  <c r="D35" i="82"/>
  <c r="E32" i="82"/>
  <c r="I32" i="82"/>
  <c r="F32" i="82"/>
  <c r="G32" i="82"/>
  <c r="H32" i="82"/>
  <c r="D32" i="82"/>
  <c r="L32" i="82"/>
  <c r="J32" i="82"/>
  <c r="K32" i="82"/>
  <c r="E33" i="82"/>
  <c r="I33" i="82"/>
  <c r="D33" i="82"/>
  <c r="F33" i="82"/>
  <c r="G33" i="82"/>
  <c r="H33" i="82"/>
  <c r="L33" i="82"/>
  <c r="J33" i="82"/>
  <c r="K33" i="82"/>
  <c r="E34" i="82"/>
  <c r="I34" i="82"/>
  <c r="F34" i="82"/>
  <c r="G34" i="82"/>
  <c r="H34" i="82"/>
  <c r="L34" i="82"/>
  <c r="J34" i="82"/>
  <c r="D34" i="82"/>
  <c r="K34" i="82"/>
  <c r="E31" i="82"/>
  <c r="I31" i="82"/>
  <c r="F31" i="82"/>
  <c r="G31" i="82"/>
  <c r="D31" i="82"/>
  <c r="H31" i="82"/>
  <c r="L31" i="82"/>
  <c r="J31" i="82"/>
  <c r="K31" i="82"/>
  <c r="E29" i="82"/>
  <c r="D29" i="82"/>
  <c r="I29" i="82"/>
  <c r="F29" i="82"/>
  <c r="G29" i="82"/>
  <c r="H29" i="82"/>
  <c r="L29" i="82"/>
  <c r="J29" i="82"/>
  <c r="K29" i="82"/>
  <c r="C36" i="82"/>
  <c r="C37" i="82" s="1"/>
  <c r="E12" i="82"/>
  <c r="H12" i="82"/>
  <c r="G12" i="82"/>
  <c r="F12" i="82"/>
  <c r="L12" i="82"/>
  <c r="K12" i="82"/>
  <c r="J12" i="82"/>
  <c r="D12" i="82"/>
  <c r="I12" i="82"/>
  <c r="I10" i="82"/>
  <c r="L10" i="82"/>
  <c r="D10" i="82"/>
  <c r="F10" i="82"/>
  <c r="E10" i="82"/>
  <c r="G10" i="82"/>
  <c r="J10" i="82"/>
  <c r="H10" i="82"/>
  <c r="K10" i="82"/>
  <c r="E16" i="82"/>
  <c r="H16" i="82"/>
  <c r="I16" i="82"/>
  <c r="G16" i="82"/>
  <c r="L16" i="82"/>
  <c r="K16" i="82"/>
  <c r="F16" i="82"/>
  <c r="D16" i="82"/>
  <c r="J16" i="82"/>
  <c r="G19" i="82"/>
  <c r="J19" i="82"/>
  <c r="I19" i="82"/>
  <c r="H19" i="82"/>
  <c r="L19" i="82"/>
  <c r="K19" i="82"/>
  <c r="F19" i="82"/>
  <c r="D19" i="82"/>
  <c r="E19" i="82"/>
  <c r="I14" i="82"/>
  <c r="L14" i="82"/>
  <c r="D14" i="82"/>
  <c r="G14" i="82"/>
  <c r="F14" i="82"/>
  <c r="E14" i="82"/>
  <c r="H14" i="82"/>
  <c r="K14" i="82"/>
  <c r="J14" i="82"/>
  <c r="G11" i="82"/>
  <c r="J11" i="82"/>
  <c r="F11" i="82"/>
  <c r="E11" i="82"/>
  <c r="I11" i="82"/>
  <c r="H11" i="82"/>
  <c r="D11" i="82"/>
  <c r="L11" i="82"/>
  <c r="K11" i="82"/>
  <c r="K9" i="82"/>
  <c r="F9" i="82"/>
  <c r="E9" i="82"/>
  <c r="D9" i="82"/>
  <c r="L9" i="82"/>
  <c r="J9" i="82"/>
  <c r="I9" i="82"/>
  <c r="G9" i="82"/>
  <c r="H9" i="82"/>
  <c r="K17" i="82"/>
  <c r="F17" i="82"/>
  <c r="H17" i="82"/>
  <c r="G17" i="82"/>
  <c r="L17" i="82"/>
  <c r="J17" i="82"/>
  <c r="I17" i="82"/>
  <c r="E17" i="82"/>
  <c r="D17" i="82"/>
  <c r="K13" i="82"/>
  <c r="F13" i="82"/>
  <c r="G13" i="82"/>
  <c r="E13" i="82"/>
  <c r="L13" i="82"/>
  <c r="J13" i="82"/>
  <c r="H13" i="82"/>
  <c r="D13" i="82"/>
  <c r="I13" i="82"/>
  <c r="I18" i="82"/>
  <c r="L18" i="82"/>
  <c r="D18" i="82"/>
  <c r="H18" i="82"/>
  <c r="G18" i="82"/>
  <c r="F18" i="82"/>
  <c r="E18" i="82"/>
  <c r="K18" i="82"/>
  <c r="J18" i="82"/>
  <c r="E20" i="82"/>
  <c r="H20" i="82"/>
  <c r="J20" i="82"/>
  <c r="I20" i="82"/>
  <c r="L20" i="82"/>
  <c r="F20" i="82"/>
  <c r="D20" i="82"/>
  <c r="K20" i="82"/>
  <c r="G20" i="82"/>
  <c r="K21" i="82"/>
  <c r="F21" i="82"/>
  <c r="I21" i="82"/>
  <c r="H21" i="82"/>
  <c r="D21" i="82"/>
  <c r="L21" i="82"/>
  <c r="J21" i="82"/>
  <c r="E21" i="82"/>
  <c r="G21" i="82"/>
  <c r="G15" i="82"/>
  <c r="J15" i="82"/>
  <c r="H15" i="82"/>
  <c r="F15" i="82"/>
  <c r="K15" i="82"/>
  <c r="I15" i="82"/>
  <c r="E15" i="82"/>
  <c r="D15" i="82"/>
  <c r="L15" i="82"/>
  <c r="C23" i="82"/>
  <c r="O71" i="81"/>
  <c r="C70" i="81"/>
  <c r="C69" i="81"/>
  <c r="C68" i="81"/>
  <c r="C58" i="81"/>
  <c r="C57" i="81"/>
  <c r="C50" i="81"/>
  <c r="C49" i="81"/>
  <c r="C42" i="81"/>
  <c r="C41" i="81"/>
  <c r="B38" i="81"/>
  <c r="C6" i="81"/>
  <c r="C5" i="81"/>
  <c r="O77" i="26"/>
  <c r="O7" i="16"/>
  <c r="C76" i="26"/>
  <c r="C75" i="26"/>
  <c r="C74" i="26"/>
  <c r="C64" i="26"/>
  <c r="C56" i="26"/>
  <c r="C48" i="26"/>
  <c r="C63" i="26"/>
  <c r="C55" i="26"/>
  <c r="C47" i="26"/>
  <c r="C6" i="26"/>
  <c r="C5" i="26"/>
  <c r="C52" i="49"/>
  <c r="C39" i="49"/>
  <c r="C26" i="49"/>
  <c r="C54" i="60"/>
  <c r="C53" i="60"/>
  <c r="C40" i="60"/>
  <c r="C27" i="60"/>
  <c r="C41" i="60"/>
  <c r="C28" i="60"/>
  <c r="O8" i="60"/>
  <c r="C6" i="60"/>
  <c r="C5" i="60"/>
  <c r="C65" i="16"/>
  <c r="C64" i="16"/>
  <c r="D36" i="82" l="1"/>
  <c r="D37" i="82" s="1"/>
  <c r="F36" i="82"/>
  <c r="K36" i="82"/>
  <c r="K37" i="82" s="1"/>
  <c r="L36" i="82"/>
  <c r="L37" i="82" s="1"/>
  <c r="E36" i="82"/>
  <c r="E37" i="82" s="1"/>
  <c r="G36" i="82"/>
  <c r="G37" i="82" s="1"/>
  <c r="I36" i="82"/>
  <c r="I37" i="82" s="1"/>
  <c r="H36" i="82"/>
  <c r="H37" i="82" s="1"/>
  <c r="J36" i="82"/>
  <c r="J37" i="82" s="1"/>
  <c r="F37" i="82"/>
  <c r="O83" i="26"/>
  <c r="O82" i="26"/>
  <c r="O85" i="26"/>
  <c r="O87" i="26"/>
  <c r="O80" i="26"/>
  <c r="O84" i="26"/>
  <c r="C12" i="70"/>
  <c r="E9" i="70"/>
  <c r="C8" i="70"/>
  <c r="C27" i="70" s="1"/>
  <c r="K8" i="70"/>
  <c r="C14" i="70"/>
  <c r="C13" i="70"/>
  <c r="E10" i="70"/>
  <c r="C15" i="70"/>
  <c r="O81" i="81"/>
  <c r="O79" i="81"/>
  <c r="E38" i="81"/>
  <c r="D54" i="81"/>
  <c r="Q46" i="81"/>
  <c r="R38" i="81"/>
  <c r="Q82" i="81"/>
  <c r="T73" i="81" s="1"/>
  <c r="O77" i="81"/>
  <c r="L38" i="81"/>
  <c r="O80" i="81"/>
  <c r="O74" i="81"/>
  <c r="P82" i="81"/>
  <c r="S73" i="81" s="1"/>
  <c r="O73" i="81"/>
  <c r="E54" i="81"/>
  <c r="D46" i="81"/>
  <c r="O78" i="81"/>
  <c r="K38" i="81"/>
  <c r="D38" i="81"/>
  <c r="O75" i="81"/>
  <c r="R82" i="81"/>
  <c r="U75" i="81" s="1"/>
  <c r="J38" i="81"/>
  <c r="P38" i="81"/>
  <c r="Q38" i="81"/>
  <c r="O76" i="81"/>
  <c r="F38" i="81"/>
  <c r="P46" i="81"/>
  <c r="O81" i="26"/>
  <c r="O86" i="26"/>
  <c r="Q88" i="26"/>
  <c r="T84" i="26" s="1"/>
  <c r="R88" i="26"/>
  <c r="U85" i="26" s="1"/>
  <c r="P88" i="26"/>
  <c r="C70" i="70" l="1"/>
  <c r="C31" i="70"/>
  <c r="C33" i="70"/>
  <c r="C53" i="70"/>
  <c r="C30" i="81"/>
  <c r="L53" i="81"/>
  <c r="L51" i="81"/>
  <c r="L52" i="81"/>
  <c r="M44" i="81"/>
  <c r="M45" i="81"/>
  <c r="M43" i="81"/>
  <c r="M53" i="81"/>
  <c r="M51" i="81"/>
  <c r="M52" i="81"/>
  <c r="C69" i="70"/>
  <c r="S83" i="26"/>
  <c r="S79" i="26"/>
  <c r="O36" i="81"/>
  <c r="O33" i="81"/>
  <c r="O30" i="81"/>
  <c r="O31" i="81"/>
  <c r="O37" i="81"/>
  <c r="O32" i="81"/>
  <c r="T31" i="81"/>
  <c r="T37" i="81"/>
  <c r="T30" i="81"/>
  <c r="T36" i="81"/>
  <c r="T32" i="81"/>
  <c r="T33" i="81"/>
  <c r="S36" i="81"/>
  <c r="S30" i="81"/>
  <c r="S33" i="81"/>
  <c r="S32" i="81"/>
  <c r="S37" i="81"/>
  <c r="S31" i="81"/>
  <c r="U37" i="81"/>
  <c r="U32" i="81"/>
  <c r="U30" i="81"/>
  <c r="U33" i="81"/>
  <c r="U36" i="81"/>
  <c r="U31" i="81"/>
  <c r="G30" i="81"/>
  <c r="G33" i="81"/>
  <c r="G31" i="81"/>
  <c r="G37" i="81"/>
  <c r="G32" i="81"/>
  <c r="G36" i="81"/>
  <c r="H33" i="81"/>
  <c r="H31" i="81"/>
  <c r="H32" i="81"/>
  <c r="H36" i="81"/>
  <c r="H30" i="81"/>
  <c r="H37" i="81"/>
  <c r="N36" i="81"/>
  <c r="N30" i="81"/>
  <c r="N33" i="81"/>
  <c r="N32" i="81"/>
  <c r="N37" i="81"/>
  <c r="N31" i="81"/>
  <c r="I33" i="81"/>
  <c r="I31" i="81"/>
  <c r="I37" i="81"/>
  <c r="I30" i="81"/>
  <c r="I32" i="81"/>
  <c r="I36" i="81"/>
  <c r="M37" i="81"/>
  <c r="M33" i="81"/>
  <c r="M36" i="81"/>
  <c r="M31" i="81"/>
  <c r="M32" i="81"/>
  <c r="M30" i="81"/>
  <c r="C32" i="81"/>
  <c r="C31" i="81"/>
  <c r="C33" i="81"/>
  <c r="C36" i="81"/>
  <c r="C37" i="81"/>
  <c r="S75" i="81"/>
  <c r="C72" i="70"/>
  <c r="C50" i="70"/>
  <c r="C51" i="70"/>
  <c r="C32" i="70"/>
  <c r="C30" i="70"/>
  <c r="C49" i="70"/>
  <c r="C34" i="70"/>
  <c r="D62" i="81"/>
  <c r="G59" i="81" s="1"/>
  <c r="L38" i="82"/>
  <c r="L39" i="82" s="1"/>
  <c r="J38" i="82"/>
  <c r="J39" i="82" s="1"/>
  <c r="E38" i="82"/>
  <c r="E39" i="82" s="1"/>
  <c r="I38" i="82"/>
  <c r="I39" i="82" s="1"/>
  <c r="H38" i="82"/>
  <c r="H39" i="82" s="1"/>
  <c r="D38" i="82"/>
  <c r="D39" i="82" s="1"/>
  <c r="K38" i="82"/>
  <c r="K39" i="82" s="1"/>
  <c r="F38" i="82"/>
  <c r="F39" i="82" s="1"/>
  <c r="G38" i="82"/>
  <c r="G39" i="82" s="1"/>
  <c r="D22" i="82"/>
  <c r="D23" i="82" s="1"/>
  <c r="H22" i="82"/>
  <c r="H23" i="82" s="1"/>
  <c r="F22" i="82"/>
  <c r="F23" i="82" s="1"/>
  <c r="E22" i="82"/>
  <c r="E23" i="82" s="1"/>
  <c r="I22" i="82"/>
  <c r="I23" i="82" s="1"/>
  <c r="L22" i="82"/>
  <c r="L23" i="82" s="1"/>
  <c r="K22" i="82"/>
  <c r="K23" i="82" s="1"/>
  <c r="J22" i="82"/>
  <c r="J23" i="82" s="1"/>
  <c r="G22" i="82"/>
  <c r="G23" i="82" s="1"/>
  <c r="E62" i="81"/>
  <c r="H60" i="81" s="1"/>
  <c r="F62" i="81"/>
  <c r="I61" i="81" s="1"/>
  <c r="C80" i="26"/>
  <c r="T83" i="26"/>
  <c r="T80" i="26"/>
  <c r="C71" i="70"/>
  <c r="C10" i="70"/>
  <c r="C52" i="70"/>
  <c r="C9" i="70"/>
  <c r="E8" i="70"/>
  <c r="T76" i="81"/>
  <c r="T79" i="81"/>
  <c r="T77" i="81"/>
  <c r="T81" i="81"/>
  <c r="T75" i="81"/>
  <c r="T80" i="81"/>
  <c r="T74" i="81"/>
  <c r="T78" i="81"/>
  <c r="C44" i="81"/>
  <c r="S74" i="81"/>
  <c r="U74" i="81"/>
  <c r="U80" i="81"/>
  <c r="G80" i="81"/>
  <c r="H80" i="81" s="1"/>
  <c r="I80" i="81" s="1"/>
  <c r="C43" i="81"/>
  <c r="S78" i="81"/>
  <c r="S76" i="81"/>
  <c r="S79" i="81"/>
  <c r="G76" i="81"/>
  <c r="H76" i="81" s="1"/>
  <c r="I76" i="81" s="1"/>
  <c r="U73" i="81"/>
  <c r="G79" i="81"/>
  <c r="H79" i="81" s="1"/>
  <c r="I79" i="81" s="1"/>
  <c r="G75" i="81"/>
  <c r="H75" i="81" s="1"/>
  <c r="I75" i="81" s="1"/>
  <c r="G78" i="81"/>
  <c r="H78" i="81" s="1"/>
  <c r="I78" i="81" s="1"/>
  <c r="C52" i="81"/>
  <c r="C51" i="81"/>
  <c r="C53" i="81"/>
  <c r="C45" i="81"/>
  <c r="U76" i="81"/>
  <c r="S80" i="81"/>
  <c r="S81" i="81"/>
  <c r="S77" i="81"/>
  <c r="C76" i="81"/>
  <c r="C73" i="81"/>
  <c r="C77" i="81"/>
  <c r="C78" i="81"/>
  <c r="C74" i="81"/>
  <c r="C75" i="81"/>
  <c r="G73" i="81"/>
  <c r="H73" i="81" s="1"/>
  <c r="I73" i="81" s="1"/>
  <c r="C80" i="81"/>
  <c r="C81" i="81"/>
  <c r="C79" i="81"/>
  <c r="U78" i="81"/>
  <c r="U81" i="81"/>
  <c r="U77" i="81"/>
  <c r="U79" i="81"/>
  <c r="G74" i="81"/>
  <c r="H74" i="81" s="1"/>
  <c r="I74" i="81" s="1"/>
  <c r="G77" i="81"/>
  <c r="H77" i="81" s="1"/>
  <c r="I77" i="81" s="1"/>
  <c r="G81" i="81"/>
  <c r="H81" i="81" s="1"/>
  <c r="I81" i="81" s="1"/>
  <c r="C82" i="26"/>
  <c r="G79" i="26"/>
  <c r="H79" i="26" s="1"/>
  <c r="I79" i="26" s="1"/>
  <c r="C86" i="26"/>
  <c r="C85" i="26"/>
  <c r="S81" i="26"/>
  <c r="C83" i="26"/>
  <c r="C81" i="26"/>
  <c r="C79" i="26"/>
  <c r="C84" i="26"/>
  <c r="C87" i="26"/>
  <c r="T86" i="26"/>
  <c r="T87" i="26"/>
  <c r="U82" i="26"/>
  <c r="U83" i="26"/>
  <c r="U84" i="26"/>
  <c r="U80" i="26"/>
  <c r="U87" i="26"/>
  <c r="U81" i="26"/>
  <c r="U79" i="26"/>
  <c r="U86" i="26"/>
  <c r="T81" i="26"/>
  <c r="T85" i="26"/>
  <c r="T82" i="26"/>
  <c r="T79" i="26"/>
  <c r="S84" i="26"/>
  <c r="S82" i="26"/>
  <c r="S86" i="26"/>
  <c r="S87" i="26"/>
  <c r="S85" i="26"/>
  <c r="S80" i="26"/>
  <c r="C27" i="16"/>
  <c r="C46" i="16"/>
  <c r="C26" i="16"/>
  <c r="C45" i="16"/>
  <c r="C4" i="16"/>
  <c r="C5" i="16"/>
  <c r="C42" i="68"/>
  <c r="C26" i="68"/>
  <c r="H18" i="68"/>
  <c r="G7" i="62"/>
  <c r="W32" i="82" l="1"/>
  <c r="U32" i="82" s="1"/>
  <c r="W34" i="82"/>
  <c r="U34" i="82" s="1"/>
  <c r="W35" i="82"/>
  <c r="U35" i="82" s="1"/>
  <c r="W36" i="82"/>
  <c r="U36" i="82" s="1"/>
  <c r="W37" i="82"/>
  <c r="U37" i="82" s="1"/>
  <c r="W38" i="82"/>
  <c r="U38" i="82" s="1"/>
  <c r="W31" i="82"/>
  <c r="U31" i="82" s="1"/>
  <c r="W30" i="82"/>
  <c r="U30" i="82" s="1"/>
  <c r="W33" i="82"/>
  <c r="U33" i="82" s="1"/>
  <c r="M46" i="81"/>
  <c r="L54" i="81"/>
  <c r="P62" i="81"/>
  <c r="Q62" i="81"/>
  <c r="R62" i="81"/>
  <c r="G61" i="81"/>
  <c r="F54" i="81"/>
  <c r="I38" i="81"/>
  <c r="N38" i="81"/>
  <c r="S38" i="81"/>
  <c r="U38" i="81"/>
  <c r="H38" i="81"/>
  <c r="O38" i="81"/>
  <c r="G38" i="81"/>
  <c r="T38" i="81"/>
  <c r="M38" i="81"/>
  <c r="G60" i="81"/>
  <c r="I24" i="82"/>
  <c r="I25" i="82" s="1"/>
  <c r="J24" i="82"/>
  <c r="J25" i="82" s="1"/>
  <c r="K24" i="82"/>
  <c r="K25" i="82" s="1"/>
  <c r="L24" i="82"/>
  <c r="L25" i="82" s="1"/>
  <c r="F24" i="82"/>
  <c r="F25" i="82" s="1"/>
  <c r="H24" i="82"/>
  <c r="H25" i="82" s="1"/>
  <c r="E24" i="82"/>
  <c r="E25" i="82" s="1"/>
  <c r="G24" i="82"/>
  <c r="G25" i="82" s="1"/>
  <c r="D24" i="82"/>
  <c r="D25" i="82" s="1"/>
  <c r="I60" i="81"/>
  <c r="H61" i="81"/>
  <c r="H59" i="81"/>
  <c r="T82" i="81"/>
  <c r="S82" i="81"/>
  <c r="I59" i="81"/>
  <c r="U82" i="81"/>
  <c r="O62" i="81"/>
  <c r="S88" i="26"/>
  <c r="U88" i="26"/>
  <c r="T88" i="26"/>
  <c r="C46" i="70"/>
  <c r="C65" i="70"/>
  <c r="C67" i="70"/>
  <c r="C48" i="70"/>
  <c r="C29" i="70"/>
  <c r="C47" i="70"/>
  <c r="C66" i="70"/>
  <c r="C28" i="70"/>
  <c r="G54" i="81"/>
  <c r="H54" i="81"/>
  <c r="S46" i="81"/>
  <c r="U46" i="81"/>
  <c r="R46" i="81"/>
  <c r="C17" i="81"/>
  <c r="T46" i="81"/>
  <c r="D77" i="81"/>
  <c r="B77" i="81" s="1"/>
  <c r="D78" i="81"/>
  <c r="B78" i="81" s="1"/>
  <c r="D73" i="81"/>
  <c r="B73" i="81" s="1"/>
  <c r="D79" i="81"/>
  <c r="B79" i="81" s="1"/>
  <c r="D80" i="81"/>
  <c r="B80" i="81" s="1"/>
  <c r="D81" i="81"/>
  <c r="B81" i="81" s="1"/>
  <c r="D75" i="81"/>
  <c r="B75" i="81" s="1"/>
  <c r="D74" i="81"/>
  <c r="B74" i="81" s="1"/>
  <c r="D76" i="81"/>
  <c r="B76" i="81" s="1"/>
  <c r="N7" i="62"/>
  <c r="J9" i="57"/>
  <c r="F9" i="57"/>
  <c r="B17" i="57"/>
  <c r="C45" i="52"/>
  <c r="C26" i="52"/>
  <c r="B18" i="66"/>
  <c r="J9" i="66"/>
  <c r="W12" i="82" l="1"/>
  <c r="V33" i="82" s="1"/>
  <c r="W16" i="82"/>
  <c r="V37" i="82" s="1"/>
  <c r="W17" i="82"/>
  <c r="V38" i="82" s="1"/>
  <c r="W10" i="82"/>
  <c r="V31" i="82" s="1"/>
  <c r="W9" i="82"/>
  <c r="W11" i="82"/>
  <c r="V32" i="82" s="1"/>
  <c r="W13" i="82"/>
  <c r="V34" i="82" s="1"/>
  <c r="W14" i="82"/>
  <c r="V35" i="82" s="1"/>
  <c r="W15" i="82"/>
  <c r="V36" i="82" s="1"/>
  <c r="O53" i="81"/>
  <c r="O51" i="81"/>
  <c r="O52" i="81"/>
  <c r="P51" i="81"/>
  <c r="P53" i="81"/>
  <c r="P52" i="81"/>
  <c r="N52" i="81"/>
  <c r="N53" i="81"/>
  <c r="N51" i="81"/>
  <c r="N54" i="81" s="1"/>
  <c r="G62" i="81"/>
  <c r="H62" i="81"/>
  <c r="H20" i="16"/>
  <c r="I20" i="16" s="1"/>
  <c r="I62" i="81"/>
  <c r="G66" i="57"/>
  <c r="G68" i="57"/>
  <c r="H10" i="16"/>
  <c r="I10" i="16" s="1"/>
  <c r="H15" i="16"/>
  <c r="I15" i="16" s="1"/>
  <c r="H19" i="16"/>
  <c r="I19" i="16" s="1"/>
  <c r="H21" i="16"/>
  <c r="I21" i="16" s="1"/>
  <c r="H13" i="16"/>
  <c r="I13" i="16" s="1"/>
  <c r="H16" i="16"/>
  <c r="I16" i="16" s="1"/>
  <c r="H8" i="16"/>
  <c r="I8" i="16" s="1"/>
  <c r="H18" i="16"/>
  <c r="I18" i="16" s="1"/>
  <c r="H14" i="16"/>
  <c r="I14" i="16" s="1"/>
  <c r="H12" i="16"/>
  <c r="I12" i="16" s="1"/>
  <c r="H9" i="16"/>
  <c r="I9" i="16" s="1"/>
  <c r="H11" i="16"/>
  <c r="I11" i="16" s="1"/>
  <c r="H17" i="16"/>
  <c r="I17" i="16" s="1"/>
  <c r="S9" i="49"/>
  <c r="G70" i="57"/>
  <c r="G71" i="57"/>
  <c r="G67" i="57"/>
  <c r="G69" i="57"/>
  <c r="I9" i="66"/>
  <c r="F9" i="66"/>
  <c r="B8" i="66"/>
  <c r="V30" i="82" l="1"/>
  <c r="V9" i="82"/>
  <c r="V13" i="82"/>
  <c r="U13" i="82"/>
  <c r="U9" i="82"/>
  <c r="V17" i="82"/>
  <c r="U17" i="82"/>
  <c r="V14" i="82"/>
  <c r="U14" i="82"/>
  <c r="V10" i="82"/>
  <c r="U10" i="82"/>
  <c r="V16" i="82"/>
  <c r="U16" i="82"/>
  <c r="V11" i="82"/>
  <c r="U11" i="82"/>
  <c r="V15" i="82"/>
  <c r="U15" i="82"/>
  <c r="V12" i="82"/>
  <c r="U12" i="82"/>
  <c r="P54" i="81"/>
  <c r="K12" i="66"/>
  <c r="K15" i="66"/>
  <c r="C24" i="66" s="1"/>
  <c r="K13" i="66"/>
  <c r="K14" i="66"/>
  <c r="K11" i="66"/>
  <c r="K10" i="66"/>
  <c r="K16" i="66"/>
  <c r="C25" i="66" s="1"/>
  <c r="O54" i="81"/>
  <c r="S62" i="81"/>
  <c r="J54" i="81"/>
  <c r="I54" i="81"/>
  <c r="C20" i="16"/>
  <c r="C8" i="16"/>
  <c r="C19" i="81"/>
  <c r="B55" i="60"/>
  <c r="S7" i="66"/>
  <c r="C11" i="16"/>
  <c r="B11" i="16" s="1"/>
  <c r="C19" i="16"/>
  <c r="B19" i="16" s="1"/>
  <c r="C16" i="16"/>
  <c r="B16" i="16" s="1"/>
  <c r="C10" i="16"/>
  <c r="B10" i="16" s="1"/>
  <c r="C12" i="16"/>
  <c r="B12" i="16" s="1"/>
  <c r="C9" i="16"/>
  <c r="B9" i="16" s="1"/>
  <c r="C13" i="16"/>
  <c r="B13" i="16" s="1"/>
  <c r="C21" i="16"/>
  <c r="B21" i="16" s="1"/>
  <c r="C15" i="16"/>
  <c r="B15" i="16" s="1"/>
  <c r="C17" i="16"/>
  <c r="B17" i="16" s="1"/>
  <c r="C14" i="16"/>
  <c r="B14" i="16" s="1"/>
  <c r="C18" i="16"/>
  <c r="B18" i="16" s="1"/>
  <c r="C23" i="66" l="1"/>
  <c r="C20" i="66"/>
  <c r="C19" i="66"/>
  <c r="C22" i="66"/>
  <c r="C21" i="66"/>
  <c r="R52" i="81"/>
  <c r="R51" i="81"/>
  <c r="R53" i="81"/>
  <c r="Q52" i="81"/>
  <c r="Q53" i="81"/>
  <c r="Q51" i="81"/>
  <c r="E55" i="60"/>
  <c r="K55" i="60"/>
  <c r="F55" i="60"/>
  <c r="J55" i="60"/>
  <c r="N55" i="60"/>
  <c r="L55" i="60"/>
  <c r="D55" i="60"/>
  <c r="M55" i="60"/>
  <c r="D8" i="16"/>
  <c r="M54" i="81"/>
  <c r="B41" i="16"/>
  <c r="B77" i="16"/>
  <c r="B39" i="16"/>
  <c r="B60" i="16"/>
  <c r="B79" i="16"/>
  <c r="B20" i="16"/>
  <c r="D20" i="16"/>
  <c r="B8" i="16"/>
  <c r="B47" i="16" s="1"/>
  <c r="E17" i="81"/>
  <c r="D17" i="81"/>
  <c r="D19" i="81" s="1"/>
  <c r="B42" i="60"/>
  <c r="B29" i="60"/>
  <c r="D14" i="16"/>
  <c r="D18" i="16"/>
  <c r="D15" i="16"/>
  <c r="D13" i="16"/>
  <c r="D9" i="16"/>
  <c r="D10" i="16"/>
  <c r="D19" i="16"/>
  <c r="D17" i="16"/>
  <c r="D21" i="16"/>
  <c r="D12" i="16"/>
  <c r="D16" i="16"/>
  <c r="D11" i="16"/>
  <c r="B72" i="16"/>
  <c r="B73" i="16"/>
  <c r="B71" i="16"/>
  <c r="B67" i="16"/>
  <c r="B68" i="16"/>
  <c r="B76" i="16"/>
  <c r="B75" i="16"/>
  <c r="B70" i="16"/>
  <c r="B74" i="16"/>
  <c r="B69" i="16"/>
  <c r="B35" i="16"/>
  <c r="Q54" i="81" l="1"/>
  <c r="O1" i="81" s="1"/>
  <c r="N69" i="16"/>
  <c r="K69" i="16"/>
  <c r="F69" i="16"/>
  <c r="J69" i="16"/>
  <c r="E69" i="16"/>
  <c r="M69" i="16"/>
  <c r="L69" i="16"/>
  <c r="D69" i="16"/>
  <c r="J72" i="16"/>
  <c r="D72" i="16"/>
  <c r="E72" i="16"/>
  <c r="L72" i="16"/>
  <c r="K72" i="16"/>
  <c r="F72" i="16"/>
  <c r="N72" i="16"/>
  <c r="M72" i="16"/>
  <c r="L70" i="16"/>
  <c r="F70" i="16"/>
  <c r="K70" i="16"/>
  <c r="J70" i="16"/>
  <c r="N70" i="16"/>
  <c r="D70" i="16"/>
  <c r="M70" i="16"/>
  <c r="E70" i="16"/>
  <c r="N76" i="16"/>
  <c r="K76" i="16"/>
  <c r="E76" i="16"/>
  <c r="M76" i="16"/>
  <c r="L76" i="16"/>
  <c r="J76" i="16"/>
  <c r="F76" i="16"/>
  <c r="D76" i="16"/>
  <c r="N68" i="16"/>
  <c r="M68" i="16"/>
  <c r="E68" i="16"/>
  <c r="L68" i="16"/>
  <c r="K68" i="16"/>
  <c r="J68" i="16"/>
  <c r="D68" i="16"/>
  <c r="F68" i="16"/>
  <c r="N79" i="16"/>
  <c r="E79" i="16"/>
  <c r="M79" i="16"/>
  <c r="F79" i="16"/>
  <c r="L79" i="16"/>
  <c r="D79" i="16"/>
  <c r="K79" i="16"/>
  <c r="J79" i="16"/>
  <c r="K67" i="16"/>
  <c r="J67" i="16"/>
  <c r="E67" i="16"/>
  <c r="F67" i="16"/>
  <c r="D67" i="16"/>
  <c r="M67" i="16"/>
  <c r="L67" i="16"/>
  <c r="N67" i="16"/>
  <c r="G60" i="16"/>
  <c r="H60" i="16"/>
  <c r="I60" i="16"/>
  <c r="J60" i="16"/>
  <c r="E60" i="16"/>
  <c r="F60" i="16"/>
  <c r="K60" i="16"/>
  <c r="D60" i="16"/>
  <c r="N77" i="16"/>
  <c r="K77" i="16"/>
  <c r="F77" i="16"/>
  <c r="J77" i="16"/>
  <c r="L77" i="16"/>
  <c r="D77" i="16"/>
  <c r="E77" i="16"/>
  <c r="M77" i="16"/>
  <c r="N71" i="16"/>
  <c r="E71" i="16"/>
  <c r="M71" i="16"/>
  <c r="F71" i="16"/>
  <c r="L71" i="16"/>
  <c r="D71" i="16"/>
  <c r="J71" i="16"/>
  <c r="K71" i="16"/>
  <c r="J47" i="16"/>
  <c r="E47" i="16"/>
  <c r="D47" i="16"/>
  <c r="K47" i="16"/>
  <c r="H47" i="16"/>
  <c r="F47" i="16"/>
  <c r="G47" i="16"/>
  <c r="I47" i="16"/>
  <c r="M73" i="16"/>
  <c r="L73" i="16"/>
  <c r="D73" i="16"/>
  <c r="K73" i="16"/>
  <c r="J73" i="16"/>
  <c r="F73" i="16"/>
  <c r="N73" i="16"/>
  <c r="E73" i="16"/>
  <c r="F74" i="16"/>
  <c r="N74" i="16"/>
  <c r="D74" i="16"/>
  <c r="M74" i="16"/>
  <c r="J74" i="16"/>
  <c r="E74" i="16"/>
  <c r="L74" i="16"/>
  <c r="K74" i="16"/>
  <c r="K75" i="16"/>
  <c r="J75" i="16"/>
  <c r="E75" i="16"/>
  <c r="D75" i="16"/>
  <c r="F75" i="16"/>
  <c r="M75" i="16"/>
  <c r="L75" i="16"/>
  <c r="N75" i="16"/>
  <c r="E42" i="60"/>
  <c r="H42" i="60"/>
  <c r="F42" i="60"/>
  <c r="G42" i="60"/>
  <c r="K42" i="60"/>
  <c r="I42" i="60"/>
  <c r="J42" i="60"/>
  <c r="D42" i="60"/>
  <c r="G29" i="60"/>
  <c r="H29" i="60"/>
  <c r="I29" i="60"/>
  <c r="E29" i="60"/>
  <c r="D29" i="60"/>
  <c r="K29" i="60"/>
  <c r="F29" i="60"/>
  <c r="J29" i="60"/>
  <c r="L29" i="60"/>
  <c r="J41" i="16"/>
  <c r="I41" i="16"/>
  <c r="F41" i="16"/>
  <c r="H41" i="16"/>
  <c r="G41" i="16"/>
  <c r="L41" i="16"/>
  <c r="D41" i="16"/>
  <c r="K41" i="16"/>
  <c r="E41" i="16"/>
  <c r="B66" i="16"/>
  <c r="B28" i="16"/>
  <c r="H35" i="16"/>
  <c r="G35" i="16"/>
  <c r="E35" i="16"/>
  <c r="L35" i="16"/>
  <c r="D35" i="16"/>
  <c r="F35" i="16"/>
  <c r="J35" i="16"/>
  <c r="I35" i="16"/>
  <c r="K35" i="16"/>
  <c r="L39" i="16"/>
  <c r="D39" i="16"/>
  <c r="K39" i="16"/>
  <c r="H39" i="16"/>
  <c r="J39" i="16"/>
  <c r="I39" i="16"/>
  <c r="F39" i="16"/>
  <c r="E39" i="16"/>
  <c r="G39" i="16"/>
  <c r="K54" i="81"/>
  <c r="B40" i="16"/>
  <c r="B59" i="16"/>
  <c r="B78" i="16"/>
  <c r="H12" i="68"/>
  <c r="I12" i="68" s="1"/>
  <c r="B29" i="16"/>
  <c r="B58" i="16"/>
  <c r="B55" i="16"/>
  <c r="B48" i="16"/>
  <c r="B50" i="16"/>
  <c r="B49" i="16"/>
  <c r="B31" i="16"/>
  <c r="B30" i="16"/>
  <c r="B38" i="16"/>
  <c r="B57" i="16"/>
  <c r="B32" i="16"/>
  <c r="B51" i="16"/>
  <c r="B36" i="16"/>
  <c r="B34" i="16"/>
  <c r="B53" i="16"/>
  <c r="B54" i="16"/>
  <c r="B52" i="16"/>
  <c r="B33" i="16"/>
  <c r="B56" i="16"/>
  <c r="B37" i="16"/>
  <c r="H13" i="68"/>
  <c r="I13" i="68" s="1"/>
  <c r="H9" i="68"/>
  <c r="I9" i="68" s="1"/>
  <c r="H17" i="68"/>
  <c r="I17" i="68" s="1"/>
  <c r="H11" i="68"/>
  <c r="I11" i="68" s="1"/>
  <c r="H10" i="68"/>
  <c r="I10" i="68" s="1"/>
  <c r="H8" i="68"/>
  <c r="I8" i="68" s="1"/>
  <c r="H15" i="68"/>
  <c r="I15" i="68" s="1"/>
  <c r="H16" i="68"/>
  <c r="I16" i="68" s="1"/>
  <c r="H14" i="68"/>
  <c r="I14" i="68" s="1"/>
  <c r="N15" i="66"/>
  <c r="N7" i="66"/>
  <c r="C8" i="68" l="1"/>
  <c r="C59" i="81"/>
  <c r="S51" i="81"/>
  <c r="S52" i="81"/>
  <c r="S53" i="81"/>
  <c r="D57" i="16"/>
  <c r="E57" i="16"/>
  <c r="F57" i="16"/>
  <c r="G57" i="16"/>
  <c r="J57" i="16"/>
  <c r="H57" i="16"/>
  <c r="I57" i="16"/>
  <c r="K57" i="16"/>
  <c r="E58" i="16"/>
  <c r="H58" i="16"/>
  <c r="F58" i="16"/>
  <c r="G58" i="16"/>
  <c r="K58" i="16"/>
  <c r="J58" i="16"/>
  <c r="I58" i="16"/>
  <c r="D58" i="16"/>
  <c r="K56" i="16"/>
  <c r="D56" i="16"/>
  <c r="F56" i="16"/>
  <c r="E56" i="16"/>
  <c r="I56" i="16"/>
  <c r="G56" i="16"/>
  <c r="H56" i="16"/>
  <c r="J56" i="16"/>
  <c r="J55" i="16"/>
  <c r="E55" i="16"/>
  <c r="K55" i="16"/>
  <c r="D55" i="16"/>
  <c r="H55" i="16"/>
  <c r="I55" i="16"/>
  <c r="F55" i="16"/>
  <c r="G55" i="16"/>
  <c r="G52" i="16"/>
  <c r="H52" i="16"/>
  <c r="J52" i="16"/>
  <c r="I52" i="16"/>
  <c r="E52" i="16"/>
  <c r="K52" i="16"/>
  <c r="D52" i="16"/>
  <c r="F52" i="16"/>
  <c r="F66" i="16"/>
  <c r="D66" i="16"/>
  <c r="M66" i="16"/>
  <c r="N66" i="16"/>
  <c r="J66" i="16"/>
  <c r="E66" i="16"/>
  <c r="L66" i="16"/>
  <c r="K66" i="16"/>
  <c r="I54" i="16"/>
  <c r="D54" i="16"/>
  <c r="J54" i="16"/>
  <c r="K54" i="16"/>
  <c r="G54" i="16"/>
  <c r="E54" i="16"/>
  <c r="F54" i="16"/>
  <c r="H54" i="16"/>
  <c r="H53" i="16"/>
  <c r="I53" i="16"/>
  <c r="J53" i="16"/>
  <c r="K53" i="16"/>
  <c r="F53" i="16"/>
  <c r="D53" i="16"/>
  <c r="E53" i="16"/>
  <c r="G53" i="16"/>
  <c r="L78" i="16"/>
  <c r="F78" i="16"/>
  <c r="K78" i="16"/>
  <c r="J78" i="16"/>
  <c r="N78" i="16"/>
  <c r="D78" i="16"/>
  <c r="M78" i="16"/>
  <c r="E78" i="16"/>
  <c r="E50" i="16"/>
  <c r="F50" i="16"/>
  <c r="G50" i="16"/>
  <c r="H50" i="16"/>
  <c r="K50" i="16"/>
  <c r="I50" i="16"/>
  <c r="D50" i="16"/>
  <c r="J50" i="16"/>
  <c r="F51" i="16"/>
  <c r="I51" i="16"/>
  <c r="G51" i="16"/>
  <c r="H51" i="16"/>
  <c r="D51" i="16"/>
  <c r="E51" i="16"/>
  <c r="J51" i="16"/>
  <c r="K51" i="16"/>
  <c r="K48" i="16"/>
  <c r="D48" i="16"/>
  <c r="E48" i="16"/>
  <c r="F48" i="16"/>
  <c r="I48" i="16"/>
  <c r="G48" i="16"/>
  <c r="H48" i="16"/>
  <c r="J48" i="16"/>
  <c r="D49" i="16"/>
  <c r="E49" i="16"/>
  <c r="G49" i="16"/>
  <c r="F49" i="16"/>
  <c r="J49" i="16"/>
  <c r="I49" i="16"/>
  <c r="K49" i="16"/>
  <c r="H49" i="16"/>
  <c r="F59" i="16"/>
  <c r="G59" i="16"/>
  <c r="I59" i="16"/>
  <c r="H59" i="16"/>
  <c r="D59" i="16"/>
  <c r="E59" i="16"/>
  <c r="J59" i="16"/>
  <c r="K59" i="16"/>
  <c r="I34" i="16"/>
  <c r="H34" i="16"/>
  <c r="G34" i="16"/>
  <c r="F34" i="16"/>
  <c r="E34" i="16"/>
  <c r="K34" i="16"/>
  <c r="J34" i="16"/>
  <c r="D34" i="16"/>
  <c r="L34" i="16"/>
  <c r="F37" i="16"/>
  <c r="E37" i="16"/>
  <c r="J37" i="16"/>
  <c r="L37" i="16"/>
  <c r="D37" i="16"/>
  <c r="K37" i="16"/>
  <c r="H37" i="16"/>
  <c r="G37" i="16"/>
  <c r="I37" i="16"/>
  <c r="G36" i="16"/>
  <c r="F36" i="16"/>
  <c r="L36" i="16"/>
  <c r="K36" i="16"/>
  <c r="E36" i="16"/>
  <c r="D36" i="16"/>
  <c r="I36" i="16"/>
  <c r="H36" i="16"/>
  <c r="J36" i="16"/>
  <c r="K40" i="16"/>
  <c r="J40" i="16"/>
  <c r="H40" i="16"/>
  <c r="G40" i="16"/>
  <c r="I40" i="16"/>
  <c r="E40" i="16"/>
  <c r="L40" i="16"/>
  <c r="D40" i="16"/>
  <c r="F40" i="16"/>
  <c r="J33" i="16"/>
  <c r="G33" i="16"/>
  <c r="I33" i="16"/>
  <c r="F33" i="16"/>
  <c r="H33" i="16"/>
  <c r="L33" i="16"/>
  <c r="D33" i="16"/>
  <c r="K33" i="16"/>
  <c r="E33" i="16"/>
  <c r="K32" i="16"/>
  <c r="J32" i="16"/>
  <c r="H32" i="16"/>
  <c r="G32" i="16"/>
  <c r="I32" i="16"/>
  <c r="E32" i="16"/>
  <c r="L32" i="16"/>
  <c r="D32" i="16"/>
  <c r="F32" i="16"/>
  <c r="G28" i="16"/>
  <c r="F28" i="16"/>
  <c r="L28" i="16"/>
  <c r="K28" i="16"/>
  <c r="E28" i="16"/>
  <c r="D28" i="16"/>
  <c r="I28" i="16"/>
  <c r="H28" i="16"/>
  <c r="J28" i="16"/>
  <c r="E38" i="16"/>
  <c r="L38" i="16"/>
  <c r="D38" i="16"/>
  <c r="J38" i="16"/>
  <c r="I38" i="16"/>
  <c r="K38" i="16"/>
  <c r="G38" i="16"/>
  <c r="F38" i="16"/>
  <c r="H38" i="16"/>
  <c r="F29" i="16"/>
  <c r="E29" i="16"/>
  <c r="K29" i="16"/>
  <c r="L29" i="16"/>
  <c r="D29" i="16"/>
  <c r="J29" i="16"/>
  <c r="H29" i="16"/>
  <c r="G29" i="16"/>
  <c r="I29" i="16"/>
  <c r="L31" i="16"/>
  <c r="D31" i="16"/>
  <c r="K31" i="16"/>
  <c r="J31" i="16"/>
  <c r="I31" i="16"/>
  <c r="H31" i="16"/>
  <c r="F31" i="16"/>
  <c r="E31" i="16"/>
  <c r="G31" i="16"/>
  <c r="E30" i="16"/>
  <c r="L30" i="16"/>
  <c r="D30" i="16"/>
  <c r="I30" i="16"/>
  <c r="K30" i="16"/>
  <c r="J30" i="16"/>
  <c r="G30" i="16"/>
  <c r="F30" i="16"/>
  <c r="H30" i="16"/>
  <c r="C60" i="81"/>
  <c r="C61" i="81"/>
  <c r="R54" i="81"/>
  <c r="T12" i="66"/>
  <c r="U9" i="66"/>
  <c r="U12" i="66"/>
  <c r="T10" i="66"/>
  <c r="U11" i="66"/>
  <c r="S9" i="66"/>
  <c r="T9" i="66"/>
  <c r="S12" i="66"/>
  <c r="S10" i="66"/>
  <c r="U10" i="66"/>
  <c r="U8" i="66"/>
  <c r="U13" i="66"/>
  <c r="S11" i="66"/>
  <c r="T8" i="66"/>
  <c r="T13" i="66"/>
  <c r="O8" i="66"/>
  <c r="T11" i="66"/>
  <c r="T7" i="66"/>
  <c r="U7" i="66"/>
  <c r="S54" i="81" l="1"/>
  <c r="E80" i="16"/>
  <c r="H79" i="16" s="1"/>
  <c r="D80" i="16"/>
  <c r="K42" i="16"/>
  <c r="T31" i="16" s="1"/>
  <c r="L42" i="16"/>
  <c r="U28" i="16" s="1"/>
  <c r="F80" i="16"/>
  <c r="F42" i="16"/>
  <c r="O34" i="16" s="1"/>
  <c r="M80" i="16"/>
  <c r="R78" i="16" s="1"/>
  <c r="D42" i="16"/>
  <c r="M30" i="16" s="1"/>
  <c r="H61" i="16"/>
  <c r="P52" i="16" s="1"/>
  <c r="I61" i="16"/>
  <c r="Q49" i="16" s="1"/>
  <c r="J80" i="16"/>
  <c r="E42" i="16"/>
  <c r="N33" i="16" s="1"/>
  <c r="L80" i="16"/>
  <c r="J42" i="16"/>
  <c r="S30" i="16" s="1"/>
  <c r="K80" i="16"/>
  <c r="P78" i="16" s="1"/>
  <c r="N80" i="16"/>
  <c r="S78" i="16" s="1"/>
  <c r="Q50" i="16" l="1"/>
  <c r="Q51" i="16"/>
  <c r="Q54" i="16"/>
  <c r="Q48" i="16"/>
  <c r="S66" i="16"/>
  <c r="Q53" i="16"/>
  <c r="Q52" i="16"/>
  <c r="T37" i="16"/>
  <c r="P66" i="16"/>
  <c r="S29" i="16"/>
  <c r="P50" i="16"/>
  <c r="N40" i="16"/>
  <c r="P59" i="16"/>
  <c r="P57" i="16"/>
  <c r="P49" i="16"/>
  <c r="Q57" i="16"/>
  <c r="S34" i="16"/>
  <c r="S28" i="16"/>
  <c r="Q56" i="16"/>
  <c r="Q58" i="16"/>
  <c r="P53" i="16"/>
  <c r="Q75" i="16"/>
  <c r="Q71" i="16"/>
  <c r="Q77" i="16"/>
  <c r="Q70" i="16"/>
  <c r="Q74" i="16"/>
  <c r="Q72" i="16"/>
  <c r="Q79" i="16"/>
  <c r="Q67" i="16"/>
  <c r="Q68" i="16"/>
  <c r="Q69" i="16"/>
  <c r="Q73" i="16"/>
  <c r="Q76" i="16"/>
  <c r="Q78" i="16"/>
  <c r="R73" i="16"/>
  <c r="R76" i="16"/>
  <c r="R72" i="16"/>
  <c r="R68" i="16"/>
  <c r="R77" i="16"/>
  <c r="R74" i="16"/>
  <c r="R75" i="16"/>
  <c r="R71" i="16"/>
  <c r="R69" i="16"/>
  <c r="R79" i="16"/>
  <c r="R70" i="16"/>
  <c r="R67" i="16"/>
  <c r="S37" i="16"/>
  <c r="P56" i="16"/>
  <c r="O73" i="16"/>
  <c r="O79" i="16"/>
  <c r="O69" i="16"/>
  <c r="O71" i="16"/>
  <c r="O70" i="16"/>
  <c r="O67" i="16"/>
  <c r="O72" i="16"/>
  <c r="O68" i="16"/>
  <c r="O75" i="16"/>
  <c r="O77" i="16"/>
  <c r="O76" i="16"/>
  <c r="O74" i="16"/>
  <c r="S31" i="16"/>
  <c r="S38" i="16"/>
  <c r="P54" i="16"/>
  <c r="Q59" i="16"/>
  <c r="Q55" i="16"/>
  <c r="O66" i="16"/>
  <c r="O78" i="16"/>
  <c r="P47" i="16"/>
  <c r="P60" i="16"/>
  <c r="S40" i="16"/>
  <c r="S67" i="16"/>
  <c r="S70" i="16"/>
  <c r="S76" i="16"/>
  <c r="S72" i="16"/>
  <c r="S77" i="16"/>
  <c r="S69" i="16"/>
  <c r="S71" i="16"/>
  <c r="S73" i="16"/>
  <c r="S75" i="16"/>
  <c r="S79" i="16"/>
  <c r="S74" i="16"/>
  <c r="S68" i="16"/>
  <c r="Q47" i="16"/>
  <c r="Q60" i="16"/>
  <c r="S33" i="16"/>
  <c r="Q66" i="16"/>
  <c r="P55" i="16"/>
  <c r="P74" i="16"/>
  <c r="P77" i="16"/>
  <c r="P72" i="16"/>
  <c r="P73" i="16"/>
  <c r="P76" i="16"/>
  <c r="P79" i="16"/>
  <c r="P69" i="16"/>
  <c r="P67" i="16"/>
  <c r="P68" i="16"/>
  <c r="P70" i="16"/>
  <c r="P71" i="16"/>
  <c r="P75" i="16"/>
  <c r="P58" i="16"/>
  <c r="P51" i="16"/>
  <c r="R66" i="16"/>
  <c r="P48" i="16"/>
  <c r="I79" i="16"/>
  <c r="I66" i="16"/>
  <c r="G79" i="16"/>
  <c r="G66" i="16"/>
  <c r="C66" i="16"/>
  <c r="N28" i="16"/>
  <c r="N34" i="16"/>
  <c r="N31" i="16"/>
  <c r="N30" i="16"/>
  <c r="O28" i="16"/>
  <c r="O33" i="16"/>
  <c r="O37" i="16"/>
  <c r="N38" i="16"/>
  <c r="N36" i="16"/>
  <c r="N32" i="16"/>
  <c r="U33" i="16"/>
  <c r="M35" i="16"/>
  <c r="M39" i="16"/>
  <c r="M41" i="16"/>
  <c r="M32" i="16"/>
  <c r="T34" i="16"/>
  <c r="M37" i="16"/>
  <c r="N37" i="16"/>
  <c r="O39" i="16"/>
  <c r="O41" i="16"/>
  <c r="O35" i="16"/>
  <c r="T28" i="16"/>
  <c r="U38" i="16"/>
  <c r="U31" i="16"/>
  <c r="M36" i="16"/>
  <c r="S41" i="16"/>
  <c r="S39" i="16"/>
  <c r="S35" i="16"/>
  <c r="U34" i="16"/>
  <c r="M28" i="16"/>
  <c r="S32" i="16"/>
  <c r="M40" i="16"/>
  <c r="M33" i="16"/>
  <c r="T41" i="16"/>
  <c r="T39" i="16"/>
  <c r="T35" i="16"/>
  <c r="O36" i="16"/>
  <c r="T29" i="16"/>
  <c r="T30" i="16"/>
  <c r="T32" i="16"/>
  <c r="U35" i="16"/>
  <c r="U41" i="16"/>
  <c r="U39" i="16"/>
  <c r="U29" i="16"/>
  <c r="U37" i="16"/>
  <c r="M34" i="16"/>
  <c r="U36" i="16"/>
  <c r="U40" i="16"/>
  <c r="M31" i="16"/>
  <c r="N39" i="16"/>
  <c r="N35" i="16"/>
  <c r="N41" i="16"/>
  <c r="T38" i="16"/>
  <c r="T33" i="16"/>
  <c r="T36" i="16"/>
  <c r="O30" i="16"/>
  <c r="O29" i="16"/>
  <c r="M38" i="16"/>
  <c r="T40" i="16"/>
  <c r="O31" i="16"/>
  <c r="U32" i="16"/>
  <c r="O38" i="16"/>
  <c r="M29" i="16"/>
  <c r="U30" i="16"/>
  <c r="O32" i="16"/>
  <c r="S36" i="16"/>
  <c r="N29" i="16"/>
  <c r="O40" i="16"/>
  <c r="H72" i="16"/>
  <c r="H73" i="16"/>
  <c r="H74" i="16"/>
  <c r="H78" i="16"/>
  <c r="H77" i="16"/>
  <c r="H68" i="16"/>
  <c r="H69" i="16"/>
  <c r="H75" i="16"/>
  <c r="H67" i="16"/>
  <c r="I76" i="16"/>
  <c r="H66" i="16"/>
  <c r="H71" i="16"/>
  <c r="H70" i="16"/>
  <c r="H76" i="16"/>
  <c r="I73" i="16"/>
  <c r="C77" i="16"/>
  <c r="C68" i="16"/>
  <c r="I74" i="16"/>
  <c r="I71" i="16"/>
  <c r="G72" i="16"/>
  <c r="C73" i="16"/>
  <c r="I70" i="16"/>
  <c r="I72" i="16"/>
  <c r="C69" i="16"/>
  <c r="C74" i="16"/>
  <c r="I78" i="16"/>
  <c r="G77" i="16"/>
  <c r="G73" i="16"/>
  <c r="C72" i="16"/>
  <c r="C71" i="16"/>
  <c r="C67" i="16"/>
  <c r="I68" i="16"/>
  <c r="G69" i="16"/>
  <c r="G67" i="16"/>
  <c r="G75" i="16"/>
  <c r="C78" i="16"/>
  <c r="C75" i="16"/>
  <c r="I67" i="16"/>
  <c r="G76" i="16"/>
  <c r="I69" i="16"/>
  <c r="G74" i="16"/>
  <c r="G71" i="16"/>
  <c r="C76" i="16"/>
  <c r="C70" i="16"/>
  <c r="G78" i="16"/>
  <c r="G70" i="16"/>
  <c r="C79" i="16"/>
  <c r="G68" i="16"/>
  <c r="I77" i="16"/>
  <c r="I75" i="16"/>
  <c r="C15" i="68"/>
  <c r="B15" i="68" s="1"/>
  <c r="C16" i="68"/>
  <c r="B16" i="68" s="1"/>
  <c r="C14" i="68"/>
  <c r="B14" i="68" s="1"/>
  <c r="B8" i="68"/>
  <c r="C9" i="68"/>
  <c r="B9" i="68" s="1"/>
  <c r="C12" i="68"/>
  <c r="B12" i="68" s="1"/>
  <c r="C13" i="68"/>
  <c r="B13" i="68" s="1"/>
  <c r="C10" i="68"/>
  <c r="B10" i="68" s="1"/>
  <c r="C17" i="68"/>
  <c r="B17" i="68" s="1"/>
  <c r="C11" i="68"/>
  <c r="B11" i="68" s="1"/>
  <c r="T14" i="57"/>
  <c r="U14" i="57"/>
  <c r="U11" i="57"/>
  <c r="P61" i="16" l="1"/>
  <c r="N42" i="16"/>
  <c r="O42" i="16"/>
  <c r="M42" i="16"/>
  <c r="T11" i="57"/>
  <c r="O80" i="16"/>
  <c r="T42" i="16"/>
  <c r="U42" i="16"/>
  <c r="Q80" i="16"/>
  <c r="P80" i="16"/>
  <c r="Q61" i="16"/>
  <c r="S42" i="16"/>
  <c r="J61" i="16"/>
  <c r="K61" i="16"/>
  <c r="I42" i="16"/>
  <c r="H42" i="16"/>
  <c r="H80" i="16"/>
  <c r="G80" i="16"/>
  <c r="I80" i="16"/>
  <c r="G42" i="16"/>
  <c r="R80" i="16"/>
  <c r="S80" i="16"/>
  <c r="I9" i="57"/>
  <c r="S8" i="57"/>
  <c r="O10" i="57"/>
  <c r="S10" i="57"/>
  <c r="O14" i="57"/>
  <c r="O8" i="57" s="1"/>
  <c r="S14" i="57"/>
  <c r="T10" i="57"/>
  <c r="U9" i="57"/>
  <c r="O15" i="57"/>
  <c r="O12" i="57"/>
  <c r="S12" i="57"/>
  <c r="S13" i="57"/>
  <c r="O13" i="57"/>
  <c r="T13" i="57"/>
  <c r="T9" i="57"/>
  <c r="S11" i="57"/>
  <c r="O11" i="57"/>
  <c r="U13" i="57"/>
  <c r="U12" i="57"/>
  <c r="U10" i="57"/>
  <c r="T12" i="57"/>
  <c r="T8" i="57"/>
  <c r="B24" i="66"/>
  <c r="B22" i="66"/>
  <c r="B20" i="66"/>
  <c r="B19" i="66"/>
  <c r="B23" i="66"/>
  <c r="C14" i="66"/>
  <c r="B14" i="66" s="1"/>
  <c r="C10" i="66"/>
  <c r="B10" i="66" s="1"/>
  <c r="C13" i="66"/>
  <c r="B13" i="66" s="1"/>
  <c r="C11" i="66"/>
  <c r="B11" i="66" s="1"/>
  <c r="C12" i="66"/>
  <c r="B12" i="66" s="1"/>
  <c r="U8" i="57"/>
  <c r="G65" i="57"/>
  <c r="G61" i="49"/>
  <c r="G60" i="49"/>
  <c r="C33" i="66" l="1"/>
  <c r="C34" i="66"/>
  <c r="C30" i="66"/>
  <c r="C32" i="66"/>
  <c r="C35" i="66"/>
  <c r="C36" i="66"/>
  <c r="C75" i="66"/>
  <c r="C51" i="66"/>
  <c r="C56" i="66"/>
  <c r="C78" i="66"/>
  <c r="C71" i="66" s="1"/>
  <c r="C57" i="66"/>
  <c r="C50" i="66" s="1"/>
  <c r="C55" i="66"/>
  <c r="C77" i="66"/>
  <c r="C53" i="66"/>
  <c r="C76" i="66"/>
  <c r="C54" i="66"/>
  <c r="C74" i="66"/>
  <c r="C72" i="66"/>
  <c r="S47" i="16"/>
  <c r="S60" i="16"/>
  <c r="S57" i="16"/>
  <c r="S51" i="16"/>
  <c r="S52" i="16"/>
  <c r="S53" i="16"/>
  <c r="S55" i="16"/>
  <c r="S49" i="16"/>
  <c r="S58" i="16"/>
  <c r="S54" i="16"/>
  <c r="S59" i="16"/>
  <c r="S48" i="16"/>
  <c r="S56" i="16"/>
  <c r="S50" i="16"/>
  <c r="R60" i="16"/>
  <c r="R47" i="16"/>
  <c r="R59" i="16"/>
  <c r="R49" i="16"/>
  <c r="R53" i="16"/>
  <c r="R52" i="16"/>
  <c r="R54" i="16"/>
  <c r="R55" i="16"/>
  <c r="R57" i="16"/>
  <c r="R56" i="16"/>
  <c r="R48" i="16"/>
  <c r="R58" i="16"/>
  <c r="R50" i="16"/>
  <c r="R51" i="16"/>
  <c r="P41" i="16"/>
  <c r="P39" i="16"/>
  <c r="P35" i="16"/>
  <c r="P32" i="16"/>
  <c r="P36" i="16"/>
  <c r="P29" i="16"/>
  <c r="P30" i="16"/>
  <c r="P33" i="16"/>
  <c r="P38" i="16"/>
  <c r="P34" i="16"/>
  <c r="C34" i="16"/>
  <c r="P28" i="16"/>
  <c r="P31" i="16"/>
  <c r="P37" i="16"/>
  <c r="P40" i="16"/>
  <c r="C32" i="16"/>
  <c r="C39" i="16"/>
  <c r="C37" i="16"/>
  <c r="C28" i="16"/>
  <c r="C38" i="16"/>
  <c r="C36" i="16"/>
  <c r="C29" i="16"/>
  <c r="C31" i="16"/>
  <c r="C35" i="16"/>
  <c r="C40" i="16"/>
  <c r="C33" i="16"/>
  <c r="C30" i="16"/>
  <c r="C41" i="16"/>
  <c r="Q41" i="16"/>
  <c r="Q35" i="16"/>
  <c r="Q39" i="16"/>
  <c r="Q30" i="16"/>
  <c r="Q40" i="16"/>
  <c r="Q36" i="16"/>
  <c r="Q28" i="16"/>
  <c r="Q37" i="16"/>
  <c r="Q33" i="16"/>
  <c r="Q38" i="16"/>
  <c r="Q31" i="16"/>
  <c r="Q32" i="16"/>
  <c r="Q34" i="16"/>
  <c r="Q29" i="16"/>
  <c r="R41" i="16"/>
  <c r="R35" i="16"/>
  <c r="R39" i="16"/>
  <c r="R30" i="16"/>
  <c r="R36" i="16"/>
  <c r="R40" i="16"/>
  <c r="R28" i="16"/>
  <c r="R32" i="16"/>
  <c r="R33" i="16"/>
  <c r="R29" i="16"/>
  <c r="R38" i="16"/>
  <c r="R37" i="16"/>
  <c r="R34" i="16"/>
  <c r="R31" i="16"/>
  <c r="B21" i="66"/>
  <c r="C65" i="66" s="1"/>
  <c r="H61" i="49"/>
  <c r="H58" i="49"/>
  <c r="I54" i="49"/>
  <c r="I56" i="49"/>
  <c r="I58" i="49"/>
  <c r="I60" i="49"/>
  <c r="H60" i="49"/>
  <c r="G59" i="49"/>
  <c r="H55" i="49"/>
  <c r="H57" i="49"/>
  <c r="H59" i="49"/>
  <c r="G57" i="49"/>
  <c r="I57" i="49"/>
  <c r="I59" i="49"/>
  <c r="I61" i="49"/>
  <c r="G55" i="49"/>
  <c r="I55" i="49"/>
  <c r="G56" i="49"/>
  <c r="G58" i="49"/>
  <c r="H54" i="49"/>
  <c r="H56" i="49"/>
  <c r="G80" i="26"/>
  <c r="G81" i="26"/>
  <c r="G82" i="26"/>
  <c r="G83" i="26"/>
  <c r="G84" i="26"/>
  <c r="G85" i="26"/>
  <c r="G86" i="26"/>
  <c r="G87" i="26"/>
  <c r="C29" i="66" l="1"/>
  <c r="C44" i="66"/>
  <c r="C40" i="66"/>
  <c r="C39" i="66"/>
  <c r="C62" i="66"/>
  <c r="C61" i="66"/>
  <c r="C80" i="66"/>
  <c r="C82" i="66"/>
  <c r="C59" i="66"/>
  <c r="C38" i="66"/>
  <c r="C84" i="66"/>
  <c r="C81" i="66"/>
  <c r="C86" i="66"/>
  <c r="C79" i="66" s="1"/>
  <c r="C37" i="66"/>
  <c r="C42" i="66"/>
  <c r="C63" i="66"/>
  <c r="C41" i="66"/>
  <c r="C60" i="66"/>
  <c r="C64" i="66"/>
  <c r="C83" i="66"/>
  <c r="C85" i="66"/>
  <c r="C43" i="66"/>
  <c r="R61" i="16"/>
  <c r="S61" i="16"/>
  <c r="R42" i="16"/>
  <c r="Q42" i="16"/>
  <c r="P42" i="16"/>
  <c r="H82" i="26"/>
  <c r="I82" i="26" s="1"/>
  <c r="H80" i="26"/>
  <c r="I80" i="26" s="1"/>
  <c r="H87" i="26"/>
  <c r="I87" i="26" s="1"/>
  <c r="H86" i="26"/>
  <c r="I86" i="26" s="1"/>
  <c r="H85" i="26"/>
  <c r="I85" i="26" s="1"/>
  <c r="H83" i="26"/>
  <c r="I83" i="26" s="1"/>
  <c r="H84" i="26"/>
  <c r="I84" i="26" s="1"/>
  <c r="H81" i="26"/>
  <c r="I81" i="26" s="1"/>
  <c r="C58" i="66"/>
  <c r="H71" i="66"/>
  <c r="I71" i="66"/>
  <c r="D87" i="26" l="1"/>
  <c r="B87" i="26" s="1"/>
  <c r="D86" i="26"/>
  <c r="B86" i="26" s="1"/>
  <c r="D80" i="26"/>
  <c r="B80" i="26" s="1"/>
  <c r="D79" i="26"/>
  <c r="B79" i="26" s="1"/>
  <c r="D83" i="26"/>
  <c r="B83" i="26" s="1"/>
  <c r="D81" i="26"/>
  <c r="B81" i="26" s="1"/>
  <c r="D82" i="26"/>
  <c r="B82" i="26" s="1"/>
  <c r="D84" i="26"/>
  <c r="B84" i="26" s="1"/>
  <c r="D85" i="26"/>
  <c r="B85" i="26" s="1"/>
  <c r="J13" i="57"/>
  <c r="K13" i="57" s="1"/>
  <c r="J15" i="57"/>
  <c r="K15" i="57" s="1"/>
  <c r="J10" i="57"/>
  <c r="K10" i="57" s="1"/>
  <c r="J11" i="57"/>
  <c r="K11" i="57" s="1"/>
  <c r="J12" i="57"/>
  <c r="K12" i="57" s="1"/>
  <c r="J14" i="57"/>
  <c r="K14" i="57" s="1"/>
  <c r="F11" i="57"/>
  <c r="G11" i="57" s="1"/>
  <c r="F12" i="57"/>
  <c r="G12" i="57" s="1"/>
  <c r="F13" i="57"/>
  <c r="G13" i="57" s="1"/>
  <c r="F14" i="57"/>
  <c r="G14" i="57" s="1"/>
  <c r="F15" i="57"/>
  <c r="G15" i="57" s="1"/>
  <c r="C18" i="57" l="1"/>
  <c r="C14" i="57"/>
  <c r="C23" i="57"/>
  <c r="B23" i="57" l="1"/>
  <c r="C13" i="57"/>
  <c r="B13" i="57" s="1"/>
  <c r="C10" i="57"/>
  <c r="B10" i="57" s="1"/>
  <c r="C11" i="57"/>
  <c r="B11" i="57" s="1"/>
  <c r="C9" i="57"/>
  <c r="B9" i="57" s="1"/>
  <c r="C12" i="57"/>
  <c r="B12" i="57" s="1"/>
  <c r="B14" i="57"/>
  <c r="B18" i="57"/>
  <c r="C19" i="57"/>
  <c r="B19" i="57" s="1"/>
  <c r="C20" i="57"/>
  <c r="B20" i="57" s="1"/>
  <c r="C21" i="57"/>
  <c r="B21" i="57" s="1"/>
  <c r="C22" i="57"/>
  <c r="B22" i="57" s="1"/>
  <c r="C28" i="57" l="1"/>
  <c r="C54" i="57"/>
  <c r="C78" i="57"/>
  <c r="C72" i="57" s="1"/>
  <c r="C75" i="57"/>
  <c r="C73" i="57"/>
  <c r="C77" i="57"/>
  <c r="C76" i="57"/>
  <c r="C74" i="57"/>
  <c r="C71" i="57"/>
  <c r="C65" i="57" s="1"/>
  <c r="C69" i="57"/>
  <c r="C67" i="57"/>
  <c r="C70" i="57"/>
  <c r="C66" i="57"/>
  <c r="C68" i="57"/>
  <c r="C33" i="57"/>
  <c r="C27" i="57" s="1"/>
  <c r="C29" i="57"/>
  <c r="C31" i="57"/>
  <c r="C32" i="57"/>
  <c r="C30" i="57"/>
  <c r="C48" i="57"/>
  <c r="C52" i="57"/>
  <c r="C46" i="57" s="1"/>
  <c r="C47" i="57"/>
  <c r="C50" i="57"/>
  <c r="C51" i="57"/>
  <c r="C49" i="57"/>
  <c r="C36" i="57"/>
  <c r="C37" i="57"/>
  <c r="C38" i="57"/>
  <c r="C40" i="57"/>
  <c r="C34" i="57" s="1"/>
  <c r="C35" i="57"/>
  <c r="C39" i="57"/>
  <c r="C56" i="57"/>
  <c r="C59" i="57"/>
  <c r="C53" i="57" s="1"/>
  <c r="C55" i="57"/>
  <c r="C57" i="57"/>
  <c r="C58" i="57"/>
  <c r="P22" i="16" l="1"/>
  <c r="Q22" i="16"/>
  <c r="T20" i="16" s="1"/>
  <c r="R22" i="16"/>
  <c r="U20" i="16" s="1"/>
  <c r="S9" i="52"/>
  <c r="O20" i="16" l="1"/>
  <c r="S20" i="16"/>
  <c r="O15" i="16"/>
  <c r="O17" i="16"/>
  <c r="O9" i="16"/>
  <c r="O14" i="16"/>
  <c r="O10" i="16"/>
  <c r="O18" i="16"/>
  <c r="O16" i="16"/>
  <c r="O19" i="16"/>
  <c r="O13" i="16"/>
  <c r="O11" i="16"/>
  <c r="O21" i="16"/>
  <c r="O8" i="16"/>
  <c r="O12" i="16"/>
  <c r="T21" i="16"/>
  <c r="T16" i="16"/>
  <c r="T12" i="16"/>
  <c r="T17" i="16"/>
  <c r="T13" i="16"/>
  <c r="T9" i="16"/>
  <c r="T8" i="16"/>
  <c r="T18" i="16"/>
  <c r="T14" i="16"/>
  <c r="T10" i="16"/>
  <c r="T19" i="16"/>
  <c r="T15" i="16"/>
  <c r="T11" i="16"/>
  <c r="S8" i="16"/>
  <c r="S19" i="16"/>
  <c r="S15" i="16"/>
  <c r="S11" i="16"/>
  <c r="S21" i="16"/>
  <c r="S16" i="16"/>
  <c r="S12" i="16"/>
  <c r="S17" i="16"/>
  <c r="S13" i="16"/>
  <c r="S9" i="16"/>
  <c r="S18" i="16"/>
  <c r="S14" i="16"/>
  <c r="S10" i="16"/>
  <c r="U17" i="16"/>
  <c r="U13" i="16"/>
  <c r="U9" i="16"/>
  <c r="U8" i="16"/>
  <c r="U18" i="16"/>
  <c r="U14" i="16"/>
  <c r="U10" i="16"/>
  <c r="U19" i="16"/>
  <c r="U15" i="16"/>
  <c r="U11" i="16"/>
  <c r="U21" i="16"/>
  <c r="U16" i="16"/>
  <c r="U12" i="16"/>
  <c r="I20" i="52" l="1"/>
  <c r="I17" i="52"/>
  <c r="I16" i="52"/>
  <c r="I12" i="52"/>
  <c r="I19" i="52"/>
  <c r="I14" i="52"/>
  <c r="I15" i="52"/>
  <c r="I18" i="52"/>
  <c r="I21" i="52"/>
  <c r="I11" i="52"/>
  <c r="I10" i="52"/>
  <c r="I13" i="52"/>
  <c r="I22" i="52"/>
  <c r="T12" i="49"/>
  <c r="T11" i="49"/>
  <c r="T14" i="49"/>
  <c r="U9" i="49"/>
  <c r="T10" i="49"/>
  <c r="U10" i="49"/>
  <c r="T13" i="49"/>
  <c r="U14" i="49"/>
  <c r="T15" i="49"/>
  <c r="U13" i="49"/>
  <c r="T16" i="49"/>
  <c r="U11" i="49"/>
  <c r="O11" i="49"/>
  <c r="S11" i="49"/>
  <c r="S14" i="49"/>
  <c r="O14" i="49"/>
  <c r="U16" i="49"/>
  <c r="S15" i="49"/>
  <c r="O15" i="49"/>
  <c r="S16" i="49"/>
  <c r="O16" i="49"/>
  <c r="T9" i="49"/>
  <c r="S10" i="49"/>
  <c r="O10" i="49"/>
  <c r="U12" i="49"/>
  <c r="O12" i="49"/>
  <c r="S12" i="49"/>
  <c r="S13" i="49"/>
  <c r="O13" i="49"/>
  <c r="U15" i="49"/>
  <c r="H9" i="49" l="1"/>
  <c r="I9" i="49" s="1"/>
  <c r="H10" i="49"/>
  <c r="I10" i="49" s="1"/>
  <c r="H13" i="49"/>
  <c r="I13" i="49" s="1"/>
  <c r="H12" i="49"/>
  <c r="I12" i="49" s="1"/>
  <c r="H15" i="49"/>
  <c r="I15" i="49" s="1"/>
  <c r="H14" i="49"/>
  <c r="I14" i="49" s="1"/>
  <c r="H11" i="49"/>
  <c r="I11" i="49" s="1"/>
  <c r="H16" i="49"/>
  <c r="I16" i="49" s="1"/>
  <c r="C11" i="49" l="1"/>
  <c r="B11" i="49" s="1"/>
  <c r="C12" i="49"/>
  <c r="B12" i="49" s="1"/>
  <c r="C16" i="49"/>
  <c r="B16" i="49" s="1"/>
  <c r="C9" i="49"/>
  <c r="B9" i="49" s="1"/>
  <c r="C13" i="49"/>
  <c r="B13" i="49" s="1"/>
  <c r="C14" i="49"/>
  <c r="B14" i="49" s="1"/>
  <c r="C15" i="49"/>
  <c r="B15" i="49" s="1"/>
  <c r="C10" i="49"/>
  <c r="B10" i="49" s="1"/>
  <c r="U7" i="62" l="1"/>
  <c r="T7" i="62"/>
  <c r="T16" i="52"/>
  <c r="U13" i="52"/>
  <c r="T15" i="52"/>
  <c r="T20" i="52"/>
  <c r="U14" i="52"/>
  <c r="U9" i="52"/>
  <c r="U18" i="52"/>
  <c r="T13" i="52"/>
  <c r="U10" i="52"/>
  <c r="U20" i="52"/>
  <c r="U12" i="52"/>
  <c r="U17" i="52"/>
  <c r="T12" i="52"/>
  <c r="T18" i="52"/>
  <c r="U15" i="52"/>
  <c r="T10" i="52"/>
  <c r="T17" i="52"/>
  <c r="U19" i="52"/>
  <c r="T14" i="52"/>
  <c r="U11" i="52"/>
  <c r="T19" i="52"/>
  <c r="U16" i="52"/>
  <c r="T11" i="52"/>
  <c r="C55" i="62" l="1"/>
  <c r="O9" i="52"/>
  <c r="C41" i="62"/>
  <c r="U10" i="62"/>
  <c r="U8" i="62"/>
  <c r="U11" i="62"/>
  <c r="T14" i="62"/>
  <c r="U9" i="62"/>
  <c r="T11" i="62"/>
  <c r="T13" i="62"/>
  <c r="T8" i="62"/>
  <c r="T10" i="62"/>
  <c r="T9" i="62"/>
  <c r="U12" i="62"/>
  <c r="T12" i="62"/>
  <c r="U13" i="62"/>
  <c r="S7" i="62"/>
  <c r="T15" i="62"/>
  <c r="U15" i="62"/>
  <c r="U14" i="62"/>
  <c r="O13" i="62"/>
  <c r="S13" i="62"/>
  <c r="O9" i="62"/>
  <c r="S9" i="62"/>
  <c r="S14" i="62"/>
  <c r="O14" i="62"/>
  <c r="O11" i="62"/>
  <c r="S11" i="62"/>
  <c r="S12" i="62"/>
  <c r="O12" i="62"/>
  <c r="O8" i="62"/>
  <c r="S8" i="62"/>
  <c r="O10" i="62"/>
  <c r="S10" i="62"/>
  <c r="S15" i="62"/>
  <c r="O15" i="62"/>
  <c r="T9" i="52"/>
  <c r="S13" i="52"/>
  <c r="O13" i="52"/>
  <c r="O19" i="52"/>
  <c r="S19" i="52"/>
  <c r="O17" i="52"/>
  <c r="S17" i="52"/>
  <c r="O14" i="52"/>
  <c r="S14" i="52"/>
  <c r="S12" i="52"/>
  <c r="O12" i="52"/>
  <c r="S16" i="52"/>
  <c r="O16" i="52"/>
  <c r="O10" i="52"/>
  <c r="S10" i="52"/>
  <c r="O11" i="52"/>
  <c r="S11" i="52"/>
  <c r="S15" i="52"/>
  <c r="O15" i="52"/>
  <c r="O18" i="52"/>
  <c r="S18" i="52"/>
  <c r="H9" i="52" l="1"/>
  <c r="I9" i="52" s="1"/>
  <c r="H8" i="62"/>
  <c r="D20" i="52" l="1"/>
  <c r="C20" i="52" s="1"/>
  <c r="D21" i="52"/>
  <c r="C21" i="52" s="1"/>
  <c r="D22" i="52"/>
  <c r="C22" i="52" s="1"/>
  <c r="D12" i="52"/>
  <c r="C12" i="52" s="1"/>
  <c r="D14" i="52"/>
  <c r="C14" i="52" s="1"/>
  <c r="D9" i="52"/>
  <c r="C9" i="52" s="1"/>
  <c r="D17" i="52"/>
  <c r="C17" i="52" s="1"/>
  <c r="D11" i="52"/>
  <c r="C11" i="52" s="1"/>
  <c r="D19" i="52"/>
  <c r="C19" i="52" s="1"/>
  <c r="D15" i="52"/>
  <c r="C15" i="52" s="1"/>
  <c r="D18" i="52"/>
  <c r="C18" i="52" s="1"/>
  <c r="D13" i="52"/>
  <c r="C13" i="52" s="1"/>
  <c r="D10" i="52"/>
  <c r="C10" i="52" s="1"/>
  <c r="D16" i="52"/>
  <c r="C16" i="52" s="1"/>
  <c r="I8" i="62"/>
  <c r="J8" i="62" s="1"/>
  <c r="C70" i="52" l="1"/>
  <c r="C78" i="52"/>
  <c r="C54" i="52"/>
  <c r="C28" i="52"/>
  <c r="C74" i="52"/>
  <c r="C58" i="52"/>
  <c r="C71" i="52"/>
  <c r="C79" i="52"/>
  <c r="C55" i="52"/>
  <c r="C50" i="52"/>
  <c r="C68" i="52"/>
  <c r="C76" i="52"/>
  <c r="C52" i="52"/>
  <c r="C60" i="52"/>
  <c r="C72" i="52"/>
  <c r="C48" i="52"/>
  <c r="C56" i="52"/>
  <c r="C73" i="52"/>
  <c r="C49" i="52"/>
  <c r="C57" i="52"/>
  <c r="C69" i="52"/>
  <c r="C77" i="52"/>
  <c r="C53" i="52"/>
  <c r="C47" i="52"/>
  <c r="C67" i="52"/>
  <c r="C75" i="52"/>
  <c r="C51" i="52"/>
  <c r="C59" i="52"/>
  <c r="C36" i="52"/>
  <c r="C29" i="52"/>
  <c r="C37" i="52"/>
  <c r="C31" i="52"/>
  <c r="C39" i="52"/>
  <c r="C30" i="52"/>
  <c r="C38" i="52"/>
  <c r="C33" i="52"/>
  <c r="C41" i="52"/>
  <c r="C34" i="52"/>
  <c r="C35" i="52"/>
  <c r="C32" i="52"/>
  <c r="C40" i="52"/>
  <c r="C66" i="52"/>
  <c r="J63" i="60"/>
  <c r="K63" i="60"/>
  <c r="F63" i="60"/>
  <c r="D63" i="60"/>
  <c r="E63" i="60"/>
  <c r="L63" i="60"/>
  <c r="E37" i="60"/>
  <c r="D37" i="60"/>
  <c r="D50" i="60"/>
  <c r="E50" i="60"/>
  <c r="C57" i="60" l="1"/>
  <c r="G60" i="60"/>
  <c r="C58" i="60"/>
  <c r="C60" i="60"/>
  <c r="G58" i="60"/>
  <c r="C56" i="60"/>
  <c r="C59" i="60"/>
  <c r="G61" i="60"/>
  <c r="G59" i="60"/>
  <c r="C61" i="60"/>
  <c r="C62" i="60"/>
  <c r="G62" i="60"/>
  <c r="G57" i="60"/>
  <c r="G56" i="60"/>
  <c r="G55" i="60"/>
  <c r="I60" i="60"/>
  <c r="I59" i="60"/>
  <c r="I58" i="60"/>
  <c r="I57" i="60"/>
  <c r="I62" i="60"/>
  <c r="I56" i="60"/>
  <c r="I61" i="60"/>
  <c r="O59" i="60"/>
  <c r="O56" i="60"/>
  <c r="O60" i="60"/>
  <c r="O57" i="60"/>
  <c r="O58" i="60"/>
  <c r="O62" i="60"/>
  <c r="O61" i="60"/>
  <c r="O55" i="60"/>
  <c r="M48" i="60"/>
  <c r="M44" i="60"/>
  <c r="M49" i="60"/>
  <c r="M43" i="60"/>
  <c r="M47" i="60"/>
  <c r="M45" i="60"/>
  <c r="M46" i="60"/>
  <c r="M42" i="60"/>
  <c r="P58" i="60"/>
  <c r="P59" i="60"/>
  <c r="P62" i="60"/>
  <c r="P56" i="60"/>
  <c r="P57" i="60"/>
  <c r="P61" i="60"/>
  <c r="P60" i="60"/>
  <c r="P55" i="60"/>
  <c r="H56" i="60"/>
  <c r="H61" i="60"/>
  <c r="H57" i="60"/>
  <c r="H58" i="60"/>
  <c r="H62" i="60"/>
  <c r="H59" i="60"/>
  <c r="H60" i="60"/>
  <c r="L44" i="60"/>
  <c r="L45" i="60"/>
  <c r="L48" i="60"/>
  <c r="L46" i="60"/>
  <c r="L43" i="60"/>
  <c r="L49" i="60"/>
  <c r="L47" i="60"/>
  <c r="L42" i="60"/>
  <c r="M33" i="60"/>
  <c r="M32" i="60"/>
  <c r="M36" i="60"/>
  <c r="M30" i="60"/>
  <c r="M31" i="60"/>
  <c r="M34" i="60"/>
  <c r="M35" i="60"/>
  <c r="M29" i="60"/>
  <c r="N34" i="60"/>
  <c r="N31" i="60"/>
  <c r="N30" i="60"/>
  <c r="N33" i="60"/>
  <c r="N35" i="60"/>
  <c r="N32" i="60"/>
  <c r="N36" i="60"/>
  <c r="N29" i="60"/>
  <c r="Q57" i="60"/>
  <c r="Q60" i="60"/>
  <c r="Q59" i="60"/>
  <c r="Q61" i="60"/>
  <c r="Q58" i="60"/>
  <c r="Q62" i="60"/>
  <c r="Q56" i="60"/>
  <c r="Q55" i="60"/>
  <c r="C55" i="60"/>
  <c r="I55" i="60"/>
  <c r="H55" i="60"/>
  <c r="D61" i="16"/>
  <c r="D68" i="26"/>
  <c r="G65" i="26" s="1"/>
  <c r="D60" i="26"/>
  <c r="K68" i="26"/>
  <c r="E68" i="26"/>
  <c r="H67" i="26" s="1"/>
  <c r="E61" i="16"/>
  <c r="J68" i="26"/>
  <c r="D52" i="26"/>
  <c r="F68" i="26"/>
  <c r="I65" i="26" s="1"/>
  <c r="L68" i="26"/>
  <c r="M49" i="26" l="1"/>
  <c r="M51" i="26"/>
  <c r="M50" i="26"/>
  <c r="P66" i="26"/>
  <c r="P65" i="26"/>
  <c r="P67" i="26"/>
  <c r="L57" i="26"/>
  <c r="L58" i="26"/>
  <c r="L59" i="26"/>
  <c r="O67" i="26"/>
  <c r="O66" i="26"/>
  <c r="O65" i="26"/>
  <c r="Q65" i="26"/>
  <c r="Q67" i="26"/>
  <c r="Q66" i="26"/>
  <c r="L60" i="16"/>
  <c r="L47" i="16"/>
  <c r="L49" i="16"/>
  <c r="L55" i="16"/>
  <c r="L54" i="16"/>
  <c r="L56" i="16"/>
  <c r="L53" i="16"/>
  <c r="L52" i="16"/>
  <c r="L57" i="16"/>
  <c r="L51" i="16"/>
  <c r="L48" i="16"/>
  <c r="L50" i="16"/>
  <c r="L59" i="16"/>
  <c r="L58" i="16"/>
  <c r="M60" i="16"/>
  <c r="M47" i="16"/>
  <c r="M54" i="16"/>
  <c r="M50" i="16"/>
  <c r="M59" i="16"/>
  <c r="M52" i="16"/>
  <c r="M57" i="16"/>
  <c r="M56" i="16"/>
  <c r="M53" i="16"/>
  <c r="M49" i="16"/>
  <c r="M55" i="16"/>
  <c r="M51" i="16"/>
  <c r="M48" i="16"/>
  <c r="M58" i="16"/>
  <c r="N37" i="60"/>
  <c r="L50" i="60"/>
  <c r="F50" i="60"/>
  <c r="Q63" i="60"/>
  <c r="P63" i="60"/>
  <c r="C50" i="26"/>
  <c r="C51" i="26"/>
  <c r="C49" i="26"/>
  <c r="G67" i="26"/>
  <c r="C67" i="26"/>
  <c r="C66" i="26"/>
  <c r="C65" i="26"/>
  <c r="C58" i="26"/>
  <c r="C59" i="26"/>
  <c r="C57" i="26"/>
  <c r="I67" i="26"/>
  <c r="G66" i="26"/>
  <c r="H65" i="26"/>
  <c r="H66" i="26"/>
  <c r="I66" i="26"/>
  <c r="O68" i="26" l="1"/>
  <c r="L60" i="26"/>
  <c r="Q60" i="26" s="1"/>
  <c r="M52" i="26"/>
  <c r="L61" i="16"/>
  <c r="M61" i="16"/>
  <c r="N48" i="60"/>
  <c r="N44" i="60"/>
  <c r="N45" i="60"/>
  <c r="N47" i="60"/>
  <c r="N43" i="60"/>
  <c r="N46" i="60"/>
  <c r="N49" i="60"/>
  <c r="N42" i="60"/>
  <c r="P68" i="26"/>
  <c r="Q68" i="26"/>
  <c r="F61" i="16"/>
  <c r="M68" i="26"/>
  <c r="G68" i="26"/>
  <c r="R52" i="26"/>
  <c r="H68" i="26"/>
  <c r="I68" i="26"/>
  <c r="N68" i="26"/>
  <c r="G61" i="16"/>
  <c r="H37" i="60"/>
  <c r="J37" i="60"/>
  <c r="S67" i="26" l="1"/>
  <c r="S66" i="26"/>
  <c r="S65" i="26"/>
  <c r="R67" i="26"/>
  <c r="R65" i="26"/>
  <c r="R66" i="26"/>
  <c r="O47" i="16"/>
  <c r="O60" i="16"/>
  <c r="O58" i="16"/>
  <c r="O53" i="16"/>
  <c r="O50" i="16"/>
  <c r="O56" i="16"/>
  <c r="O48" i="16"/>
  <c r="O49" i="16"/>
  <c r="O57" i="16"/>
  <c r="O54" i="16"/>
  <c r="O55" i="16"/>
  <c r="O59" i="16"/>
  <c r="O52" i="16"/>
  <c r="O51" i="16"/>
  <c r="N60" i="16"/>
  <c r="N47" i="16"/>
  <c r="N50" i="16"/>
  <c r="N51" i="16"/>
  <c r="N54" i="16"/>
  <c r="N53" i="16"/>
  <c r="N48" i="16"/>
  <c r="N55" i="16"/>
  <c r="N57" i="16"/>
  <c r="N52" i="16"/>
  <c r="N56" i="16"/>
  <c r="N58" i="16"/>
  <c r="N59" i="16"/>
  <c r="N49" i="16"/>
  <c r="C50" i="16"/>
  <c r="C47" i="16"/>
  <c r="C49" i="16"/>
  <c r="C54" i="16"/>
  <c r="C55" i="16"/>
  <c r="C51" i="16"/>
  <c r="C57" i="16"/>
  <c r="C52" i="16"/>
  <c r="C60" i="16"/>
  <c r="C59" i="16"/>
  <c r="C53" i="16"/>
  <c r="C48" i="16"/>
  <c r="C56" i="16"/>
  <c r="C58" i="16"/>
  <c r="S36" i="60"/>
  <c r="S34" i="60"/>
  <c r="S31" i="60"/>
  <c r="S32" i="60"/>
  <c r="S35" i="60"/>
  <c r="S30" i="60"/>
  <c r="S33" i="60"/>
  <c r="S29" i="60"/>
  <c r="Q35" i="60"/>
  <c r="Q32" i="60"/>
  <c r="Q31" i="60"/>
  <c r="Q34" i="60"/>
  <c r="Q30" i="60"/>
  <c r="Q36" i="60"/>
  <c r="Q33" i="60"/>
  <c r="Q29" i="60"/>
  <c r="P52" i="26"/>
  <c r="G37" i="60"/>
  <c r="F37" i="60"/>
  <c r="G50" i="60"/>
  <c r="H50" i="60"/>
  <c r="I50" i="60"/>
  <c r="R68" i="26" l="1"/>
  <c r="N61" i="16"/>
  <c r="O61" i="16"/>
  <c r="Q44" i="60"/>
  <c r="Q49" i="60"/>
  <c r="Q48" i="60"/>
  <c r="Q43" i="60"/>
  <c r="Q45" i="60"/>
  <c r="Q46" i="60"/>
  <c r="Q47" i="60"/>
  <c r="Q42" i="60"/>
  <c r="O49" i="60"/>
  <c r="O46" i="60"/>
  <c r="O48" i="60"/>
  <c r="O43" i="60"/>
  <c r="O45" i="60"/>
  <c r="O44" i="60"/>
  <c r="O47" i="60"/>
  <c r="O42" i="60"/>
  <c r="P32" i="60"/>
  <c r="P34" i="60"/>
  <c r="P31" i="60"/>
  <c r="P35" i="60"/>
  <c r="P30" i="60"/>
  <c r="P36" i="60"/>
  <c r="P33" i="60"/>
  <c r="P29" i="60"/>
  <c r="P45" i="60"/>
  <c r="P48" i="60"/>
  <c r="P47" i="60"/>
  <c r="P43" i="60"/>
  <c r="P49" i="60"/>
  <c r="P44" i="60"/>
  <c r="P46" i="60"/>
  <c r="P42" i="60"/>
  <c r="O36" i="60"/>
  <c r="O31" i="60"/>
  <c r="O30" i="60"/>
  <c r="O35" i="60"/>
  <c r="O34" i="60"/>
  <c r="O33" i="60"/>
  <c r="O32" i="60"/>
  <c r="O29" i="60"/>
  <c r="S68" i="26"/>
  <c r="N50" i="60"/>
  <c r="M63" i="60"/>
  <c r="M37" i="60"/>
  <c r="L37" i="60"/>
  <c r="H63" i="60"/>
  <c r="N63" i="60"/>
  <c r="I63" i="60"/>
  <c r="G63" i="60"/>
  <c r="O63" i="60"/>
  <c r="K37" i="60"/>
  <c r="O37" i="60" l="1"/>
  <c r="P37" i="60"/>
  <c r="Q50" i="60"/>
  <c r="P50" i="60"/>
  <c r="O50" i="60"/>
  <c r="U35" i="60"/>
  <c r="U30" i="60"/>
  <c r="U36" i="60"/>
  <c r="U32" i="60"/>
  <c r="U31" i="60"/>
  <c r="U34" i="60"/>
  <c r="U33" i="60"/>
  <c r="U29" i="60"/>
  <c r="T35" i="60"/>
  <c r="T31" i="60"/>
  <c r="T30" i="60"/>
  <c r="T32" i="60"/>
  <c r="T34" i="60"/>
  <c r="T33" i="60"/>
  <c r="T36" i="60"/>
  <c r="T29" i="60"/>
  <c r="R61" i="60"/>
  <c r="R56" i="60"/>
  <c r="R62" i="60"/>
  <c r="R60" i="60"/>
  <c r="R57" i="60"/>
  <c r="R59" i="60"/>
  <c r="R58" i="60"/>
  <c r="R55" i="60"/>
  <c r="S56" i="60"/>
  <c r="S58" i="60"/>
  <c r="S57" i="60"/>
  <c r="S60" i="60"/>
  <c r="S61" i="60"/>
  <c r="S59" i="60"/>
  <c r="S62" i="60"/>
  <c r="S55" i="60"/>
  <c r="K50" i="60"/>
  <c r="J50" i="60"/>
  <c r="I37" i="60"/>
  <c r="T37" i="60" l="1"/>
  <c r="R63" i="60"/>
  <c r="U37" i="60"/>
  <c r="R44" i="60"/>
  <c r="R45" i="60"/>
  <c r="R48" i="60"/>
  <c r="R43" i="60"/>
  <c r="R46" i="60"/>
  <c r="R47" i="60"/>
  <c r="R49" i="60"/>
  <c r="R42" i="60"/>
  <c r="R34" i="60"/>
  <c r="R35" i="60"/>
  <c r="R30" i="60"/>
  <c r="R32" i="60"/>
  <c r="R31" i="60"/>
  <c r="R36" i="60"/>
  <c r="R33" i="60"/>
  <c r="R29" i="60"/>
  <c r="S43" i="60"/>
  <c r="S48" i="60"/>
  <c r="S45" i="60"/>
  <c r="S47" i="60"/>
  <c r="S49" i="60"/>
  <c r="S46" i="60"/>
  <c r="S44" i="60"/>
  <c r="S42" i="60"/>
  <c r="C43" i="60"/>
  <c r="C44" i="60"/>
  <c r="C46" i="60"/>
  <c r="C47" i="60"/>
  <c r="C48" i="60"/>
  <c r="C45" i="60"/>
  <c r="C42" i="60"/>
  <c r="C49" i="60"/>
  <c r="C34" i="60"/>
  <c r="C30" i="60"/>
  <c r="C32" i="60"/>
  <c r="C33" i="60"/>
  <c r="C31" i="60"/>
  <c r="C35" i="60"/>
  <c r="C36" i="60"/>
  <c r="C29" i="60"/>
  <c r="S37" i="60"/>
  <c r="S63" i="60"/>
  <c r="Q37" i="60"/>
  <c r="M50" i="60"/>
  <c r="S50" i="60" l="1"/>
  <c r="R37" i="60"/>
  <c r="R50" i="60"/>
  <c r="H9" i="62"/>
  <c r="H10" i="62"/>
  <c r="H11" i="62"/>
  <c r="H12" i="62"/>
  <c r="H13" i="62"/>
  <c r="H14" i="62"/>
  <c r="H15" i="62"/>
  <c r="I10" i="62" l="1"/>
  <c r="J10" i="62" s="1"/>
  <c r="I9" i="62"/>
  <c r="J9" i="62" s="1"/>
  <c r="I14" i="62"/>
  <c r="J14" i="62" s="1"/>
  <c r="I13" i="62"/>
  <c r="J13" i="62" s="1"/>
  <c r="I12" i="62"/>
  <c r="J12" i="62" s="1"/>
  <c r="I11" i="62"/>
  <c r="J11" i="62" s="1"/>
  <c r="I15" i="62"/>
  <c r="J15" i="62" s="1"/>
  <c r="C8" i="62" l="1"/>
  <c r="C11" i="62"/>
  <c r="B11" i="62" s="1"/>
  <c r="C15" i="62"/>
  <c r="B15" i="62" s="1"/>
  <c r="C9" i="62"/>
  <c r="B9" i="62" s="1"/>
  <c r="C10" i="62"/>
  <c r="B10" i="62" s="1"/>
  <c r="C13" i="62"/>
  <c r="B13" i="62" s="1"/>
  <c r="C14" i="62"/>
  <c r="B14" i="62" s="1"/>
  <c r="B8" i="62"/>
  <c r="C12" i="62"/>
  <c r="B12" i="62" s="1"/>
  <c r="C60" i="62" l="1"/>
  <c r="C57" i="62"/>
  <c r="C58" i="62"/>
  <c r="C63" i="62"/>
  <c r="C62" i="62"/>
  <c r="C61" i="62"/>
  <c r="C59" i="62"/>
  <c r="C56" i="62"/>
  <c r="C29" i="62"/>
  <c r="C42" i="62"/>
  <c r="C32" i="62"/>
  <c r="C48" i="62"/>
  <c r="C28" i="62"/>
  <c r="C35" i="62"/>
  <c r="C47" i="62"/>
  <c r="C33" i="62"/>
  <c r="C46" i="62"/>
  <c r="C44" i="62"/>
  <c r="C34" i="62"/>
  <c r="C49" i="62"/>
  <c r="C45" i="62"/>
  <c r="C31" i="62"/>
  <c r="C43" i="62"/>
  <c r="C30" i="62"/>
  <c r="D44" i="26"/>
  <c r="E44" i="26"/>
  <c r="K44" i="26"/>
  <c r="L44" i="26"/>
  <c r="O43" i="26" s="1"/>
  <c r="Q44" i="26"/>
  <c r="T39" i="26" s="1"/>
  <c r="R44" i="26"/>
  <c r="U33" i="26" s="1"/>
  <c r="O32" i="26" l="1"/>
  <c r="O30" i="26"/>
  <c r="H43" i="26"/>
  <c r="H34" i="26"/>
  <c r="H37" i="26"/>
  <c r="H32" i="26"/>
  <c r="H41" i="26"/>
  <c r="G37" i="26"/>
  <c r="G31" i="26"/>
  <c r="G32" i="26"/>
  <c r="G35" i="26"/>
  <c r="G38" i="26"/>
  <c r="G43" i="26"/>
  <c r="U38" i="26"/>
  <c r="T41" i="26"/>
  <c r="T38" i="26"/>
  <c r="T35" i="26"/>
  <c r="U30" i="26"/>
  <c r="T33" i="26"/>
  <c r="U40" i="26"/>
  <c r="U37" i="26"/>
  <c r="U34" i="26"/>
  <c r="P44" i="26"/>
  <c r="S36" i="26" s="1"/>
  <c r="U39" i="26"/>
  <c r="T34" i="26"/>
  <c r="T30" i="26"/>
  <c r="J44" i="26"/>
  <c r="N30" i="26"/>
  <c r="F44" i="26"/>
  <c r="I30" i="26" s="1"/>
  <c r="H31" i="26"/>
  <c r="H35" i="26"/>
  <c r="H39" i="26"/>
  <c r="H38" i="26"/>
  <c r="H40" i="26"/>
  <c r="H33" i="26"/>
  <c r="H36" i="26"/>
  <c r="H30" i="26"/>
  <c r="O33" i="26"/>
  <c r="O37" i="26"/>
  <c r="O41" i="26"/>
  <c r="O34" i="26"/>
  <c r="O35" i="26"/>
  <c r="O39" i="26"/>
  <c r="O36" i="26"/>
  <c r="O40" i="26"/>
  <c r="G39" i="26"/>
  <c r="G40" i="26"/>
  <c r="G41" i="26"/>
  <c r="G30" i="26"/>
  <c r="G34" i="26"/>
  <c r="O38" i="26"/>
  <c r="G36" i="26"/>
  <c r="G33" i="26"/>
  <c r="O31" i="26"/>
  <c r="T37" i="26"/>
  <c r="U36" i="26"/>
  <c r="U35" i="26"/>
  <c r="U43" i="26"/>
  <c r="U32" i="26"/>
  <c r="U31" i="26"/>
  <c r="T32" i="26"/>
  <c r="T36" i="26"/>
  <c r="T40" i="26"/>
  <c r="T43" i="26"/>
  <c r="U41" i="26"/>
  <c r="T31" i="26"/>
  <c r="C34" i="26" l="1"/>
  <c r="C30" i="26"/>
  <c r="C32" i="26"/>
  <c r="C42" i="26"/>
  <c r="C35" i="26"/>
  <c r="C43" i="26"/>
  <c r="C31" i="26"/>
  <c r="C39" i="26"/>
  <c r="C33" i="26"/>
  <c r="C36" i="26"/>
  <c r="C40" i="26"/>
  <c r="C38" i="26"/>
  <c r="C37" i="26"/>
  <c r="C41" i="26"/>
  <c r="M41" i="26"/>
  <c r="S31" i="26"/>
  <c r="M34" i="26"/>
  <c r="S37" i="26"/>
  <c r="S41" i="26"/>
  <c r="H44" i="26"/>
  <c r="U44" i="26"/>
  <c r="M43" i="26"/>
  <c r="G44" i="26"/>
  <c r="S43" i="26"/>
  <c r="S38" i="26"/>
  <c r="S30" i="26"/>
  <c r="T44" i="26"/>
  <c r="M38" i="26"/>
  <c r="S35" i="26"/>
  <c r="S34" i="26"/>
  <c r="S39" i="26"/>
  <c r="S33" i="26"/>
  <c r="M39" i="26"/>
  <c r="M37" i="26"/>
  <c r="M40" i="26"/>
  <c r="M30" i="26"/>
  <c r="M32" i="26"/>
  <c r="M35" i="26"/>
  <c r="M33" i="26"/>
  <c r="M36" i="26"/>
  <c r="M31" i="26"/>
  <c r="O44" i="26"/>
  <c r="S40" i="26"/>
  <c r="S32" i="26"/>
  <c r="O9" i="26"/>
  <c r="I37" i="26"/>
  <c r="I38" i="26"/>
  <c r="I39" i="26"/>
  <c r="I32" i="26"/>
  <c r="I43" i="26"/>
  <c r="I36" i="26"/>
  <c r="I33" i="26"/>
  <c r="I40" i="26"/>
  <c r="I35" i="26"/>
  <c r="I34" i="26"/>
  <c r="I41" i="26"/>
  <c r="I31" i="26"/>
  <c r="N35" i="26"/>
  <c r="N36" i="26"/>
  <c r="N40" i="26"/>
  <c r="N34" i="26"/>
  <c r="N41" i="26"/>
  <c r="N37" i="26"/>
  <c r="N33" i="26"/>
  <c r="N32" i="26"/>
  <c r="N43" i="26"/>
  <c r="N39" i="26"/>
  <c r="N31" i="26"/>
  <c r="N38" i="26"/>
  <c r="Q9" i="26" l="1"/>
  <c r="P9" i="26"/>
  <c r="S44" i="26"/>
  <c r="N44" i="26"/>
  <c r="I44" i="26"/>
  <c r="M44" i="26"/>
  <c r="C23" i="26"/>
  <c r="T9" i="26"/>
  <c r="U9" i="26"/>
  <c r="B9" i="26" l="1"/>
  <c r="H9" i="26" l="1"/>
  <c r="G9" i="26"/>
  <c r="F9" i="26"/>
  <c r="C25" i="26"/>
  <c r="F22" i="26"/>
  <c r="G22" i="26"/>
  <c r="H22" i="26"/>
  <c r="F19" i="26"/>
  <c r="G19" i="26"/>
  <c r="H19" i="26"/>
  <c r="F18" i="26"/>
  <c r="G18" i="26"/>
  <c r="H18" i="26"/>
  <c r="F17" i="26"/>
  <c r="G17" i="26"/>
  <c r="H17" i="26"/>
  <c r="F16" i="26"/>
  <c r="G16" i="26"/>
  <c r="H16" i="26"/>
  <c r="F15" i="26"/>
  <c r="G15" i="26"/>
  <c r="H15" i="26"/>
  <c r="F14" i="26"/>
  <c r="G14" i="26"/>
  <c r="H14" i="26"/>
  <c r="F12" i="26"/>
  <c r="G12" i="26"/>
  <c r="H12" i="26"/>
  <c r="E9" i="26"/>
  <c r="D9" i="26"/>
  <c r="F11" i="26"/>
  <c r="G11" i="26"/>
  <c r="H11" i="26"/>
  <c r="F13" i="26"/>
  <c r="G13" i="26"/>
  <c r="H13" i="26"/>
  <c r="F20" i="26"/>
  <c r="G20" i="26"/>
  <c r="H20" i="26"/>
  <c r="F10" i="26"/>
  <c r="G10" i="26"/>
  <c r="H10" i="26"/>
  <c r="D23" i="26" l="1"/>
  <c r="D25" i="26" s="1"/>
  <c r="E23" i="26"/>
</calcChain>
</file>

<file path=xl/sharedStrings.xml><?xml version="1.0" encoding="utf-8"?>
<sst xmlns="http://schemas.openxmlformats.org/spreadsheetml/2006/main" count="21335" uniqueCount="377">
  <si>
    <t>No</t>
  </si>
  <si>
    <t>Q1</t>
  </si>
  <si>
    <t>Q2</t>
  </si>
  <si>
    <t>Q3</t>
  </si>
  <si>
    <t>Q4</t>
  </si>
  <si>
    <t>Q5</t>
  </si>
  <si>
    <t>Q6</t>
  </si>
  <si>
    <t>Q7</t>
  </si>
  <si>
    <t>Q8</t>
  </si>
  <si>
    <t>Q9</t>
  </si>
  <si>
    <t>Q2a</t>
  </si>
  <si>
    <t>Q7a</t>
  </si>
  <si>
    <t>Q9a</t>
  </si>
  <si>
    <t>Q10a</t>
  </si>
  <si>
    <t>Solar Thermal_H</t>
  </si>
  <si>
    <t>Biomass_H</t>
  </si>
  <si>
    <t>Heat pump_H</t>
  </si>
  <si>
    <t>Geothermal_H</t>
  </si>
  <si>
    <t>Renewable DH_H</t>
  </si>
  <si>
    <t>None_H</t>
  </si>
  <si>
    <t>Biomass_C</t>
  </si>
  <si>
    <t>None_C</t>
  </si>
  <si>
    <t>TOTAL</t>
  </si>
  <si>
    <t>Key decision factors</t>
  </si>
  <si>
    <t>ST_K_H</t>
  </si>
  <si>
    <t>Biomass_K_H</t>
  </si>
  <si>
    <t>HP_K_H</t>
  </si>
  <si>
    <t>Geo_K_H</t>
  </si>
  <si>
    <t>DH_K_H</t>
  </si>
  <si>
    <t>ST_K_C</t>
  </si>
  <si>
    <t>Biomass_K_C</t>
  </si>
  <si>
    <t>HP_K_C</t>
  </si>
  <si>
    <t>Geo_K_C</t>
  </si>
  <si>
    <t>DH_K_C</t>
  </si>
  <si>
    <t>ST_C</t>
  </si>
  <si>
    <t>HP_C</t>
  </si>
  <si>
    <t>Geo_C</t>
  </si>
  <si>
    <t>DH_C</t>
  </si>
  <si>
    <t>5-10%</t>
  </si>
  <si>
    <t>10-25%</t>
  </si>
  <si>
    <t>25-40%</t>
  </si>
  <si>
    <t>&gt;4br</t>
  </si>
  <si>
    <t>Q4a</t>
  </si>
  <si>
    <t>None_K_HS</t>
  </si>
  <si>
    <t>None_K_CS</t>
  </si>
  <si>
    <t>Internet/ Webs</t>
  </si>
  <si>
    <t>%</t>
  </si>
  <si>
    <t>TAMAÑO MUESTRA</t>
  </si>
  <si>
    <t>Zona Climática</t>
  </si>
  <si>
    <t>Individual</t>
  </si>
  <si>
    <t>Otros</t>
  </si>
  <si>
    <t>Familiares/amigos</t>
  </si>
  <si>
    <t>Agencias de la Energía</t>
  </si>
  <si>
    <t>Total entrevistas</t>
  </si>
  <si>
    <t>ZONA CLIMÁTICA</t>
  </si>
  <si>
    <t>Inversión</t>
  </si>
  <si>
    <t>Ahorros totales</t>
  </si>
  <si>
    <t>Mantenimiento</t>
  </si>
  <si>
    <t>Confort</t>
  </si>
  <si>
    <t>Razones medioambientales</t>
  </si>
  <si>
    <t>Recomendación</t>
  </si>
  <si>
    <t>Fiable y seguro</t>
  </si>
  <si>
    <t>Etiquetado energético</t>
  </si>
  <si>
    <t>Acceso al combustible</t>
  </si>
  <si>
    <t>Integración arquitectónica</t>
  </si>
  <si>
    <t>Marca</t>
  </si>
  <si>
    <t>Tecnología familiar</t>
  </si>
  <si>
    <t>Comerciales</t>
  </si>
  <si>
    <t>Profesionales</t>
  </si>
  <si>
    <t>Recursos</t>
  </si>
  <si>
    <t>Solar Térmica</t>
  </si>
  <si>
    <t>Biomasa</t>
  </si>
  <si>
    <t>Bomba calor</t>
  </si>
  <si>
    <t>Geotermia</t>
  </si>
  <si>
    <t>Ninguna</t>
  </si>
  <si>
    <t>Alta inversión</t>
  </si>
  <si>
    <t>Alto impacto visual</t>
  </si>
  <si>
    <t>Conocimiento general</t>
  </si>
  <si>
    <t>CALOR</t>
  </si>
  <si>
    <t>Cambios estructurales</t>
  </si>
  <si>
    <t>Aprobación vecinos</t>
  </si>
  <si>
    <t>Concidiones climáticas</t>
  </si>
  <si>
    <t>Poca fiabilidad</t>
  </si>
  <si>
    <t>Falta de instaladores</t>
  </si>
  <si>
    <t>Costes de mantenimiento</t>
  </si>
  <si>
    <t>Dificultad de uso</t>
  </si>
  <si>
    <t>Otras</t>
  </si>
  <si>
    <t>Alto precio</t>
  </si>
  <si>
    <t>Zona climática</t>
  </si>
  <si>
    <t>Si</t>
  </si>
  <si>
    <t>NS/NC</t>
  </si>
  <si>
    <t>Disponibilidad para pagar</t>
  </si>
  <si>
    <t>Opción barata</t>
  </si>
  <si>
    <t>Incentivos</t>
  </si>
  <si>
    <t>Obligación legal</t>
  </si>
  <si>
    <t>Central</t>
  </si>
  <si>
    <t>Satisfecho</t>
  </si>
  <si>
    <t>No satisfecho</t>
  </si>
  <si>
    <t>Electricidad</t>
  </si>
  <si>
    <t>GLP</t>
  </si>
  <si>
    <t>Gas Natural</t>
  </si>
  <si>
    <t>Gasóleo</t>
  </si>
  <si>
    <t>Carbón</t>
  </si>
  <si>
    <t>Almacenamiento</t>
  </si>
  <si>
    <t>Fácil, fiable y seguro</t>
  </si>
  <si>
    <t>Sistema Principal</t>
  </si>
  <si>
    <t>Precio combustible</t>
  </si>
  <si>
    <t>Sostenibilidad</t>
  </si>
  <si>
    <t>Ninguno</t>
  </si>
  <si>
    <t>AC Eléctrico</t>
  </si>
  <si>
    <t>Combustible accesible</t>
  </si>
  <si>
    <t>Precio equipos</t>
  </si>
  <si>
    <t>Bomba de calor aire</t>
  </si>
  <si>
    <t>DH renovable</t>
  </si>
  <si>
    <t>Bomba de calor agua</t>
  </si>
  <si>
    <t>DH no renovable</t>
  </si>
  <si>
    <t>Tecnología</t>
  </si>
  <si>
    <t>Satisfacción</t>
  </si>
  <si>
    <t>Sistema principal</t>
  </si>
  <si>
    <t>Satifacción</t>
  </si>
  <si>
    <t>Factores de decisión</t>
  </si>
  <si>
    <t>Entrevistas totales</t>
  </si>
  <si>
    <t>Por favor, elegir una opción</t>
  </si>
  <si>
    <t>Tecnología_Ref</t>
  </si>
  <si>
    <t>Asoc. de consumidores</t>
  </si>
  <si>
    <t>Parte I - Datos descriptivos de la muestra</t>
  </si>
  <si>
    <t>ID</t>
  </si>
  <si>
    <t>Parte II - Criterios energéticos</t>
  </si>
  <si>
    <t>Factores determinantes en la toma de decisiones</t>
  </si>
  <si>
    <t>Tecnologías conocidas</t>
  </si>
  <si>
    <t>Conocimientos sobre energías renovables térmicas</t>
  </si>
  <si>
    <t>Percepción sobre las energías renovables térmicas</t>
  </si>
  <si>
    <t>Razones de la negativa a instalar energías renovables térmicas</t>
  </si>
  <si>
    <t>Disposición a pagar más por el uso de energías renovables térmicas</t>
  </si>
  <si>
    <t>Cantidad máxima a pagar por el uso de energías renovables</t>
  </si>
  <si>
    <t>Tecnología/s renovable/s térmica/s más adaptada a sus necesidades</t>
  </si>
  <si>
    <t>Acceso y coste combustible</t>
  </si>
  <si>
    <t>Medios de información</t>
  </si>
  <si>
    <t>Internet/Webs</t>
  </si>
  <si>
    <t>Multi-respuesta</t>
  </si>
  <si>
    <t>Factores</t>
  </si>
  <si>
    <t>Red urb. calor</t>
  </si>
  <si>
    <t>Precio_equipos</t>
  </si>
  <si>
    <t>Precio_combustible</t>
  </si>
  <si>
    <t>Combustible_accesible</t>
  </si>
  <si>
    <t>Sostenibilidad_</t>
  </si>
  <si>
    <t>Almacenamiento_</t>
  </si>
  <si>
    <t>Fácil, fiable y seguro_</t>
  </si>
  <si>
    <t>Mantenimiento_</t>
  </si>
  <si>
    <t>Otros_</t>
  </si>
  <si>
    <t>Sastisfacción</t>
  </si>
  <si>
    <t>Sistema actual calefacción</t>
  </si>
  <si>
    <t>Sistema actual refrigeración</t>
  </si>
  <si>
    <t>Profesionales_</t>
  </si>
  <si>
    <t>Comerciales_</t>
  </si>
  <si>
    <t>Asoc_consumidores</t>
  </si>
  <si>
    <t>Medios_comunicación</t>
  </si>
  <si>
    <t>Internet_ Webs</t>
  </si>
  <si>
    <t>Agencias_Energía</t>
  </si>
  <si>
    <t>Bajo_mantenimiento</t>
  </si>
  <si>
    <t>Fiabilidad_seguridad</t>
  </si>
  <si>
    <t>Inversión_Inicial</t>
  </si>
  <si>
    <t>Ahorros_</t>
  </si>
  <si>
    <t>Medioambiente_</t>
  </si>
  <si>
    <t>Familiaridad_</t>
  </si>
  <si>
    <t>Etiquetado_energético</t>
  </si>
  <si>
    <t>Disponibilidad_tecnológica</t>
  </si>
  <si>
    <t>Accesibilidad_combustible</t>
  </si>
  <si>
    <t>Integración_arquitectónica</t>
  </si>
  <si>
    <t>Marca_fiable</t>
  </si>
  <si>
    <t>Red urb. Frío</t>
  </si>
  <si>
    <t>Alta_inversión</t>
  </si>
  <si>
    <t>Altos_coste_operación</t>
  </si>
  <si>
    <t>Ahorro_</t>
  </si>
  <si>
    <t>Sostenible_</t>
  </si>
  <si>
    <t>Fiable_</t>
  </si>
  <si>
    <t>Alto_impacto_visual</t>
  </si>
  <si>
    <t>Seguro_</t>
  </si>
  <si>
    <t>Conocmiento RHC</t>
  </si>
  <si>
    <t>Altos costes operación</t>
  </si>
  <si>
    <t>Inst_especializados</t>
  </si>
  <si>
    <t>Atributo perceptible</t>
  </si>
  <si>
    <t>Tecnologías apropiadas calor</t>
  </si>
  <si>
    <t>Tecnologías apropiadas frío</t>
  </si>
  <si>
    <t>No conocen</t>
  </si>
  <si>
    <t>Precio_</t>
  </si>
  <si>
    <t>Cambios_estructurales</t>
  </si>
  <si>
    <t>Condiciones_climáticas</t>
  </si>
  <si>
    <t>Fiabilidad_</t>
  </si>
  <si>
    <t>Falta_instaladores</t>
  </si>
  <si>
    <t>Costes_mantenimiento</t>
  </si>
  <si>
    <t>Dificultad_uso</t>
  </si>
  <si>
    <t>Ninguna RE</t>
  </si>
  <si>
    <t>Ninguna RE considerada</t>
  </si>
  <si>
    <t>Total rechazo</t>
  </si>
  <si>
    <t>Razones del rechazo</t>
  </si>
  <si>
    <t>Conocimiento RE</t>
  </si>
  <si>
    <t>¿Cuánto?</t>
  </si>
  <si>
    <t>Población con la que se compararán los resultados</t>
  </si>
  <si>
    <t>Recursos informativos</t>
  </si>
  <si>
    <t>Calefacción y ACS</t>
  </si>
  <si>
    <t>Refrigeración</t>
  </si>
  <si>
    <t>Instalaciones</t>
  </si>
  <si>
    <t>Medios comunicación</t>
  </si>
  <si>
    <t>SATISFECHO</t>
  </si>
  <si>
    <t>NO SABE/NO CONTESTA</t>
  </si>
  <si>
    <t>NO SATISFECHO</t>
  </si>
  <si>
    <t>Med.</t>
  </si>
  <si>
    <t>Cont.</t>
  </si>
  <si>
    <t>Atlán.</t>
  </si>
  <si>
    <t>%sobre total</t>
  </si>
  <si>
    <t>%sobre tecnología</t>
  </si>
  <si>
    <t>Seleccionar nivel satisfacción</t>
  </si>
  <si>
    <t>Nivel de satisfacción</t>
  </si>
  <si>
    <t>Respuestas</t>
  </si>
  <si>
    <t>Satisfacción por tecnología:</t>
  </si>
  <si>
    <t>Disponibilidad tecnología</t>
  </si>
  <si>
    <t>Disponibilidad</t>
  </si>
  <si>
    <t>¿Por qué no se considara el uso de energías renovables?</t>
  </si>
  <si>
    <t>Conocimiento tecnologías calor y ACS</t>
  </si>
  <si>
    <t>Conocimiento tecnologías refrigeración</t>
  </si>
  <si>
    <t>Atributos perceptibles</t>
  </si>
  <si>
    <t xml:space="preserve">* Estos porcentajes son sobre el total de </t>
  </si>
  <si>
    <t>población dispuesta a pagar más</t>
  </si>
  <si>
    <t>*</t>
  </si>
  <si>
    <t>Total SI</t>
  </si>
  <si>
    <t>Razones por tecnología:</t>
  </si>
  <si>
    <t>Seleccionar tecnología para mostrar en el gráfico</t>
  </si>
  <si>
    <t xml:space="preserve">Seleccionar tecnología </t>
  </si>
  <si>
    <t>Auditoría</t>
  </si>
  <si>
    <t>None REF&amp;CAL</t>
  </si>
  <si>
    <t>Plazo de retorno adecuado inversión</t>
  </si>
  <si>
    <t>2-5 años</t>
  </si>
  <si>
    <t>5-10 años</t>
  </si>
  <si>
    <t>Principal actividad</t>
  </si>
  <si>
    <t>Alimentación</t>
  </si>
  <si>
    <t>Téxtil</t>
  </si>
  <si>
    <t>Papel</t>
  </si>
  <si>
    <t>Química</t>
  </si>
  <si>
    <t>Metales</t>
  </si>
  <si>
    <t>No metales</t>
  </si>
  <si>
    <t>Variación producción</t>
  </si>
  <si>
    <t>Diaria</t>
  </si>
  <si>
    <t>Semanal</t>
  </si>
  <si>
    <t>Estacional</t>
  </si>
  <si>
    <t>No existe</t>
  </si>
  <si>
    <t xml:space="preserve">
Diaria = "Menos de 500 mSemanal"
Semanal = "Entre 500 y NS/NC9 mSemanal"
Estacional = "Entre Diaria000 y No existeNS/NC9 mSemanal"
No existe = "Entre 5000 y NS/NCNS/NC mSemanal"
5 = "Entre Diaria0000 y No existe9000 mSemanal"
6 = "50000 mSemanal o más"
9= "Ns/Nc"
Diaria = "Menos de 500 mSemanal"
Semanal = "Entre 500 y NS/NC9 mSemanal"
Estacional = "Entre Diaria000 y No existeNS/NC9 mSemanal"
No existe = "Entre 5000 y NS/NCNS/NC mSemanal"
5 = "Entre Diaria0000 y No existe9000 mSemanal"
6 = "50000 mSemanal o más"
9= "Ns/Nc"</t>
  </si>
  <si>
    <t>Trab≤5</t>
  </si>
  <si>
    <t>5&lt;Trab≤10</t>
  </si>
  <si>
    <t>10&lt;Trab≤20</t>
  </si>
  <si>
    <t>20&lt;Trab≤50</t>
  </si>
  <si>
    <t>100&lt;Trab≤200</t>
  </si>
  <si>
    <t>Trab&gt;200</t>
  </si>
  <si>
    <t>50&lt;Trab≤100</t>
  </si>
  <si>
    <t>Número de trabajadores</t>
  </si>
  <si>
    <t>Existía una obligación legal o era necesario para el cumplimiento de estándares internacionales (ISO, EN, etc.)</t>
  </si>
  <si>
    <t>Fue una decisión impuesta por la dirección</t>
  </si>
  <si>
    <t>Acceso y coste del combustible y/o recurso energético</t>
  </si>
  <si>
    <t>Equipos baratos</t>
  </si>
  <si>
    <t>Innovación y estrategia corporativa de la compañía</t>
  </si>
  <si>
    <t>Tecnología familiar. Experiencias previas en el proceso con la tecnología</t>
  </si>
  <si>
    <t>Necesidad de cumplimiento de objetivos ambientales</t>
  </si>
  <si>
    <t>En el momento de la instalación había incentivos para estas instalaciones</t>
  </si>
  <si>
    <t>Antigüedad equipos calor</t>
  </si>
  <si>
    <t>Temperatura proceso producción calor</t>
  </si>
  <si>
    <t>Condiciones adecuadas_</t>
  </si>
  <si>
    <t>Tª≤100ºC</t>
  </si>
  <si>
    <t>100&lt;Tª≤500ºC</t>
  </si>
  <si>
    <t>500&lt;Tª≤1000ºC</t>
  </si>
  <si>
    <t>Tª&gt;1000ºC</t>
  </si>
  <si>
    <t>Ant.≤5 años</t>
  </si>
  <si>
    <t>5&lt;Ant.≤10 años</t>
  </si>
  <si>
    <t>10&lt;Ant.≤15 años</t>
  </si>
  <si>
    <t>15&lt;Ant.≤25 años</t>
  </si>
  <si>
    <t>Ant.&gt;25 años</t>
  </si>
  <si>
    <t>Temperatura proceso producción frío</t>
  </si>
  <si>
    <t>Antigüedad equipos frío</t>
  </si>
  <si>
    <t>Bomba de calor gas</t>
  </si>
  <si>
    <t>Sist. Absorción no renov</t>
  </si>
  <si>
    <t>Sist. Ref. Adiabática</t>
  </si>
  <si>
    <t>Tª≤0ºC</t>
  </si>
  <si>
    <t>10&lt;Tª≤0ºC</t>
  </si>
  <si>
    <t>Tª&gt;10ºC</t>
  </si>
  <si>
    <t>Tecnología_Calor</t>
  </si>
  <si>
    <t>Técnicos empresa_</t>
  </si>
  <si>
    <t>Adecuación proceso_</t>
  </si>
  <si>
    <t>Recomendación_industria</t>
  </si>
  <si>
    <t>NS/NC_H</t>
  </si>
  <si>
    <t>NS/NC_C</t>
  </si>
  <si>
    <t>Permisos_</t>
  </si>
  <si>
    <t>QSi0</t>
  </si>
  <si>
    <t>Todas</t>
  </si>
  <si>
    <t>PRINCIPAL ACTIVIDAD INDUSTRIAL</t>
  </si>
  <si>
    <t>Madera</t>
  </si>
  <si>
    <t>Plástico</t>
  </si>
  <si>
    <t>NÚMERO DE TRABAJADORES</t>
  </si>
  <si>
    <t>AUDITORÍA ENERGÉTICA</t>
  </si>
  <si>
    <t>VARIACIÓN PRODUCCIÓN</t>
  </si>
  <si>
    <t>SISTEMAS DE PRODUCCIÓN DE CALOR INDUSTRIAL</t>
  </si>
  <si>
    <t>Para conocer las respuestas obtenidas en cada pregunta de la encuesta, pulse la casilla correspondiente</t>
  </si>
  <si>
    <r>
      <t xml:space="preserve">Nivel de satisfacción - </t>
    </r>
    <r>
      <rPr>
        <i/>
        <sz val="11"/>
        <color theme="1"/>
        <rFont val="Calibri"/>
        <family val="2"/>
        <scheme val="minor"/>
      </rPr>
      <t>razones</t>
    </r>
  </si>
  <si>
    <t>Q1a</t>
  </si>
  <si>
    <t>Influencia en la toma de decisiones para el uso de la tecnología actual</t>
  </si>
  <si>
    <t>Fuentes de información consultadas para la toma de decisiones</t>
  </si>
  <si>
    <t>Desarrollo de las encuestas en el sector INDUSTRIAL</t>
  </si>
  <si>
    <t xml:space="preserve">Sistemas de producción de calor existente en el proceso industrial </t>
  </si>
  <si>
    <t>Sistemas de producción de frío existentes en el proceso industrial</t>
  </si>
  <si>
    <t>SATISFACCIÓN CON LOS SISTEMAS DE PRODUCCIÓN DE CALOR INDUSTRIAL</t>
  </si>
  <si>
    <t>Auditoría Energética</t>
  </si>
  <si>
    <t>Q8a</t>
  </si>
  <si>
    <t>Sist. abs. no renov</t>
  </si>
  <si>
    <t>Ref. Adiabática</t>
  </si>
  <si>
    <t>SISTEMAS DE PRODUCCIÓN DE FRÍO INDUSTRIAL</t>
  </si>
  <si>
    <t>SATISFACCIÓN CON LOS SISTEMAS DE PRODUCCIÓN DE FRÍO INDUSTRIAL</t>
  </si>
  <si>
    <t>Imposición dirección</t>
  </si>
  <si>
    <t>Estrategia corporativa</t>
  </si>
  <si>
    <t>Experiencias previas</t>
  </si>
  <si>
    <t>Objetivos ambientales</t>
  </si>
  <si>
    <t>Técnicos empresa</t>
  </si>
  <si>
    <t>Adecuación al proceso</t>
  </si>
  <si>
    <t>Zona climática CALOR Y FRÍO INDUSTRIAL</t>
  </si>
  <si>
    <t>Mayores ahorros</t>
  </si>
  <si>
    <t>Más sostenible</t>
  </si>
  <si>
    <t>Más fiable</t>
  </si>
  <si>
    <t>Más seguro</t>
  </si>
  <si>
    <t>Más inst. especializados</t>
  </si>
  <si>
    <t>sobre el total de respuestas que rechazan el uso de renovables</t>
  </si>
  <si>
    <t>PLAZO DE RETORNO DE LA INVERSIÓN</t>
  </si>
  <si>
    <t>Menos de 2 años</t>
  </si>
  <si>
    <t>Más de 10 años</t>
  </si>
  <si>
    <t>Plazo de retorno de la inversión</t>
  </si>
  <si>
    <t>Más de 40%</t>
  </si>
  <si>
    <t xml:space="preserve">Los resultados permiten analizar las instalaciones existentes (calefacción, agua caliente sanitaria -ACS- y refrigeración), la disposición a pagar más por las renovables térmicas, así como el conocimiento y percepción de estas tecnologías por el público en España. </t>
  </si>
  <si>
    <t>Número de encuestas</t>
  </si>
  <si>
    <t>Nivel de confianza</t>
  </si>
  <si>
    <t>Margen de error</t>
  </si>
  <si>
    <r>
      <t>Mediterránea/cálida (</t>
    </r>
    <r>
      <rPr>
        <b/>
        <sz val="9"/>
        <color theme="1"/>
        <rFont val="Calibri"/>
        <family val="2"/>
        <scheme val="minor"/>
      </rPr>
      <t>Med.</t>
    </r>
    <r>
      <rPr>
        <sz val="9"/>
        <color theme="1"/>
        <rFont val="Calibri"/>
        <family val="2"/>
        <scheme val="minor"/>
      </rPr>
      <t>)</t>
    </r>
  </si>
  <si>
    <r>
      <t>Continental (</t>
    </r>
    <r>
      <rPr>
        <b/>
        <sz val="9"/>
        <color theme="1"/>
        <rFont val="Calibri"/>
        <family val="2"/>
        <scheme val="minor"/>
      </rPr>
      <t>Cont.</t>
    </r>
    <r>
      <rPr>
        <sz val="9"/>
        <color theme="1"/>
        <rFont val="Calibri"/>
        <family val="2"/>
        <scheme val="minor"/>
      </rPr>
      <t>)</t>
    </r>
  </si>
  <si>
    <r>
      <t>Atlántica/norte (</t>
    </r>
    <r>
      <rPr>
        <b/>
        <sz val="9"/>
        <color theme="1"/>
        <rFont val="Calibri"/>
        <family val="2"/>
        <scheme val="minor"/>
      </rPr>
      <t>Atlán.</t>
    </r>
    <r>
      <rPr>
        <sz val="9"/>
        <color theme="1"/>
        <rFont val="Calibri"/>
        <family val="2"/>
        <scheme val="minor"/>
      </rPr>
      <t>)</t>
    </r>
  </si>
  <si>
    <r>
      <t xml:space="preserve">En la pestaña </t>
    </r>
    <r>
      <rPr>
        <b/>
        <sz val="10"/>
        <color theme="1"/>
        <rFont val="Calibri"/>
        <family val="2"/>
        <scheme val="minor"/>
      </rPr>
      <t>MODELO ENCUESTA</t>
    </r>
    <r>
      <rPr>
        <sz val="10"/>
        <color theme="1"/>
        <rFont val="Calibri"/>
        <family val="2"/>
        <scheme val="minor"/>
      </rPr>
      <t xml:space="preserve"> se muestra el diagrama de flujo seguido para el desarrollo de los cuestionarios. </t>
    </r>
  </si>
  <si>
    <r>
      <t xml:space="preserve">Cada pregunta de la encuestas se presenta en una pestaña del presente documento; se puede acceder a las mismas pinchando en la pestaña correspondiente o a través del diagrama de flujo representado en la pestaña </t>
    </r>
    <r>
      <rPr>
        <b/>
        <sz val="10"/>
        <color theme="1"/>
        <rFont val="Calibri"/>
        <family val="2"/>
        <scheme val="minor"/>
      </rPr>
      <t>MODELO DE ENCUESTA</t>
    </r>
    <r>
      <rPr>
        <sz val="10"/>
        <color theme="1"/>
        <rFont val="Calibri"/>
        <family val="2"/>
        <scheme val="minor"/>
      </rPr>
      <t xml:space="preserve"> (Hipervínculos).</t>
    </r>
  </si>
  <si>
    <t>En cada tabla se indica a qué total se refieren los porcentajes mostrados.</t>
  </si>
  <si>
    <t>La distribución de la muestra en base a las variables socioeconómicas se ha equilibrado para que todos los sectores de población estén debidamente representados.</t>
  </si>
  <si>
    <r>
      <t>En esta cuestión, se puede elegir la población con la que se comparan los resultados (celda B4). Se puede considerar el total de personas entrevistadas (</t>
    </r>
    <r>
      <rPr>
        <i/>
        <sz val="10"/>
        <color theme="1"/>
        <rFont val="Calibri"/>
        <family val="2"/>
        <scheme val="minor"/>
      </rPr>
      <t>Entrevistas totales</t>
    </r>
    <r>
      <rPr>
        <sz val="10"/>
        <color theme="1"/>
        <rFont val="Calibri"/>
        <family val="2"/>
        <scheme val="minor"/>
      </rPr>
      <t>) o el total de personas que conoce las energías renovables (</t>
    </r>
    <r>
      <rPr>
        <i/>
        <sz val="10"/>
        <color theme="1"/>
        <rFont val="Calibri"/>
        <family val="2"/>
        <scheme val="minor"/>
      </rPr>
      <t>Conocimiento general</t>
    </r>
    <r>
      <rPr>
        <sz val="10"/>
        <color theme="1"/>
        <rFont val="Calibri"/>
        <family val="2"/>
        <scheme val="minor"/>
      </rPr>
      <t>).</t>
    </r>
  </si>
  <si>
    <r>
      <t>En los porcentajes a mostrar, se puede elegir con qué población comparar los resultados (celda B4), pudiendo considerarse el total de personas entrevistadas (</t>
    </r>
    <r>
      <rPr>
        <i/>
        <sz val="10"/>
        <color theme="1"/>
        <rFont val="Calibri"/>
        <family val="2"/>
        <scheme val="minor"/>
      </rPr>
      <t>Entrevistas totales</t>
    </r>
    <r>
      <rPr>
        <sz val="10"/>
        <color theme="1"/>
        <rFont val="Calibri"/>
        <family val="2"/>
        <scheme val="minor"/>
      </rPr>
      <t>) o el total de personas que conoce las energías renovables (</t>
    </r>
    <r>
      <rPr>
        <i/>
        <sz val="10"/>
        <color theme="1"/>
        <rFont val="Calibri"/>
        <family val="2"/>
        <scheme val="minor"/>
      </rPr>
      <t>Conocimiento general</t>
    </r>
    <r>
      <rPr>
        <sz val="10"/>
        <color theme="1"/>
        <rFont val="Calibri"/>
        <family val="2"/>
        <scheme val="minor"/>
      </rPr>
      <t>).</t>
    </r>
  </si>
  <si>
    <t>En 2015, se llevaron a cabo en España encuestas en el sector industrial para identificar los factores de decisión que intervienen en la adquisición de sistemas de generación de calor y frío en viviendas, en el marco del proyecto europeo FROnT.</t>
  </si>
  <si>
    <t>Se trata de un muestreo aleatorio estratificado por zona climática. La representatividad de la muestra y el margen de error se muestran en el cuadro adjunto:</t>
  </si>
  <si>
    <t>Se llevaron a cabo 250 encuestas telefónicas (CATI), siendo el universo el total de industrias españolas con producción de calor/frío. Las encuestas se realizaron al personal de la empresa encagado del proceso productivo y que por tanto, conoce mejor el mismo.</t>
  </si>
  <si>
    <t>En cada pestaña se aportan datos sobre las cuestiones de la encuesta. El usuario puede cambiar únicamente las celdas sombreadas en gris (desplegables). Se muestran los resultados distribuidos por las diferentes variables socioeconómicas analizadas.</t>
  </si>
  <si>
    <r>
      <t xml:space="preserve">Las variables socioeconómicas analizadas son: principal actividad, variación de la producción, número de trabajadores y si se ha llevado a cabo una auditoría energética. En la pestaña </t>
    </r>
    <r>
      <rPr>
        <b/>
        <sz val="10"/>
        <color theme="1"/>
        <rFont val="Calibri"/>
        <family val="2"/>
        <scheme val="minor"/>
      </rPr>
      <t>MUESTRA</t>
    </r>
    <r>
      <rPr>
        <sz val="10"/>
        <color theme="1"/>
        <rFont val="Calibri"/>
        <family val="2"/>
        <scheme val="minor"/>
      </rPr>
      <t xml:space="preserve"> se puede visualizar la distribución de las mismas por zona climática. </t>
    </r>
  </si>
  <si>
    <r>
      <rPr>
        <u/>
        <sz val="10"/>
        <color theme="1"/>
        <rFont val="Calibri"/>
        <family val="2"/>
        <scheme val="minor"/>
      </rPr>
      <t xml:space="preserve">Preguntas </t>
    </r>
    <r>
      <rPr>
        <b/>
        <u/>
        <sz val="10"/>
        <color theme="1"/>
        <rFont val="Calibri"/>
        <family val="2"/>
        <scheme val="minor"/>
      </rPr>
      <t>Q1-Q3:</t>
    </r>
    <r>
      <rPr>
        <sz val="10"/>
        <color theme="1"/>
        <rFont val="Calibri"/>
        <family val="2"/>
        <scheme val="minor"/>
      </rPr>
      <t xml:space="preserve"> se formulan con el fin de conocer el sistema actual de producción de calor/frío utilizado en las industrias españolas (</t>
    </r>
    <r>
      <rPr>
        <b/>
        <sz val="10"/>
        <color theme="1"/>
        <rFont val="Calibri"/>
        <family val="2"/>
        <scheme val="minor"/>
      </rPr>
      <t>Q1 y Q2</t>
    </r>
    <r>
      <rPr>
        <sz val="10"/>
        <color theme="1"/>
        <rFont val="Calibri"/>
        <family val="2"/>
        <scheme val="minor"/>
      </rPr>
      <t>), el nivel de satisfacción de los usuarios (</t>
    </r>
    <r>
      <rPr>
        <b/>
        <sz val="10"/>
        <color theme="1"/>
        <rFont val="Calibri"/>
        <family val="2"/>
        <scheme val="minor"/>
      </rPr>
      <t>Q1a y Q2a</t>
    </r>
    <r>
      <rPr>
        <sz val="10"/>
        <color theme="1"/>
        <rFont val="Calibri"/>
        <family val="2"/>
        <scheme val="minor"/>
      </rPr>
      <t>) y los motivos por los que se utiliza el sistema referido (</t>
    </r>
    <r>
      <rPr>
        <b/>
        <sz val="10"/>
        <color theme="1"/>
        <rFont val="Calibri"/>
        <family val="2"/>
        <scheme val="minor"/>
      </rPr>
      <t>Q3</t>
    </r>
    <r>
      <rPr>
        <sz val="10"/>
        <color theme="1"/>
        <rFont val="Calibri"/>
        <family val="2"/>
        <scheme val="minor"/>
      </rPr>
      <t>).</t>
    </r>
  </si>
  <si>
    <r>
      <t>En la descripción del sistema de producción de calor/frío actual y el análisis de la satisfacción del usuario (</t>
    </r>
    <r>
      <rPr>
        <b/>
        <sz val="10"/>
        <color theme="1"/>
        <rFont val="Calibri"/>
        <family val="2"/>
        <scheme val="minor"/>
      </rPr>
      <t>Q1-Q2a</t>
    </r>
    <r>
      <rPr>
        <sz val="10"/>
        <color theme="1"/>
        <rFont val="Calibri"/>
        <family val="2"/>
        <scheme val="minor"/>
      </rPr>
      <t>), se preguntó si el sistema al que hacía referencia era el principal o el secundario (pudiéndose filtrar las respuestas por esta característica).</t>
    </r>
  </si>
  <si>
    <r>
      <rPr>
        <u/>
        <sz val="10"/>
        <color theme="1"/>
        <rFont val="Calibri"/>
        <family val="2"/>
        <scheme val="minor"/>
      </rPr>
      <t xml:space="preserve">Pregunta </t>
    </r>
    <r>
      <rPr>
        <b/>
        <u/>
        <sz val="10"/>
        <color theme="1"/>
        <rFont val="Calibri"/>
        <family val="2"/>
        <scheme val="minor"/>
      </rPr>
      <t>Q4:</t>
    </r>
    <r>
      <rPr>
        <sz val="10"/>
        <color theme="1"/>
        <rFont val="Calibri"/>
        <family val="2"/>
        <scheme val="minor"/>
      </rPr>
      <t xml:space="preserve"> pretende analizar los recursos utilizados por el usuario para informarse en el momento de elegir un sistema de producción de calor/frío industrial. Se trata de una pregunta múlti-respuesta, por lo que los porcentajes totales suman más de 100%.</t>
    </r>
  </si>
  <si>
    <r>
      <rPr>
        <u/>
        <sz val="10"/>
        <color theme="1"/>
        <rFont val="Calibri"/>
        <family val="2"/>
        <scheme val="minor"/>
      </rPr>
      <t xml:space="preserve">Pregunta </t>
    </r>
    <r>
      <rPr>
        <b/>
        <u/>
        <sz val="10"/>
        <color theme="1"/>
        <rFont val="Calibri"/>
        <family val="2"/>
        <scheme val="minor"/>
      </rPr>
      <t>Q5</t>
    </r>
    <r>
      <rPr>
        <u/>
        <sz val="10"/>
        <color theme="1"/>
        <rFont val="Calibri"/>
        <family val="2"/>
        <scheme val="minor"/>
      </rPr>
      <t>:</t>
    </r>
    <r>
      <rPr>
        <sz val="10"/>
        <color theme="1"/>
        <rFont val="Calibri"/>
        <family val="2"/>
        <scheme val="minor"/>
      </rPr>
      <t xml:space="preserve"> analiza los factores que afectan la toma de decisiones a la hora de adquirir sistemas de producción de calor/frío. Se trata de una cuestión con múltiples respuestas, por lo que los porcentajes totales suman más de 100%.</t>
    </r>
  </si>
  <si>
    <r>
      <rPr>
        <u/>
        <sz val="10"/>
        <color theme="1"/>
        <rFont val="Calibri"/>
        <family val="2"/>
        <scheme val="minor"/>
      </rPr>
      <t xml:space="preserve">Pregunta </t>
    </r>
    <r>
      <rPr>
        <b/>
        <u/>
        <sz val="10"/>
        <color theme="1"/>
        <rFont val="Calibri"/>
        <family val="2"/>
        <scheme val="minor"/>
      </rPr>
      <t>Q6:</t>
    </r>
    <r>
      <rPr>
        <sz val="10"/>
        <color theme="1"/>
        <rFont val="Calibri"/>
        <family val="2"/>
        <scheme val="minor"/>
      </rPr>
      <t xml:space="preserve"> informa sobre el número de usuarios que ha oído alguna vez hablar sobre tecnologías renovables para sistemas de producción de calor/frío industrial. Se trata de una pregunta multi-respuesta; se pueden conocer varias tecnologías a la vez.</t>
    </r>
  </si>
  <si>
    <t>Esta pregunta es eliminatoria, para aquellos usuarios que no conocen las energías renovables, se da por finalizada la entrevista.</t>
  </si>
  <si>
    <r>
      <rPr>
        <u/>
        <sz val="10"/>
        <color theme="1"/>
        <rFont val="Calibri"/>
        <family val="2"/>
        <scheme val="minor"/>
      </rPr>
      <t xml:space="preserve">Pregunta </t>
    </r>
    <r>
      <rPr>
        <b/>
        <u/>
        <sz val="10"/>
        <color theme="1"/>
        <rFont val="Calibri"/>
        <family val="2"/>
        <scheme val="minor"/>
      </rPr>
      <t>Q7:</t>
    </r>
    <r>
      <rPr>
        <sz val="10"/>
        <color theme="1"/>
        <rFont val="Calibri"/>
        <family val="2"/>
        <scheme val="minor"/>
      </rPr>
      <t xml:space="preserve"> estudia la percepción de los encuestados sobre las energías renovables para la producción de calor/frío industrial. Los resultados se comparan con las personas que conocen las energías renovables (</t>
    </r>
    <r>
      <rPr>
        <i/>
        <sz val="10"/>
        <color theme="1"/>
        <rFont val="Calibri"/>
        <family val="2"/>
        <scheme val="minor"/>
      </rPr>
      <t>Conocimiento general</t>
    </r>
    <r>
      <rPr>
        <sz val="10"/>
        <color theme="1"/>
        <rFont val="Calibri"/>
        <family val="2"/>
        <scheme val="minor"/>
      </rPr>
      <t>). Cuestión multi-respuesta.</t>
    </r>
  </si>
  <si>
    <r>
      <rPr>
        <u/>
        <sz val="10"/>
        <color theme="1"/>
        <rFont val="Calibri"/>
        <family val="2"/>
        <scheme val="minor"/>
      </rPr>
      <t xml:space="preserve">Pregunta </t>
    </r>
    <r>
      <rPr>
        <b/>
        <u/>
        <sz val="10"/>
        <color theme="1"/>
        <rFont val="Calibri"/>
        <family val="2"/>
        <scheme val="minor"/>
      </rPr>
      <t>Q8:</t>
    </r>
    <r>
      <rPr>
        <sz val="10"/>
        <color theme="1"/>
        <rFont val="Calibri"/>
        <family val="2"/>
        <scheme val="minor"/>
      </rPr>
      <t xml:space="preserve"> aporta información sobre las tecnologías renovables que los encuestados instalarían en su proceso productivo, si tuvieran que hacerlo. Se preguntó por las tecnologías prefereridas para la producción de calor y frío por separado. </t>
    </r>
  </si>
  <si>
    <r>
      <rPr>
        <u/>
        <sz val="10"/>
        <color theme="1"/>
        <rFont val="Calibri"/>
        <family val="2"/>
        <scheme val="minor"/>
      </rPr>
      <t xml:space="preserve">Pregunta </t>
    </r>
    <r>
      <rPr>
        <b/>
        <u/>
        <sz val="10"/>
        <color theme="1"/>
        <rFont val="Calibri"/>
        <family val="2"/>
        <scheme val="minor"/>
      </rPr>
      <t>Q8a</t>
    </r>
    <r>
      <rPr>
        <sz val="10"/>
        <color theme="1"/>
        <rFont val="Calibri"/>
        <family val="2"/>
        <scheme val="minor"/>
      </rPr>
      <t xml:space="preserve">: analiza las causas de rechazo entre aquellos participantes que respondieron en la pregunta 8 que no instalarían ninguna tecnología renovable en el proceso industrial. Se ofrecen varias posibilidades (multi-respuesta). </t>
    </r>
  </si>
  <si>
    <t>La población con la que se comparan los resultados en la pregunta Q8a es la misma que la seleccionada en la pregunta Q8.</t>
  </si>
  <si>
    <r>
      <rPr>
        <u/>
        <sz val="10"/>
        <color theme="1"/>
        <rFont val="Calibri"/>
        <family val="2"/>
        <scheme val="minor"/>
      </rPr>
      <t xml:space="preserve">Pregunta </t>
    </r>
    <r>
      <rPr>
        <b/>
        <u/>
        <sz val="10"/>
        <color theme="1"/>
        <rFont val="Calibri"/>
        <family val="2"/>
        <scheme val="minor"/>
      </rPr>
      <t>Q9</t>
    </r>
    <r>
      <rPr>
        <u/>
        <sz val="10"/>
        <color theme="1"/>
        <rFont val="Calibri"/>
        <family val="2"/>
        <scheme val="minor"/>
      </rPr>
      <t>:</t>
    </r>
    <r>
      <rPr>
        <sz val="10"/>
        <color theme="1"/>
        <rFont val="Calibri"/>
        <family val="2"/>
        <scheme val="minor"/>
      </rPr>
      <t xml:space="preserve"> encaminada a conocer la disponibilidad de los clientes a pagar más por tecnologías renovables en el proceso industrial. Los resultados se comparan con el total de personas que conocen las energías renovables (</t>
    </r>
    <r>
      <rPr>
        <i/>
        <sz val="10"/>
        <color theme="1"/>
        <rFont val="Calibri"/>
        <family val="2"/>
        <scheme val="minor"/>
      </rPr>
      <t>Conocimiento general</t>
    </r>
    <r>
      <rPr>
        <sz val="10"/>
        <color theme="1"/>
        <rFont val="Calibri"/>
        <family val="2"/>
        <scheme val="minor"/>
      </rPr>
      <t>).</t>
    </r>
  </si>
  <si>
    <t>* Los porcentajes se calculan sobre el total de respuestas - Se trata de una pregunta multi-respuesta, por lo que el total no tiene por qué sumar 100%</t>
  </si>
  <si>
    <t>* Los porcentajes se calculan sobre el total de instalaciones.</t>
  </si>
  <si>
    <t>* Los porcentajes se calculan sobre el total de instalaciones que coinciden con la variable socioeconómica analizada</t>
  </si>
  <si>
    <t>* Porcentajes calculados sobre el total de instalaciones de la zona climática analizada</t>
  </si>
  <si>
    <t>* Los porcentajes se calculan sobre el total de instalaciones con tecnología común.</t>
  </si>
  <si>
    <t>CAUSAS DE LA SATISFACCIÓN/INSATISFACCIÓN DEL USUARIO INDUSTRIAL</t>
  </si>
  <si>
    <t>RAZONES PARA EL USO DE LAS TECNOLOGÍAS ACTUALES DE PRODUCCIÓN DE CALOR Y FRÍO INDUSTRIAL - Sistemas principales</t>
  </si>
  <si>
    <t>RECURSOS INFORMATIVOS UTILIZADOS EN EL SECTOR INDUSTRIAL</t>
  </si>
  <si>
    <t>* Porcentajes calculados sobre el total de respuestas - Se trata de una pregunta multi-respuesta, por lo que el total no tiene por qué sumar 100%</t>
  </si>
  <si>
    <t>FACTORES QUE AFECTAN EN LA TOMA DE DECISIÓN PARA LA ADQUISIÓN DE SISTEMAS DE CALOR Y/O FRÍO - SECTOR INDUSTRIAL</t>
  </si>
  <si>
    <t>ENERGÍAS RENOVABLES CONOCIDAS - SECTOR INDUSTRIAL</t>
  </si>
  <si>
    <t>Población con la que se comparaNlos resultados</t>
  </si>
  <si>
    <t>PERCEPCIÓN DE LAS ENERGÍAS RENOVABLES EN EL SECTOR INDUSTRIAL</t>
  </si>
  <si>
    <t>ENERGÍAS RENOVABLES ADECUADAS PARA USO INDUSTRIAL</t>
  </si>
  <si>
    <t>RAZONES POR LAS QUE DESESTIMA EL USO DE ENERGÍAS RENOVABLES EN EL SECTOR INDUSTRIAL</t>
  </si>
  <si>
    <t>DISPONIBILIDAD PARA PAGAR MÁS POR USAR TECNOLOGÍAS RENOVABLES EN EL SECTOR INDUSTRIAL</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</si>
</sst>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164" formatCode="0.0%"/>
    <numFmt numFmtId="165" formatCode="0.000"/>
    <numFmt numFmtId="166" formatCode="0.0000000"/>
    <numFmt numFmtId="167" formatCode="0.0000"/>
  </numFmts>
  <fonts count="64">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u/>
      <sz val="12"/>
      <color theme="10"/>
      <name val="Calibri"/>
      <family val="2"/>
      <scheme val="minor"/>
    </font>
    <font>
      <u/>
      <sz val="12"/>
      <color theme="11"/>
      <name val="Calibri"/>
      <family val="2"/>
      <scheme val="minor"/>
    </font>
    <font>
      <sz val="9"/>
      <color theme="1"/>
      <name val="Calibri"/>
      <family val="2"/>
      <scheme val="minor"/>
    </font>
    <font>
      <sz val="8"/>
      <name val="Calibri"/>
      <family val="2"/>
      <scheme val="minor"/>
    </font>
    <font>
      <sz val="12"/>
      <color theme="1"/>
      <name val="Calibri"/>
      <family val="2"/>
      <scheme val="minor"/>
    </font>
    <font>
      <sz val="9"/>
      <name val="Calibri"/>
      <family val="2"/>
      <scheme val="minor"/>
    </font>
    <font>
      <b/>
      <sz val="9"/>
      <name val="Calibri"/>
      <family val="2"/>
      <scheme val="minor"/>
    </font>
    <font>
      <b/>
      <sz val="9"/>
      <color theme="1"/>
      <name val="Calibri"/>
      <family val="2"/>
      <scheme val="minor"/>
    </font>
    <font>
      <sz val="11"/>
      <color theme="1"/>
      <name val="Czcionka tekstu podstawowego"/>
      <family val="2"/>
      <charset val="238"/>
    </font>
    <font>
      <b/>
      <sz val="12"/>
      <name val="Calibri"/>
      <family val="2"/>
      <scheme val="minor"/>
    </font>
    <font>
      <b/>
      <sz val="12"/>
      <color theme="1"/>
      <name val="Calibri"/>
      <family val="2"/>
      <scheme val="minor"/>
    </font>
    <font>
      <sz val="11"/>
      <color theme="1"/>
      <name val="Calibri"/>
      <family val="2"/>
      <charset val="238"/>
      <scheme val="minor"/>
    </font>
    <font>
      <b/>
      <sz val="9"/>
      <color theme="0"/>
      <name val="Calibri"/>
      <family val="2"/>
      <scheme val="minor"/>
    </font>
    <font>
      <b/>
      <sz val="11"/>
      <color theme="1"/>
      <name val="Calibri"/>
      <family val="2"/>
      <scheme val="minor"/>
    </font>
    <font>
      <sz val="11"/>
      <name val="Calibri"/>
      <family val="2"/>
      <scheme val="minor"/>
    </font>
    <font>
      <b/>
      <sz val="11"/>
      <name val="Calibri"/>
      <family val="2"/>
      <scheme val="minor"/>
    </font>
    <font>
      <sz val="11"/>
      <color theme="0"/>
      <name val="Calibri"/>
      <family val="2"/>
      <scheme val="minor"/>
    </font>
    <font>
      <i/>
      <sz val="11"/>
      <color theme="1"/>
      <name val="Calibri"/>
      <family val="2"/>
      <scheme val="minor"/>
    </font>
    <font>
      <b/>
      <sz val="11"/>
      <color theme="0"/>
      <name val="Calibri"/>
      <family val="2"/>
      <scheme val="minor"/>
    </font>
    <font>
      <sz val="11"/>
      <color theme="7" tint="-0.249977111117893"/>
      <name val="Calibri"/>
      <family val="2"/>
      <scheme val="minor"/>
    </font>
    <font>
      <b/>
      <sz val="14"/>
      <color theme="1"/>
      <name val="Calibri"/>
      <family val="2"/>
      <scheme val="minor"/>
    </font>
    <font>
      <b/>
      <sz val="9"/>
      <color theme="1"/>
      <name val="Calibri"/>
      <family val="2"/>
    </font>
    <font>
      <b/>
      <sz val="16"/>
      <color theme="1"/>
      <name val="Calibri"/>
      <family val="2"/>
      <scheme val="minor"/>
    </font>
    <font>
      <u/>
      <sz val="11"/>
      <color theme="1"/>
      <name val="Calibri"/>
      <family val="2"/>
      <scheme val="minor"/>
    </font>
    <font>
      <sz val="10"/>
      <color theme="0"/>
      <name val="Calibri"/>
      <family val="2"/>
      <scheme val="minor"/>
    </font>
    <font>
      <sz val="10"/>
      <color theme="1"/>
      <name val="Calibri"/>
      <family val="2"/>
      <scheme val="minor"/>
    </font>
    <font>
      <b/>
      <sz val="10"/>
      <color theme="1"/>
      <name val="Calibri"/>
      <family val="2"/>
      <scheme val="minor"/>
    </font>
    <font>
      <i/>
      <sz val="10"/>
      <color theme="1"/>
      <name val="Calibri"/>
      <family val="2"/>
      <scheme val="minor"/>
    </font>
    <font>
      <sz val="10"/>
      <name val="Calibri"/>
      <family val="2"/>
      <scheme val="minor"/>
    </font>
    <font>
      <b/>
      <sz val="10"/>
      <color theme="6" tint="-0.249977111117893"/>
      <name val="Calibri"/>
      <family val="2"/>
      <scheme val="minor"/>
    </font>
    <font>
      <b/>
      <sz val="10"/>
      <color rgb="FF73893D"/>
      <name val="Calibri"/>
      <family val="2"/>
      <scheme val="minor"/>
    </font>
    <font>
      <b/>
      <sz val="10"/>
      <color theme="0"/>
      <name val="Calibri"/>
      <family val="2"/>
      <scheme val="minor"/>
    </font>
    <font>
      <sz val="10"/>
      <color rgb="FFFF0000"/>
      <name val="Calibri"/>
      <family val="2"/>
      <scheme val="minor"/>
    </font>
    <font>
      <b/>
      <sz val="10"/>
      <color theme="8" tint="-0.249977111117893"/>
      <name val="Calibri"/>
      <family val="2"/>
      <scheme val="minor"/>
    </font>
    <font>
      <b/>
      <sz val="10"/>
      <color theme="7" tint="-0.249977111117893"/>
      <name val="Calibri"/>
      <family val="2"/>
      <scheme val="minor"/>
    </font>
    <font>
      <b/>
      <sz val="10"/>
      <color theme="3"/>
      <name val="Calibri"/>
      <family val="2"/>
      <scheme val="minor"/>
    </font>
    <font>
      <i/>
      <sz val="10"/>
      <color theme="0"/>
      <name val="Calibri"/>
      <family val="2"/>
      <scheme val="minor"/>
    </font>
    <font>
      <i/>
      <sz val="10"/>
      <name val="Calibri"/>
      <family val="2"/>
      <scheme val="minor"/>
    </font>
    <font>
      <b/>
      <sz val="10"/>
      <name val="Calibri"/>
      <family val="2"/>
      <scheme val="minor"/>
    </font>
    <font>
      <b/>
      <sz val="10"/>
      <color theme="9" tint="-0.499984740745262"/>
      <name val="Calibri"/>
      <family val="2"/>
      <scheme val="minor"/>
    </font>
    <font>
      <b/>
      <sz val="10"/>
      <color theme="5" tint="-0.249977111117893"/>
      <name val="Calibri"/>
      <family val="2"/>
      <scheme val="minor"/>
    </font>
    <font>
      <b/>
      <sz val="10"/>
      <color theme="2" tint="-0.749992370372631"/>
      <name val="Calibri"/>
      <family val="2"/>
      <scheme val="minor"/>
    </font>
    <font>
      <b/>
      <i/>
      <sz val="10"/>
      <color theme="1"/>
      <name val="Calibri"/>
      <family val="2"/>
      <scheme val="minor"/>
    </font>
    <font>
      <sz val="10"/>
      <color theme="7"/>
      <name val="Calibri"/>
      <family val="2"/>
      <scheme val="minor"/>
    </font>
    <font>
      <b/>
      <sz val="10"/>
      <color theme="7"/>
      <name val="Calibri"/>
      <family val="2"/>
      <scheme val="minor"/>
    </font>
    <font>
      <sz val="10"/>
      <color theme="4" tint="-0.249977111117893"/>
      <name val="Calibri"/>
      <family val="2"/>
      <scheme val="minor"/>
    </font>
    <font>
      <b/>
      <sz val="10"/>
      <color theme="4" tint="-0.249977111117893"/>
      <name val="Calibri"/>
      <family val="2"/>
      <scheme val="minor"/>
    </font>
    <font>
      <i/>
      <sz val="10"/>
      <color rgb="FF73893D"/>
      <name val="Calibri"/>
      <family val="2"/>
      <scheme val="minor"/>
    </font>
    <font>
      <sz val="10"/>
      <color rgb="FF73893D"/>
      <name val="Calibri"/>
      <family val="2"/>
      <scheme val="minor"/>
    </font>
    <font>
      <b/>
      <sz val="10"/>
      <color rgb="FF7030A0"/>
      <name val="Calibri"/>
      <family val="2"/>
      <scheme val="minor"/>
    </font>
    <font>
      <sz val="10"/>
      <color theme="7" tint="-0.249977111117893"/>
      <name val="Calibri"/>
      <family val="2"/>
      <scheme val="minor"/>
    </font>
    <font>
      <u/>
      <sz val="10"/>
      <color theme="1"/>
      <name val="Calibri"/>
      <family val="2"/>
      <scheme val="minor"/>
    </font>
    <font>
      <sz val="10"/>
      <color theme="6" tint="-0.249977111117893"/>
      <name val="Calibri"/>
      <family val="2"/>
      <scheme val="minor"/>
    </font>
    <font>
      <b/>
      <sz val="10"/>
      <color theme="8" tint="-0.499984740745262"/>
      <name val="Calibri"/>
      <family val="2"/>
      <scheme val="minor"/>
    </font>
    <font>
      <i/>
      <sz val="10"/>
      <color theme="1" tint="0.34998626667073579"/>
      <name val="Calibri"/>
      <family val="2"/>
      <scheme val="minor"/>
    </font>
    <font>
      <b/>
      <sz val="10"/>
      <color theme="3" tint="-0.249977111117893"/>
      <name val="Calibri"/>
      <family val="2"/>
      <scheme val="minor"/>
    </font>
    <font>
      <b/>
      <i/>
      <sz val="9"/>
      <color theme="1"/>
      <name val="Calibri"/>
      <family val="2"/>
      <scheme val="minor"/>
    </font>
    <font>
      <b/>
      <u/>
      <sz val="10"/>
      <color theme="1"/>
      <name val="Calibri"/>
      <family val="2"/>
      <scheme val="minor"/>
    </font>
    <font>
      <i/>
      <sz val="9"/>
      <color theme="1"/>
      <name val="Calibri"/>
      <family val="2"/>
      <scheme val="minor"/>
    </font>
  </fonts>
  <fills count="46">
    <fill>
      <patternFill patternType="none"/>
    </fill>
    <fill>
      <patternFill patternType="gray125"/>
    </fill>
    <fill>
      <patternFill patternType="solid">
        <fgColor theme="2" tint="-0.249977111117893"/>
        <bgColor indexed="64"/>
      </patternFill>
    </fill>
    <fill>
      <patternFill patternType="solid">
        <fgColor theme="6" tint="0.59999389629810485"/>
        <bgColor indexed="64"/>
      </patternFill>
    </fill>
    <fill>
      <patternFill patternType="solid">
        <fgColor theme="8" tint="0.59999389629810485"/>
        <bgColor indexed="64"/>
      </patternFill>
    </fill>
    <fill>
      <patternFill patternType="solid">
        <fgColor theme="2" tint="-0.499984740745262"/>
        <bgColor indexed="64"/>
      </patternFill>
    </fill>
    <fill>
      <patternFill patternType="solid">
        <fgColor theme="6" tint="0.39997558519241921"/>
        <bgColor indexed="64"/>
      </patternFill>
    </fill>
    <fill>
      <patternFill patternType="solid">
        <fgColor theme="6" tint="0.79998168889431442"/>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4"/>
        <bgColor indexed="64"/>
      </patternFill>
    </fill>
    <fill>
      <patternFill patternType="solid">
        <fgColor theme="6"/>
        <bgColor indexed="64"/>
      </patternFill>
    </fill>
    <fill>
      <patternFill patternType="solid">
        <fgColor theme="7"/>
        <bgColor indexed="64"/>
      </patternFill>
    </fill>
    <fill>
      <patternFill patternType="solid">
        <fgColor theme="2" tint="-9.9978637043366805E-2"/>
        <bgColor indexed="64"/>
      </patternFill>
    </fill>
    <fill>
      <patternFill patternType="solid">
        <fgColor theme="0" tint="-0.14999847407452621"/>
        <bgColor indexed="64"/>
      </patternFill>
    </fill>
    <fill>
      <patternFill patternType="solid">
        <fgColor theme="6" tint="-0.249977111117893"/>
        <bgColor theme="6" tint="-0.249977111117893"/>
      </patternFill>
    </fill>
    <fill>
      <patternFill patternType="solid">
        <fgColor theme="2" tint="-9.9948118533890809E-2"/>
        <bgColor indexed="64"/>
      </patternFill>
    </fill>
    <fill>
      <patternFill patternType="solid">
        <fgColor theme="8" tint="-0.249977111117893"/>
        <bgColor theme="6" tint="-0.249977111117893"/>
      </patternFill>
    </fill>
    <fill>
      <patternFill patternType="solid">
        <fgColor theme="0" tint="-4.9989318521683403E-2"/>
        <bgColor indexed="64"/>
      </patternFill>
    </fill>
    <fill>
      <patternFill patternType="solid">
        <fgColor theme="6" tint="0.59999389629810485"/>
        <bgColor theme="6" tint="-0.249977111117893"/>
      </patternFill>
    </fill>
    <fill>
      <patternFill patternType="solid">
        <fgColor theme="3" tint="0.59999389629810485"/>
        <bgColor theme="6" tint="-0.249977111117893"/>
      </patternFill>
    </fill>
    <fill>
      <patternFill patternType="solid">
        <fgColor theme="4"/>
        <bgColor theme="6" tint="-0.249977111117893"/>
      </patternFill>
    </fill>
    <fill>
      <patternFill patternType="solid">
        <fgColor theme="9" tint="-0.499984740745262"/>
        <bgColor theme="6" tint="-0.249977111117893"/>
      </patternFill>
    </fill>
    <fill>
      <patternFill patternType="solid">
        <fgColor theme="9" tint="0.59999389629810485"/>
        <bgColor theme="6" tint="-0.249977111117893"/>
      </patternFill>
    </fill>
    <fill>
      <patternFill patternType="solid">
        <fgColor theme="0" tint="-0.499984740745262"/>
        <bgColor theme="6" tint="-0.249977111117893"/>
      </patternFill>
    </fill>
    <fill>
      <patternFill patternType="solid">
        <fgColor theme="2" tint="-0.499984740745262"/>
        <bgColor theme="6" tint="-0.249977111117893"/>
      </patternFill>
    </fill>
    <fill>
      <patternFill patternType="solid">
        <fgColor theme="2" tint="-9.9978637043366805E-2"/>
        <bgColor theme="6" tint="-0.249977111117893"/>
      </patternFill>
    </fill>
    <fill>
      <patternFill patternType="solid">
        <fgColor rgb="FF7030A0"/>
        <bgColor theme="6" tint="-0.249977111117893"/>
      </patternFill>
    </fill>
    <fill>
      <patternFill patternType="solid">
        <fgColor theme="8" tint="-0.249977111117893"/>
        <bgColor indexed="64"/>
      </patternFill>
    </fill>
    <fill>
      <patternFill patternType="solid">
        <fgColor theme="0"/>
        <bgColor indexed="64"/>
      </patternFill>
    </fill>
    <fill>
      <patternFill patternType="solid">
        <fgColor theme="1" tint="0.499984740745262"/>
        <bgColor theme="5" tint="-0.249977111117893"/>
      </patternFill>
    </fill>
    <fill>
      <patternFill patternType="solid">
        <fgColor theme="2"/>
        <bgColor indexed="64"/>
      </patternFill>
    </fill>
    <fill>
      <patternFill patternType="solid">
        <fgColor theme="8" tint="-0.499984740745262"/>
        <bgColor theme="6" tint="-0.249977111117893"/>
      </patternFill>
    </fill>
    <fill>
      <patternFill patternType="solid">
        <fgColor theme="8" tint="0.79998168889431442"/>
        <bgColor theme="6" tint="-0.249977111117893"/>
      </patternFill>
    </fill>
    <fill>
      <patternFill patternType="solid">
        <fgColor theme="6" tint="-0.249977111117893"/>
        <bgColor indexed="64"/>
      </patternFill>
    </fill>
    <fill>
      <patternFill patternType="solid">
        <fgColor theme="3"/>
        <bgColor indexed="64"/>
      </patternFill>
    </fill>
    <fill>
      <patternFill patternType="solid">
        <fgColor theme="3" tint="0.79998168889431442"/>
        <bgColor indexed="64"/>
      </patternFill>
    </fill>
    <fill>
      <patternFill patternType="solid">
        <fgColor theme="9" tint="0.59999389629810485"/>
        <bgColor indexed="64"/>
      </patternFill>
    </fill>
    <fill>
      <patternFill patternType="solid">
        <fgColor rgb="FFEAEAEA"/>
        <bgColor theme="6" tint="-0.249977111117893"/>
      </patternFill>
    </fill>
    <fill>
      <patternFill patternType="solid">
        <fgColor theme="9" tint="0.79998168889431442"/>
        <bgColor indexed="64"/>
      </patternFill>
    </fill>
    <fill>
      <patternFill patternType="solid">
        <fgColor rgb="FFF2F2F2"/>
        <bgColor indexed="64"/>
      </patternFill>
    </fill>
    <fill>
      <patternFill patternType="solid">
        <fgColor rgb="FFE7E7FF"/>
        <bgColor theme="6" tint="-0.249977111117893"/>
      </patternFill>
    </fill>
    <fill>
      <patternFill patternType="solid">
        <fgColor rgb="FFE7E7FF"/>
        <bgColor indexed="64"/>
      </patternFill>
    </fill>
    <fill>
      <patternFill patternType="solid">
        <fgColor theme="8" tint="0.59996337778862885"/>
        <bgColor indexed="64"/>
      </patternFill>
    </fill>
    <fill>
      <patternFill patternType="solid">
        <fgColor theme="8" tint="-0.499984740745262"/>
        <bgColor indexed="64"/>
      </patternFill>
    </fill>
    <fill>
      <patternFill patternType="solid">
        <fgColor theme="8"/>
        <bgColor indexed="64"/>
      </patternFill>
    </fill>
  </fills>
  <borders count="222">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style="thin">
        <color indexed="64"/>
      </left>
      <right style="hair">
        <color indexed="64"/>
      </right>
      <top/>
      <bottom/>
      <diagonal/>
    </border>
    <border>
      <left style="hair">
        <color indexed="64"/>
      </left>
      <right style="thin">
        <color indexed="64"/>
      </right>
      <top/>
      <bottom/>
      <diagonal/>
    </border>
    <border>
      <left style="hair">
        <color indexed="64"/>
      </left>
      <right style="hair">
        <color indexed="64"/>
      </right>
      <top/>
      <bottom/>
      <diagonal/>
    </border>
    <border>
      <left style="hair">
        <color indexed="64"/>
      </left>
      <right/>
      <top/>
      <bottom/>
      <diagonal/>
    </border>
    <border>
      <left style="hair">
        <color indexed="64"/>
      </left>
      <right style="thin">
        <color indexed="64"/>
      </right>
      <top/>
      <bottom style="thin">
        <color indexed="64"/>
      </bottom>
      <diagonal/>
    </border>
    <border>
      <left style="thin">
        <color indexed="64"/>
      </left>
      <right style="hair">
        <color indexed="64"/>
      </right>
      <top/>
      <bottom style="thin">
        <color indexed="64"/>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theme="0"/>
      </right>
      <top style="thin">
        <color indexed="64"/>
      </top>
      <bottom style="thin">
        <color indexed="64"/>
      </bottom>
      <diagonal/>
    </border>
    <border>
      <left style="thin">
        <color theme="0"/>
      </left>
      <right style="thin">
        <color theme="0"/>
      </right>
      <top style="thin">
        <color indexed="64"/>
      </top>
      <bottom style="thin">
        <color indexed="64"/>
      </bottom>
      <diagonal/>
    </border>
    <border>
      <left style="thin">
        <color theme="0"/>
      </left>
      <right style="thin">
        <color indexed="64"/>
      </right>
      <top style="thin">
        <color indexed="64"/>
      </top>
      <bottom style="thin">
        <color indexed="64"/>
      </bottom>
      <diagonal/>
    </border>
    <border>
      <left style="hair">
        <color indexed="64"/>
      </left>
      <right/>
      <top style="thin">
        <color indexed="64"/>
      </top>
      <bottom/>
      <diagonal/>
    </border>
    <border>
      <left/>
      <right style="hair">
        <color indexed="64"/>
      </right>
      <top style="thin">
        <color indexed="64"/>
      </top>
      <bottom/>
      <diagonal/>
    </border>
    <border>
      <left/>
      <right style="hair">
        <color indexed="64"/>
      </right>
      <top/>
      <bottom/>
      <diagonal/>
    </border>
    <border>
      <left/>
      <right/>
      <top/>
      <bottom style="thin">
        <color theme="6" tint="0.59999389629810485"/>
      </bottom>
      <diagonal/>
    </border>
    <border>
      <left/>
      <right/>
      <top/>
      <bottom style="thin">
        <color theme="0" tint="-0.14999847407452621"/>
      </bottom>
      <diagonal/>
    </border>
    <border>
      <left style="thin">
        <color indexed="64"/>
      </left>
      <right style="thin">
        <color theme="0"/>
      </right>
      <top/>
      <bottom style="thin">
        <color indexed="64"/>
      </bottom>
      <diagonal/>
    </border>
    <border>
      <left style="thin">
        <color theme="0"/>
      </left>
      <right style="thin">
        <color theme="0"/>
      </right>
      <top/>
      <bottom style="thin">
        <color indexed="64"/>
      </bottom>
      <diagonal/>
    </border>
    <border>
      <left style="thin">
        <color theme="0"/>
      </left>
      <right style="thin">
        <color indexed="64"/>
      </right>
      <top/>
      <bottom style="thin">
        <color indexed="64"/>
      </bottom>
      <diagonal/>
    </border>
    <border>
      <left/>
      <right/>
      <top style="thin">
        <color theme="6" tint="0.79998168889431442"/>
      </top>
      <bottom style="thin">
        <color theme="6" tint="0.79998168889431442"/>
      </bottom>
      <diagonal/>
    </border>
    <border>
      <left/>
      <right/>
      <top/>
      <bottom style="thin">
        <color theme="6" tint="0.79998168889431442"/>
      </bottom>
      <diagonal/>
    </border>
    <border>
      <left/>
      <right/>
      <top style="double">
        <color theme="6" tint="-0.249977111117893"/>
      </top>
      <bottom/>
      <diagonal/>
    </border>
    <border>
      <left style="thin">
        <color indexed="64"/>
      </left>
      <right/>
      <top style="thin">
        <color theme="6" tint="0.79998168889431442"/>
      </top>
      <bottom style="thin">
        <color theme="6" tint="0.79998168889431442"/>
      </bottom>
      <diagonal/>
    </border>
    <border>
      <left style="thin">
        <color indexed="64"/>
      </left>
      <right/>
      <top style="double">
        <color theme="6" tint="-0.249977111117893"/>
      </top>
      <bottom/>
      <diagonal/>
    </border>
    <border>
      <left/>
      <right/>
      <top style="thin">
        <color theme="6" tint="0.79998168889431442"/>
      </top>
      <bottom/>
      <diagonal/>
    </border>
    <border>
      <left style="thin">
        <color indexed="64"/>
      </left>
      <right/>
      <top style="thin">
        <color theme="6" tint="0.79998168889431442"/>
      </top>
      <bottom/>
      <diagonal/>
    </border>
    <border>
      <left/>
      <right/>
      <top style="thin">
        <color theme="0" tint="-0.14996795556505021"/>
      </top>
      <bottom style="thin">
        <color theme="0" tint="-0.14996795556505021"/>
      </bottom>
      <diagonal/>
    </border>
    <border>
      <left style="thin">
        <color indexed="64"/>
      </left>
      <right/>
      <top style="thin">
        <color theme="0" tint="-0.14996795556505021"/>
      </top>
      <bottom style="thin">
        <color theme="0" tint="-0.14996795556505021"/>
      </bottom>
      <diagonal/>
    </border>
    <border>
      <left/>
      <right/>
      <top/>
      <bottom style="double">
        <color rgb="FF7030A0"/>
      </bottom>
      <diagonal/>
    </border>
    <border>
      <left/>
      <right/>
      <top style="thin">
        <color theme="0" tint="-0.14996795556505021"/>
      </top>
      <bottom style="double">
        <color rgb="FF7030A0"/>
      </bottom>
      <diagonal/>
    </border>
    <border>
      <left style="thin">
        <color indexed="64"/>
      </left>
      <right/>
      <top style="thin">
        <color theme="0" tint="-0.14996795556505021"/>
      </top>
      <bottom style="double">
        <color rgb="FF7030A0"/>
      </bottom>
      <diagonal/>
    </border>
    <border>
      <left/>
      <right/>
      <top/>
      <bottom style="double">
        <color theme="6" tint="-0.24994659260841701"/>
      </bottom>
      <diagonal/>
    </border>
    <border>
      <left/>
      <right/>
      <top style="thin">
        <color theme="6" tint="0.79998168889431442"/>
      </top>
      <bottom style="double">
        <color theme="6" tint="-0.24994659260841701"/>
      </bottom>
      <diagonal/>
    </border>
    <border>
      <left/>
      <right/>
      <top style="thin">
        <color auto="1"/>
      </top>
      <bottom style="thin">
        <color auto="1"/>
      </bottom>
      <diagonal/>
    </border>
    <border>
      <left/>
      <right/>
      <top style="thin">
        <color indexed="64"/>
      </top>
      <bottom/>
      <diagonal/>
    </border>
    <border>
      <left style="thin">
        <color indexed="64"/>
      </left>
      <right/>
      <top style="thin">
        <color indexed="64"/>
      </top>
      <bottom/>
      <diagonal/>
    </border>
    <border>
      <left/>
      <right/>
      <top/>
      <bottom style="thin">
        <color theme="0"/>
      </bottom>
      <diagonal/>
    </border>
    <border>
      <left/>
      <right/>
      <top style="thin">
        <color theme="0"/>
      </top>
      <bottom style="thin">
        <color theme="0"/>
      </bottom>
      <diagonal/>
    </border>
    <border>
      <left/>
      <right/>
      <top style="thin">
        <color theme="0"/>
      </top>
      <bottom/>
      <diagonal/>
    </border>
    <border>
      <left/>
      <right style="thin">
        <color theme="0"/>
      </right>
      <top style="thin">
        <color theme="0"/>
      </top>
      <bottom style="thin">
        <color theme="0"/>
      </bottom>
      <diagonal/>
    </border>
    <border>
      <left/>
      <right/>
      <top style="thin">
        <color theme="7" tint="-0.24994659260841701"/>
      </top>
      <bottom style="thin">
        <color theme="7" tint="-0.24994659260841701"/>
      </bottom>
      <diagonal/>
    </border>
    <border>
      <left/>
      <right/>
      <top style="thin">
        <color theme="6" tint="0.79998168889431442"/>
      </top>
      <bottom style="double">
        <color theme="6" tint="-0.249977111117893"/>
      </bottom>
      <diagonal/>
    </border>
    <border>
      <left style="thin">
        <color indexed="64"/>
      </left>
      <right/>
      <top style="thin">
        <color theme="6" tint="0.79998168889431442"/>
      </top>
      <bottom style="double">
        <color theme="6" tint="-0.249977111117893"/>
      </bottom>
      <diagonal/>
    </border>
    <border>
      <left/>
      <right/>
      <top style="thin">
        <color theme="6" tint="-0.249977111117893"/>
      </top>
      <bottom style="thin">
        <color theme="6" tint="0.79998168889431442"/>
      </bottom>
      <diagonal/>
    </border>
    <border>
      <left style="thin">
        <color indexed="64"/>
      </left>
      <right/>
      <top style="thin">
        <color theme="6" tint="-0.249977111117893"/>
      </top>
      <bottom style="thin">
        <color theme="6" tint="0.79998168889431442"/>
      </bottom>
      <diagonal/>
    </border>
    <border>
      <left/>
      <right/>
      <top/>
      <bottom style="thin">
        <color theme="6" tint="-0.249977111117893"/>
      </bottom>
      <diagonal/>
    </border>
    <border>
      <left style="thin">
        <color indexed="64"/>
      </left>
      <right/>
      <top/>
      <bottom style="thin">
        <color theme="6" tint="-0.249977111117893"/>
      </bottom>
      <diagonal/>
    </border>
    <border>
      <left/>
      <right/>
      <top style="thin">
        <color theme="6"/>
      </top>
      <bottom style="thin">
        <color theme="6" tint="0.79998168889431442"/>
      </bottom>
      <diagonal/>
    </border>
    <border>
      <left style="thin">
        <color indexed="64"/>
      </left>
      <right/>
      <top style="thin">
        <color theme="6"/>
      </top>
      <bottom style="thin">
        <color theme="6" tint="0.79998168889431442"/>
      </bottom>
      <diagonal/>
    </border>
    <border>
      <left/>
      <right/>
      <top style="thin">
        <color theme="6" tint="0.79998168889431442"/>
      </top>
      <bottom style="double">
        <color theme="3"/>
      </bottom>
      <diagonal/>
    </border>
    <border>
      <left/>
      <right/>
      <top/>
      <bottom style="double">
        <color theme="3"/>
      </bottom>
      <diagonal/>
    </border>
    <border>
      <left/>
      <right/>
      <top/>
      <bottom style="thin">
        <color theme="3"/>
      </bottom>
      <diagonal/>
    </border>
    <border>
      <left/>
      <right/>
      <top style="thin">
        <color theme="2" tint="-0.24994659260841701"/>
      </top>
      <bottom style="double">
        <color theme="2" tint="-0.24994659260841701"/>
      </bottom>
      <diagonal/>
    </border>
    <border>
      <left style="thin">
        <color indexed="64"/>
      </left>
      <right/>
      <top style="thin">
        <color theme="2" tint="-0.24994659260841701"/>
      </top>
      <bottom style="double">
        <color theme="2" tint="-0.24994659260841701"/>
      </bottom>
      <diagonal/>
    </border>
    <border>
      <left/>
      <right/>
      <top style="thin">
        <color theme="4"/>
      </top>
      <bottom style="thin">
        <color theme="4"/>
      </bottom>
      <diagonal/>
    </border>
    <border>
      <left style="thin">
        <color theme="0"/>
      </left>
      <right/>
      <top style="thin">
        <color theme="0" tint="-0.14996795556505021"/>
      </top>
      <bottom style="thin">
        <color theme="0" tint="-0.14996795556505021"/>
      </bottom>
      <diagonal/>
    </border>
    <border>
      <left/>
      <right/>
      <top style="thin">
        <color rgb="FF7030A0"/>
      </top>
      <bottom style="thin">
        <color rgb="FF7030A0"/>
      </bottom>
      <diagonal/>
    </border>
    <border>
      <left style="thin">
        <color indexed="64"/>
      </left>
      <right/>
      <top style="thin">
        <color rgb="FF7030A0"/>
      </top>
      <bottom style="thin">
        <color rgb="FF7030A0"/>
      </bottom>
      <diagonal/>
    </border>
    <border>
      <left/>
      <right/>
      <top/>
      <bottom style="thin">
        <color rgb="FF7030A0"/>
      </bottom>
      <diagonal/>
    </border>
    <border>
      <left style="thin">
        <color indexed="64"/>
      </left>
      <right/>
      <top/>
      <bottom style="thin">
        <color rgb="FF7030A0"/>
      </bottom>
      <diagonal/>
    </border>
    <border>
      <left/>
      <right/>
      <top/>
      <bottom style="thin">
        <color theme="2" tint="-0.24994659260841701"/>
      </bottom>
      <diagonal/>
    </border>
    <border>
      <left style="thin">
        <color indexed="64"/>
      </left>
      <right/>
      <top/>
      <bottom style="thin">
        <color theme="2" tint="-0.24994659260841701"/>
      </bottom>
      <diagonal/>
    </border>
    <border>
      <left/>
      <right style="thin">
        <color auto="1"/>
      </right>
      <top style="thin">
        <color theme="2" tint="-0.24994659260841701"/>
      </top>
      <bottom style="double">
        <color theme="2" tint="-0.24994659260841701"/>
      </bottom>
      <diagonal/>
    </border>
    <border>
      <left/>
      <right style="thin">
        <color auto="1"/>
      </right>
      <top style="thin">
        <color theme="6" tint="0.79998168889431442"/>
      </top>
      <bottom style="thin">
        <color theme="6" tint="0.79998168889431442"/>
      </bottom>
      <diagonal/>
    </border>
    <border>
      <left/>
      <right/>
      <top style="thin">
        <color indexed="64"/>
      </top>
      <bottom style="thin">
        <color indexed="64"/>
      </bottom>
      <diagonal/>
    </border>
    <border>
      <left style="thin">
        <color theme="0" tint="-0.24994659260841701"/>
      </left>
      <right/>
      <top style="thin">
        <color theme="0" tint="-0.24994659260841701"/>
      </top>
      <bottom style="thin">
        <color theme="0" tint="-0.24994659260841701"/>
      </bottom>
      <diagonal/>
    </border>
    <border>
      <left/>
      <right/>
      <top style="thin">
        <color theme="8" tint="-0.499984740745262"/>
      </top>
      <bottom/>
      <diagonal/>
    </border>
    <border>
      <left/>
      <right/>
      <top/>
      <bottom style="double">
        <color theme="8" tint="-0.499984740745262"/>
      </bottom>
      <diagonal/>
    </border>
    <border>
      <left/>
      <right/>
      <top style="thin">
        <color theme="8" tint="-0.499984740745262"/>
      </top>
      <bottom style="thin">
        <color theme="8" tint="-0.499984740745262"/>
      </bottom>
      <diagonal/>
    </border>
    <border>
      <left/>
      <right/>
      <top style="thin">
        <color theme="6" tint="-0.249977111117893"/>
      </top>
      <bottom/>
      <diagonal/>
    </border>
    <border>
      <left/>
      <right/>
      <top style="thin">
        <color theme="6" tint="-0.249977111117893"/>
      </top>
      <bottom style="thin">
        <color theme="0"/>
      </bottom>
      <diagonal/>
    </border>
    <border>
      <left/>
      <right/>
      <top style="thin">
        <color theme="0"/>
      </top>
      <bottom style="double">
        <color theme="6" tint="-0.249977111117893"/>
      </bottom>
      <diagonal/>
    </border>
    <border>
      <left/>
      <right/>
      <top style="thin">
        <color theme="6" tint="-0.249977111117893"/>
      </top>
      <bottom style="thin">
        <color theme="6" tint="-0.249977111117893"/>
      </bottom>
      <diagonal/>
    </border>
    <border>
      <left/>
      <right style="thin">
        <color auto="1"/>
      </right>
      <top style="thin">
        <color theme="6" tint="-0.249977111117893"/>
      </top>
      <bottom style="thin">
        <color theme="6" tint="0.79998168889431442"/>
      </bottom>
      <diagonal/>
    </border>
    <border>
      <left/>
      <right style="thin">
        <color auto="1"/>
      </right>
      <top style="thin">
        <color theme="6" tint="0.79998168889431442"/>
      </top>
      <bottom style="double">
        <color theme="6" tint="-0.249977111117893"/>
      </bottom>
      <diagonal/>
    </border>
    <border>
      <left style="thin">
        <color auto="1"/>
      </left>
      <right/>
      <top style="thin">
        <color theme="6" tint="-0.249977111117893"/>
      </top>
      <bottom style="thin">
        <color theme="6" tint="-0.249977111117893"/>
      </bottom>
      <diagonal/>
    </border>
    <border>
      <left/>
      <right/>
      <top style="thin">
        <color theme="0"/>
      </top>
      <bottom style="double">
        <color theme="6" tint="-0.24994659260841701"/>
      </bottom>
      <diagonal/>
    </border>
    <border>
      <left/>
      <right/>
      <top style="thin">
        <color theme="7" tint="-0.24994659260841701"/>
      </top>
      <bottom style="thin">
        <color theme="0"/>
      </bottom>
      <diagonal/>
    </border>
    <border>
      <left/>
      <right/>
      <top style="thin">
        <color theme="6"/>
      </top>
      <bottom style="thin">
        <color theme="0"/>
      </bottom>
      <diagonal/>
    </border>
    <border>
      <left/>
      <right/>
      <top style="thin">
        <color theme="3"/>
      </top>
      <bottom style="thin">
        <color theme="0"/>
      </bottom>
      <diagonal/>
    </border>
    <border>
      <left/>
      <right/>
      <top style="thin">
        <color theme="0"/>
      </top>
      <bottom style="double">
        <color theme="3"/>
      </bottom>
      <diagonal/>
    </border>
    <border>
      <left/>
      <right/>
      <top style="double">
        <color theme="3"/>
      </top>
      <bottom/>
      <diagonal/>
    </border>
    <border>
      <left/>
      <right/>
      <top style="thin">
        <color theme="3"/>
      </top>
      <bottom style="thin">
        <color theme="3" tint="0.79998168889431442"/>
      </bottom>
      <diagonal/>
    </border>
    <border>
      <left/>
      <right/>
      <top style="thin">
        <color theme="3" tint="0.79998168889431442"/>
      </top>
      <bottom style="thin">
        <color theme="3" tint="0.79998168889431442"/>
      </bottom>
      <diagonal/>
    </border>
    <border>
      <left/>
      <right/>
      <top style="thin">
        <color theme="3" tint="0.79998168889431442"/>
      </top>
      <bottom style="double">
        <color theme="3"/>
      </bottom>
      <diagonal/>
    </border>
    <border>
      <left style="thin">
        <color indexed="64"/>
      </left>
      <right/>
      <top style="thin">
        <color theme="3"/>
      </top>
      <bottom style="thin">
        <color theme="3" tint="0.79998168889431442"/>
      </bottom>
      <diagonal/>
    </border>
    <border>
      <left style="thin">
        <color indexed="64"/>
      </left>
      <right/>
      <top style="thin">
        <color theme="3" tint="0.79998168889431442"/>
      </top>
      <bottom style="thin">
        <color theme="3" tint="0.79998168889431442"/>
      </bottom>
      <diagonal/>
    </border>
    <border>
      <left style="thin">
        <color indexed="64"/>
      </left>
      <right/>
      <top style="thin">
        <color theme="3" tint="0.79998168889431442"/>
      </top>
      <bottom style="double">
        <color theme="3"/>
      </bottom>
      <diagonal/>
    </border>
    <border>
      <left/>
      <right style="thin">
        <color auto="1"/>
      </right>
      <top style="thin">
        <color theme="3"/>
      </top>
      <bottom style="thin">
        <color theme="3" tint="0.79998168889431442"/>
      </bottom>
      <diagonal/>
    </border>
    <border>
      <left/>
      <right style="thin">
        <color auto="1"/>
      </right>
      <top style="thin">
        <color theme="3" tint="0.79998168889431442"/>
      </top>
      <bottom style="thin">
        <color theme="3" tint="0.79998168889431442"/>
      </bottom>
      <diagonal/>
    </border>
    <border>
      <left/>
      <right style="thin">
        <color auto="1"/>
      </right>
      <top style="thin">
        <color theme="3" tint="0.79998168889431442"/>
      </top>
      <bottom style="double">
        <color theme="3"/>
      </bottom>
      <diagonal/>
    </border>
    <border>
      <left/>
      <right/>
      <top style="thin">
        <color indexed="64"/>
      </top>
      <bottom style="thin">
        <color theme="3"/>
      </bottom>
      <diagonal/>
    </border>
    <border>
      <left/>
      <right/>
      <top style="thin">
        <color theme="0" tint="-0.14999847407452621"/>
      </top>
      <bottom style="thin">
        <color theme="0" tint="-0.14999847407452621"/>
      </bottom>
      <diagonal/>
    </border>
    <border>
      <left/>
      <right/>
      <top style="thin">
        <color auto="1"/>
      </top>
      <bottom style="thin">
        <color theme="9" tint="0.59996337778862885"/>
      </bottom>
      <diagonal/>
    </border>
    <border>
      <left/>
      <right/>
      <top style="thin">
        <color theme="9" tint="0.59996337778862885"/>
      </top>
      <bottom style="thin">
        <color theme="9" tint="0.59996337778862885"/>
      </bottom>
      <diagonal/>
    </border>
    <border>
      <left/>
      <right/>
      <top style="thin">
        <color indexed="64"/>
      </top>
      <bottom style="thin">
        <color theme="0"/>
      </bottom>
      <diagonal/>
    </border>
    <border>
      <left/>
      <right/>
      <top style="thin">
        <color theme="5"/>
      </top>
      <bottom style="thin">
        <color theme="9" tint="0.59996337778862885"/>
      </bottom>
      <diagonal/>
    </border>
    <border>
      <left style="thin">
        <color indexed="64"/>
      </left>
      <right/>
      <top style="thin">
        <color theme="5"/>
      </top>
      <bottom style="thin">
        <color theme="9" tint="0.59996337778862885"/>
      </bottom>
      <diagonal/>
    </border>
    <border>
      <left style="thin">
        <color indexed="64"/>
      </left>
      <right/>
      <top style="thin">
        <color theme="9" tint="0.59996337778862885"/>
      </top>
      <bottom style="thin">
        <color theme="9" tint="0.59996337778862885"/>
      </bottom>
      <diagonal/>
    </border>
    <border>
      <left/>
      <right/>
      <top style="thin">
        <color theme="9" tint="0.59996337778862885"/>
      </top>
      <bottom style="double">
        <color theme="9" tint="-0.24994659260841701"/>
      </bottom>
      <diagonal/>
    </border>
    <border>
      <left style="thin">
        <color indexed="64"/>
      </left>
      <right/>
      <top style="thin">
        <color theme="9" tint="0.59996337778862885"/>
      </top>
      <bottom style="double">
        <color theme="9" tint="-0.24994659260841701"/>
      </bottom>
      <diagonal/>
    </border>
    <border>
      <left/>
      <right style="thin">
        <color indexed="64"/>
      </right>
      <top style="thin">
        <color theme="9" tint="0.59996337778862885"/>
      </top>
      <bottom style="double">
        <color theme="9" tint="-0.24994659260841701"/>
      </bottom>
      <diagonal/>
    </border>
    <border>
      <left/>
      <right/>
      <top style="thin">
        <color theme="0" tint="-0.499984740745262"/>
      </top>
      <bottom style="thin">
        <color theme="0" tint="-0.14996795556505021"/>
      </bottom>
      <diagonal/>
    </border>
    <border>
      <left/>
      <right/>
      <top style="thin">
        <color theme="0" tint="-0.14996795556505021"/>
      </top>
      <bottom style="double">
        <color theme="0" tint="-0.499984740745262"/>
      </bottom>
      <diagonal/>
    </border>
    <border>
      <left/>
      <right style="thin">
        <color theme="0"/>
      </right>
      <top style="thin">
        <color indexed="64"/>
      </top>
      <bottom style="thin">
        <color theme="0"/>
      </bottom>
      <diagonal/>
    </border>
    <border>
      <left style="thin">
        <color theme="0"/>
      </left>
      <right/>
      <top style="thin">
        <color indexed="64"/>
      </top>
      <bottom style="thin">
        <color theme="0" tint="-0.14996795556505021"/>
      </bottom>
      <diagonal/>
    </border>
    <border>
      <left/>
      <right/>
      <top style="thin">
        <color theme="0"/>
      </top>
      <bottom style="double">
        <color theme="0" tint="-0.499984740745262"/>
      </bottom>
      <diagonal/>
    </border>
    <border>
      <left/>
      <right style="thin">
        <color theme="0"/>
      </right>
      <top style="thin">
        <color theme="0"/>
      </top>
      <bottom style="double">
        <color theme="0" tint="-0.499984740745262"/>
      </bottom>
      <diagonal/>
    </border>
    <border>
      <left style="thin">
        <color theme="0"/>
      </left>
      <right/>
      <top style="thin">
        <color theme="0" tint="-0.14996795556505021"/>
      </top>
      <bottom style="double">
        <color theme="0" tint="-0.499984740745262"/>
      </bottom>
      <diagonal/>
    </border>
    <border>
      <left/>
      <right/>
      <top style="thin">
        <color theme="1" tint="0.499984740745262"/>
      </top>
      <bottom style="thin">
        <color theme="0" tint="-0.14996795556505021"/>
      </bottom>
      <diagonal/>
    </border>
    <border>
      <left/>
      <right/>
      <top style="thin">
        <color theme="0" tint="-0.14996795556505021"/>
      </top>
      <bottom style="double">
        <color theme="1" tint="0.499984740745262"/>
      </bottom>
      <diagonal/>
    </border>
    <border>
      <left/>
      <right/>
      <top style="thin">
        <color theme="5"/>
      </top>
      <bottom style="thin">
        <color theme="0"/>
      </bottom>
      <diagonal/>
    </border>
    <border>
      <left/>
      <right/>
      <top style="thin">
        <color theme="0"/>
      </top>
      <bottom style="double">
        <color theme="9" tint="-0.24994659260841701"/>
      </bottom>
      <diagonal/>
    </border>
    <border>
      <left/>
      <right/>
      <top style="thin">
        <color theme="1" tint="0.499984740745262"/>
      </top>
      <bottom style="thin">
        <color theme="0"/>
      </bottom>
      <diagonal/>
    </border>
    <border>
      <left/>
      <right/>
      <top style="thin">
        <color theme="0"/>
      </top>
      <bottom style="double">
        <color theme="1" tint="0.499984740745262"/>
      </bottom>
      <diagonal/>
    </border>
    <border>
      <left/>
      <right/>
      <top/>
      <bottom style="thin">
        <color theme="1" tint="0.499984740745262"/>
      </bottom>
      <diagonal/>
    </border>
    <border>
      <left/>
      <right/>
      <top style="thin">
        <color theme="0" tint="-0.499984740745262"/>
      </top>
      <bottom style="thin">
        <color theme="0"/>
      </bottom>
      <diagonal/>
    </border>
    <border>
      <left/>
      <right/>
      <top style="double">
        <color theme="2" tint="-0.24994659260841701"/>
      </top>
      <bottom style="thin">
        <color theme="2" tint="-9.9948118533890809E-2"/>
      </bottom>
      <diagonal/>
    </border>
    <border>
      <left style="thin">
        <color indexed="64"/>
      </left>
      <right/>
      <top style="double">
        <color theme="2" tint="-0.24994659260841701"/>
      </top>
      <bottom style="thin">
        <color theme="2" tint="-9.9948118533890809E-2"/>
      </bottom>
      <diagonal/>
    </border>
    <border>
      <left/>
      <right/>
      <top style="thin">
        <color theme="2" tint="-9.9948118533890809E-2"/>
      </top>
      <bottom style="thin">
        <color theme="2" tint="-9.9948118533890809E-2"/>
      </bottom>
      <diagonal/>
    </border>
    <border>
      <left style="thin">
        <color indexed="64"/>
      </left>
      <right/>
      <top style="thin">
        <color theme="2" tint="-9.9948118533890809E-2"/>
      </top>
      <bottom style="thin">
        <color theme="2" tint="-9.9948118533890809E-2"/>
      </bottom>
      <diagonal/>
    </border>
    <border>
      <left/>
      <right/>
      <top style="thin">
        <color theme="2" tint="-9.9948118533890809E-2"/>
      </top>
      <bottom style="thin">
        <color theme="2" tint="-0.24994659260841701"/>
      </bottom>
      <diagonal/>
    </border>
    <border>
      <left style="thin">
        <color indexed="64"/>
      </left>
      <right/>
      <top style="thin">
        <color theme="2" tint="-9.9948118533890809E-2"/>
      </top>
      <bottom style="thin">
        <color theme="2" tint="-0.24994659260841701"/>
      </bottom>
      <diagonal/>
    </border>
    <border>
      <left/>
      <right/>
      <top style="thin">
        <color theme="2" tint="-9.9948118533890809E-2"/>
      </top>
      <bottom style="double">
        <color theme="2" tint="-0.24994659260841701"/>
      </bottom>
      <diagonal/>
    </border>
    <border>
      <left style="thin">
        <color indexed="64"/>
      </left>
      <right/>
      <top style="thin">
        <color theme="2" tint="-9.9948118533890809E-2"/>
      </top>
      <bottom style="double">
        <color theme="2" tint="-0.24994659260841701"/>
      </bottom>
      <diagonal/>
    </border>
    <border>
      <left/>
      <right/>
      <top style="thin">
        <color theme="2" tint="-9.9948118533890809E-2"/>
      </top>
      <bottom/>
      <diagonal/>
    </border>
    <border>
      <left style="thin">
        <color indexed="64"/>
      </left>
      <right/>
      <top style="thin">
        <color theme="2" tint="-9.9948118533890809E-2"/>
      </top>
      <bottom/>
      <diagonal/>
    </border>
    <border>
      <left/>
      <right/>
      <top style="double">
        <color theme="2" tint="-0.24994659260841701"/>
      </top>
      <bottom style="thin">
        <color theme="0"/>
      </bottom>
      <diagonal/>
    </border>
    <border>
      <left/>
      <right/>
      <top style="thin">
        <color theme="0"/>
      </top>
      <bottom style="thin">
        <color theme="2" tint="-0.24994659260841701"/>
      </bottom>
      <diagonal/>
    </border>
    <border>
      <left/>
      <right/>
      <top style="thin">
        <color theme="0"/>
      </top>
      <bottom style="double">
        <color theme="2" tint="-0.24994659260841701"/>
      </bottom>
      <diagonal/>
    </border>
    <border>
      <left/>
      <right style="thin">
        <color indexed="64"/>
      </right>
      <top/>
      <bottom style="thin">
        <color theme="2" tint="-0.24994659260841701"/>
      </bottom>
      <diagonal/>
    </border>
    <border>
      <left/>
      <right style="thin">
        <color indexed="64"/>
      </right>
      <top style="double">
        <color theme="2" tint="-0.24994659260841701"/>
      </top>
      <bottom style="thin">
        <color theme="2" tint="-9.9948118533890809E-2"/>
      </bottom>
      <diagonal/>
    </border>
    <border>
      <left/>
      <right style="thin">
        <color indexed="64"/>
      </right>
      <top style="thin">
        <color theme="2" tint="-9.9948118533890809E-2"/>
      </top>
      <bottom style="thin">
        <color theme="2" tint="-9.9948118533890809E-2"/>
      </bottom>
      <diagonal/>
    </border>
    <border>
      <left/>
      <right style="thin">
        <color indexed="64"/>
      </right>
      <top style="thin">
        <color theme="2" tint="-9.9948118533890809E-2"/>
      </top>
      <bottom style="thin">
        <color theme="2" tint="-0.24994659260841701"/>
      </bottom>
      <diagonal/>
    </border>
    <border>
      <left/>
      <right style="thin">
        <color indexed="64"/>
      </right>
      <top style="thin">
        <color theme="2" tint="-9.9948118533890809E-2"/>
      </top>
      <bottom/>
      <diagonal/>
    </border>
    <border>
      <left/>
      <right style="thin">
        <color indexed="64"/>
      </right>
      <top style="thin">
        <color theme="2" tint="-9.9948118533890809E-2"/>
      </top>
      <bottom style="double">
        <color theme="2" tint="-0.24994659260841701"/>
      </bottom>
      <diagonal/>
    </border>
    <border>
      <left/>
      <right style="thin">
        <color indexed="64"/>
      </right>
      <top style="thin">
        <color theme="6" tint="0.79998168889431442"/>
      </top>
      <bottom/>
      <diagonal/>
    </border>
    <border>
      <left/>
      <right/>
      <top style="thin">
        <color rgb="FF7030A0"/>
      </top>
      <bottom style="double">
        <color rgb="FF7030A0"/>
      </bottom>
      <diagonal/>
    </border>
    <border>
      <left/>
      <right/>
      <top style="thin">
        <color rgb="FF7030A0"/>
      </top>
      <bottom style="thin">
        <color theme="0" tint="-0.14996795556505021"/>
      </bottom>
      <diagonal/>
    </border>
    <border>
      <left/>
      <right/>
      <top style="thin">
        <color rgb="FF7030A0"/>
      </top>
      <bottom style="thin">
        <color theme="0"/>
      </bottom>
      <diagonal/>
    </border>
    <border>
      <left/>
      <right/>
      <top style="thin">
        <color theme="0"/>
      </top>
      <bottom style="double">
        <color rgb="FF7030A0"/>
      </bottom>
      <diagonal/>
    </border>
    <border>
      <left style="thin">
        <color indexed="64"/>
      </left>
      <right/>
      <top style="thin">
        <color rgb="FF7030A0"/>
      </top>
      <bottom style="thin">
        <color theme="0" tint="-0.14996795556505021"/>
      </bottom>
      <diagonal/>
    </border>
    <border>
      <left/>
      <right/>
      <top style="thin">
        <color theme="0"/>
      </top>
      <bottom style="thin">
        <color theme="7" tint="-0.24994659260841701"/>
      </bottom>
      <diagonal/>
    </border>
    <border>
      <left/>
      <right/>
      <top style="thin">
        <color theme="0"/>
      </top>
      <bottom style="thin">
        <color theme="3"/>
      </bottom>
      <diagonal/>
    </border>
    <border>
      <left style="thin">
        <color theme="0" tint="-0.24994659260841701"/>
      </left>
      <right/>
      <top style="thin">
        <color auto="1"/>
      </top>
      <bottom style="thin">
        <color theme="0" tint="-0.24994659260841701"/>
      </bottom>
      <diagonal/>
    </border>
    <border>
      <left style="thin">
        <color theme="0" tint="-0.24994659260841701"/>
      </left>
      <right/>
      <top style="thin">
        <color theme="0" tint="-0.24994659260841701"/>
      </top>
      <bottom style="double">
        <color theme="0" tint="-0.499984740745262"/>
      </bottom>
      <diagonal/>
    </border>
    <border>
      <left/>
      <right/>
      <top style="thin">
        <color auto="1"/>
      </top>
      <bottom style="thin">
        <color theme="6" tint="0.59999389629810485"/>
      </bottom>
      <diagonal/>
    </border>
    <border>
      <left/>
      <right/>
      <top style="thin">
        <color auto="1"/>
      </top>
      <bottom style="thin">
        <color rgb="FF7030A0"/>
      </bottom>
      <diagonal/>
    </border>
    <border>
      <left/>
      <right/>
      <top/>
      <bottom style="thin">
        <color theme="8" tint="-0.499984740745262"/>
      </bottom>
      <diagonal/>
    </border>
    <border>
      <left/>
      <right/>
      <top style="thin">
        <color theme="3" tint="-0.499984740745262"/>
      </top>
      <bottom style="thin">
        <color theme="0"/>
      </bottom>
      <diagonal/>
    </border>
    <border>
      <left/>
      <right/>
      <top style="thin">
        <color theme="8" tint="-0.499984740745262"/>
      </top>
      <bottom style="double">
        <color theme="8" tint="-0.499984740745262"/>
      </bottom>
      <diagonal/>
    </border>
    <border>
      <left/>
      <right/>
      <top style="thin">
        <color theme="8" tint="-0.499984740745262"/>
      </top>
      <bottom style="hair">
        <color theme="8" tint="-0.499984740745262"/>
      </bottom>
      <diagonal/>
    </border>
    <border>
      <left/>
      <right/>
      <top style="hair">
        <color theme="8" tint="-0.499984740745262"/>
      </top>
      <bottom style="hair">
        <color theme="8" tint="-0.499984740745262"/>
      </bottom>
      <diagonal/>
    </border>
    <border>
      <left/>
      <right/>
      <top style="hair">
        <color theme="8" tint="-0.499984740745262"/>
      </top>
      <bottom style="double">
        <color theme="8" tint="-0.499984740745262"/>
      </bottom>
      <diagonal/>
    </border>
    <border>
      <left/>
      <right/>
      <top style="double">
        <color theme="8" tint="-0.499984740745262"/>
      </top>
      <bottom style="thin">
        <color theme="0"/>
      </bottom>
      <diagonal/>
    </border>
    <border>
      <left/>
      <right/>
      <top style="thin">
        <color theme="0"/>
      </top>
      <bottom style="double">
        <color theme="8" tint="-0.499984740745262"/>
      </bottom>
      <diagonal/>
    </border>
    <border>
      <left/>
      <right/>
      <top style="double">
        <color theme="8" tint="-0.499984740745262"/>
      </top>
      <bottom/>
      <diagonal/>
    </border>
    <border>
      <left/>
      <right/>
      <top style="double">
        <color theme="8" tint="-0.499984740745262"/>
      </top>
      <bottom style="hair">
        <color theme="0"/>
      </bottom>
      <diagonal/>
    </border>
    <border>
      <left/>
      <right/>
      <top style="hair">
        <color theme="0"/>
      </top>
      <bottom style="hair">
        <color theme="0"/>
      </bottom>
      <diagonal/>
    </border>
    <border>
      <left/>
      <right/>
      <top style="hair">
        <color theme="0"/>
      </top>
      <bottom style="double">
        <color theme="8" tint="-0.499984740745262"/>
      </bottom>
      <diagonal/>
    </border>
    <border>
      <left/>
      <right/>
      <top style="double">
        <color theme="8" tint="-0.499984740745262"/>
      </top>
      <bottom style="thin">
        <color theme="8" tint="0.59996337778862885"/>
      </bottom>
      <diagonal/>
    </border>
    <border>
      <left/>
      <right/>
      <top style="thin">
        <color theme="8" tint="0.59996337778862885"/>
      </top>
      <bottom style="thin">
        <color theme="8" tint="0.59996337778862885"/>
      </bottom>
      <diagonal/>
    </border>
    <border>
      <left/>
      <right/>
      <top style="thin">
        <color theme="8" tint="0.59996337778862885"/>
      </top>
      <bottom style="double">
        <color theme="8" tint="-0.499984740745262"/>
      </bottom>
      <diagonal/>
    </border>
    <border>
      <left/>
      <right/>
      <top style="thin">
        <color theme="8" tint="0.59996337778862885"/>
      </top>
      <bottom/>
      <diagonal/>
    </border>
    <border>
      <left/>
      <right/>
      <top style="double">
        <color auto="1"/>
      </top>
      <bottom style="hair">
        <color theme="8" tint="0.59996337778862885"/>
      </bottom>
      <diagonal/>
    </border>
    <border>
      <left style="thin">
        <color indexed="64"/>
      </left>
      <right/>
      <top style="double">
        <color auto="1"/>
      </top>
      <bottom style="hair">
        <color theme="8" tint="0.59996337778862885"/>
      </bottom>
      <diagonal/>
    </border>
    <border>
      <left/>
      <right/>
      <top style="hair">
        <color theme="8" tint="0.59996337778862885"/>
      </top>
      <bottom style="hair">
        <color theme="8" tint="0.59996337778862885"/>
      </bottom>
      <diagonal/>
    </border>
    <border>
      <left style="thin">
        <color indexed="64"/>
      </left>
      <right/>
      <top style="hair">
        <color theme="8" tint="0.59996337778862885"/>
      </top>
      <bottom style="hair">
        <color theme="8" tint="0.59996337778862885"/>
      </bottom>
      <diagonal/>
    </border>
    <border>
      <left/>
      <right/>
      <top style="hair">
        <color theme="8" tint="0.59996337778862885"/>
      </top>
      <bottom style="double">
        <color theme="8" tint="-0.499984740745262"/>
      </bottom>
      <diagonal/>
    </border>
    <border>
      <left style="thin">
        <color indexed="64"/>
      </left>
      <right/>
      <top style="hair">
        <color theme="8" tint="0.59996337778862885"/>
      </top>
      <bottom style="double">
        <color theme="8" tint="-0.499984740745262"/>
      </bottom>
      <diagonal/>
    </border>
    <border>
      <left/>
      <right/>
      <top style="thin">
        <color theme="8" tint="-0.499984740745262"/>
      </top>
      <bottom style="thin">
        <color theme="8" tint="0.59996337778862885"/>
      </bottom>
      <diagonal/>
    </border>
    <border>
      <left style="thin">
        <color indexed="64"/>
      </left>
      <right/>
      <top style="thin">
        <color theme="8" tint="-0.499984740745262"/>
      </top>
      <bottom style="thin">
        <color theme="8" tint="0.59996337778862885"/>
      </bottom>
      <diagonal/>
    </border>
    <border>
      <left style="thin">
        <color indexed="64"/>
      </left>
      <right/>
      <top style="thin">
        <color theme="8" tint="0.59996337778862885"/>
      </top>
      <bottom style="thin">
        <color theme="8" tint="0.59996337778862885"/>
      </bottom>
      <diagonal/>
    </border>
    <border>
      <left/>
      <right/>
      <top style="thin">
        <color theme="8" tint="0.59996337778862885"/>
      </top>
      <bottom style="double">
        <color auto="1"/>
      </bottom>
      <diagonal/>
    </border>
    <border>
      <left style="thin">
        <color indexed="64"/>
      </left>
      <right/>
      <top style="thin">
        <color theme="8" tint="0.59996337778862885"/>
      </top>
      <bottom style="double">
        <color auto="1"/>
      </bottom>
      <diagonal/>
    </border>
    <border>
      <left/>
      <right/>
      <top style="thin">
        <color theme="8" tint="-0.499984740745262"/>
      </top>
      <bottom style="thin">
        <color theme="8" tint="0.39994506668294322"/>
      </bottom>
      <diagonal/>
    </border>
    <border>
      <left/>
      <right/>
      <top style="thin">
        <color theme="8" tint="0.39994506668294322"/>
      </top>
      <bottom style="thin">
        <color theme="8" tint="0.39994506668294322"/>
      </bottom>
      <diagonal/>
    </border>
    <border>
      <left/>
      <right/>
      <top style="thin">
        <color theme="8" tint="0.39994506668294322"/>
      </top>
      <bottom style="double">
        <color theme="8" tint="-0.499984740745262"/>
      </bottom>
      <diagonal/>
    </border>
    <border>
      <left/>
      <right/>
      <top style="thin">
        <color theme="8" tint="-0.499984740745262"/>
      </top>
      <bottom style="thin">
        <color theme="0"/>
      </bottom>
      <diagonal/>
    </border>
    <border>
      <left/>
      <right/>
      <top style="double">
        <color theme="8" tint="-0.499984740745262"/>
      </top>
      <bottom style="hair">
        <color theme="8" tint="0.59996337778862885"/>
      </bottom>
      <diagonal/>
    </border>
    <border>
      <left/>
      <right style="thin">
        <color theme="0"/>
      </right>
      <top style="thin">
        <color indexed="64"/>
      </top>
      <bottom style="thin">
        <color indexed="64"/>
      </bottom>
      <diagonal/>
    </border>
    <border>
      <left/>
      <right/>
      <top style="thin">
        <color theme="3" tint="0.79998168889431442"/>
      </top>
      <bottom/>
      <diagonal/>
    </border>
    <border>
      <left style="thin">
        <color indexed="64"/>
      </left>
      <right/>
      <top style="thin">
        <color theme="3" tint="0.79998168889431442"/>
      </top>
      <bottom/>
      <diagonal/>
    </border>
    <border>
      <left/>
      <right style="thin">
        <color indexed="64"/>
      </right>
      <top style="thin">
        <color theme="5"/>
      </top>
      <bottom style="thin">
        <color theme="9" tint="0.59996337778862885"/>
      </bottom>
      <diagonal/>
    </border>
    <border>
      <left/>
      <right style="thin">
        <color indexed="64"/>
      </right>
      <top style="thin">
        <color theme="9" tint="0.59996337778862885"/>
      </top>
      <bottom style="thin">
        <color theme="9" tint="0.59996337778862885"/>
      </bottom>
      <diagonal/>
    </border>
    <border>
      <left/>
      <right/>
      <top style="thin">
        <color theme="0" tint="-0.14996795556505021"/>
      </top>
      <bottom/>
      <diagonal/>
    </border>
    <border>
      <left/>
      <right/>
      <top style="thin">
        <color indexed="64"/>
      </top>
      <bottom style="thin">
        <color theme="6" tint="-0.249977111117893"/>
      </bottom>
      <diagonal/>
    </border>
    <border>
      <left/>
      <right/>
      <top/>
      <bottom style="medium">
        <color theme="3"/>
      </bottom>
      <diagonal/>
    </border>
    <border>
      <left style="medium">
        <color theme="3"/>
      </left>
      <right/>
      <top/>
      <bottom/>
      <diagonal/>
    </border>
    <border>
      <left style="thin">
        <color indexed="64"/>
      </left>
      <right/>
      <top style="thin">
        <color indexed="64"/>
      </top>
      <bottom style="thin">
        <color theme="3"/>
      </bottom>
      <diagonal/>
    </border>
    <border>
      <left style="thin">
        <color indexed="64"/>
      </left>
      <right/>
      <top style="double">
        <color theme="3"/>
      </top>
      <bottom/>
      <diagonal/>
    </border>
    <border>
      <left style="thin">
        <color indexed="64"/>
      </left>
      <right/>
      <top/>
      <bottom style="thin">
        <color theme="1" tint="0.499984740745262"/>
      </bottom>
      <diagonal/>
    </border>
    <border>
      <left style="thin">
        <color indexed="64"/>
      </left>
      <right/>
      <top style="thin">
        <color theme="1" tint="0.499984740745262"/>
      </top>
      <bottom style="thin">
        <color theme="0" tint="-0.14996795556505021"/>
      </bottom>
      <diagonal/>
    </border>
    <border>
      <left style="thin">
        <color indexed="64"/>
      </left>
      <right/>
      <top style="thin">
        <color theme="0" tint="-0.14996795556505021"/>
      </top>
      <bottom/>
      <diagonal/>
    </border>
    <border>
      <left style="thin">
        <color indexed="64"/>
      </left>
      <right/>
      <top style="thin">
        <color theme="0" tint="-0.14996795556505021"/>
      </top>
      <bottom style="double">
        <color theme="1" tint="0.499984740745262"/>
      </bottom>
      <diagonal/>
    </border>
    <border>
      <left/>
      <right/>
      <top style="thin">
        <color theme="6" tint="-0.24994659260841701"/>
      </top>
      <bottom style="thin">
        <color theme="6" tint="-0.24994659260841701"/>
      </bottom>
      <diagonal/>
    </border>
    <border>
      <left/>
      <right/>
      <top style="thin">
        <color theme="3" tint="-0.24994659260841701"/>
      </top>
      <bottom style="thin">
        <color theme="3" tint="-0.24994659260841701"/>
      </bottom>
      <diagonal/>
    </border>
    <border>
      <left/>
      <right/>
      <top/>
      <bottom style="thin">
        <color theme="3" tint="0.79998168889431442"/>
      </bottom>
      <diagonal/>
    </border>
    <border>
      <left/>
      <right/>
      <top style="thin">
        <color theme="3" tint="-0.24994659260841701"/>
      </top>
      <bottom/>
      <diagonal/>
    </border>
    <border>
      <left/>
      <right/>
      <top style="double">
        <color theme="3" tint="-0.24994659260841701"/>
      </top>
      <bottom style="hair">
        <color theme="0"/>
      </bottom>
      <diagonal/>
    </border>
    <border>
      <left/>
      <right/>
      <top style="double">
        <color theme="3" tint="-0.24994659260841701"/>
      </top>
      <bottom style="thin">
        <color theme="0"/>
      </bottom>
      <diagonal/>
    </border>
    <border>
      <left/>
      <right/>
      <top style="double">
        <color theme="3" tint="-0.24994659260841701"/>
      </top>
      <bottom style="thin">
        <color theme="8" tint="0.59996337778862885"/>
      </bottom>
      <diagonal/>
    </border>
    <border>
      <left/>
      <right/>
      <top style="hair">
        <color theme="0"/>
      </top>
      <bottom style="double">
        <color theme="3" tint="-0.24994659260841701"/>
      </bottom>
      <diagonal/>
    </border>
    <border>
      <left/>
      <right/>
      <top style="thin">
        <color theme="0"/>
      </top>
      <bottom style="double">
        <color theme="3" tint="-0.24994659260841701"/>
      </bottom>
      <diagonal/>
    </border>
    <border>
      <left/>
      <right/>
      <top style="thin">
        <color theme="8" tint="0.59996337778862885"/>
      </top>
      <bottom style="double">
        <color theme="3" tint="-0.24994659260841701"/>
      </bottom>
      <diagonal/>
    </border>
    <border>
      <left/>
      <right/>
      <top style="double">
        <color theme="6" tint="-0.24994659260841701"/>
      </top>
      <bottom/>
      <diagonal/>
    </border>
  </borders>
  <cellStyleXfs count="11">
    <xf numFmtId="0" fontId="0" fillId="0" borderId="0"/>
    <xf numFmtId="0" fontId="5" fillId="0" borderId="0" applyNumberFormat="0" applyFill="0" applyBorder="0" applyAlignment="0" applyProtection="0"/>
    <xf numFmtId="0" fontId="6" fillId="0" borderId="0" applyNumberFormat="0" applyFill="0" applyBorder="0" applyAlignment="0" applyProtection="0"/>
    <xf numFmtId="9" fontId="9" fillId="0" borderId="0" applyFont="0" applyFill="0" applyBorder="0" applyAlignment="0" applyProtection="0"/>
    <xf numFmtId="0" fontId="13" fillId="0" borderId="0"/>
    <xf numFmtId="0" fontId="4" fillId="0" borderId="0"/>
    <xf numFmtId="9" fontId="13" fillId="0" borderId="0" applyFont="0" applyFill="0" applyBorder="0" applyAlignment="0" applyProtection="0"/>
    <xf numFmtId="0" fontId="4" fillId="0" borderId="0"/>
    <xf numFmtId="0" fontId="9" fillId="0" borderId="0"/>
    <xf numFmtId="0" fontId="16" fillId="0" borderId="0"/>
    <xf numFmtId="0" fontId="5" fillId="0" borderId="0" applyNumberFormat="0" applyFill="0" applyBorder="0" applyAlignment="0" applyProtection="0"/>
  </cellStyleXfs>
  <cellXfs count="975">
    <xf numFmtId="0" fontId="0" fillId="0" borderId="0" xfId="0"/>
    <xf numFmtId="0" fontId="12" fillId="0" borderId="0" xfId="0" applyFont="1"/>
    <xf numFmtId="0" fontId="7" fillId="0" borderId="0" xfId="0" applyFont="1"/>
    <xf numFmtId="0" fontId="10" fillId="0" borderId="0" xfId="0" applyFont="1" applyAlignment="1">
      <alignment horizontal="center"/>
    </xf>
    <xf numFmtId="0" fontId="7" fillId="0" borderId="0" xfId="0" applyFont="1" applyAlignment="1">
      <alignment horizontal="center"/>
    </xf>
    <xf numFmtId="0" fontId="11" fillId="13" borderId="1" xfId="0" applyFont="1" applyFill="1" applyBorder="1" applyAlignment="1">
      <alignment horizontal="center" vertical="center" wrapText="1"/>
    </xf>
    <xf numFmtId="0" fontId="10" fillId="0" borderId="7" xfId="0" applyFont="1" applyFill="1" applyBorder="1" applyAlignment="1">
      <alignment horizontal="center"/>
    </xf>
    <xf numFmtId="0" fontId="10" fillId="0" borderId="7" xfId="0" applyFont="1" applyFill="1" applyBorder="1" applyAlignment="1">
      <alignment horizontal="center" vertical="center"/>
    </xf>
    <xf numFmtId="0" fontId="10" fillId="0" borderId="11" xfId="0" applyFont="1" applyFill="1" applyBorder="1" applyAlignment="1">
      <alignment horizontal="center" vertical="center"/>
    </xf>
    <xf numFmtId="0" fontId="10" fillId="0" borderId="12" xfId="0" applyFont="1" applyFill="1" applyBorder="1" applyAlignment="1">
      <alignment horizontal="center"/>
    </xf>
    <xf numFmtId="0" fontId="10" fillId="0" borderId="8" xfId="0" applyFont="1" applyFill="1" applyBorder="1" applyAlignment="1">
      <alignment horizontal="center"/>
    </xf>
    <xf numFmtId="0" fontId="10" fillId="0" borderId="14" xfId="0" applyFont="1" applyFill="1" applyBorder="1" applyAlignment="1">
      <alignment horizontal="center"/>
    </xf>
    <xf numFmtId="0" fontId="10" fillId="0" borderId="6" xfId="0" applyFont="1" applyFill="1" applyBorder="1" applyAlignment="1">
      <alignment horizontal="center"/>
    </xf>
    <xf numFmtId="0" fontId="10" fillId="0" borderId="6" xfId="0" applyFont="1" applyFill="1" applyBorder="1" applyAlignment="1">
      <alignment horizontal="center" vertical="center"/>
    </xf>
    <xf numFmtId="0" fontId="10" fillId="0" borderId="15" xfId="0" applyFont="1" applyFill="1" applyBorder="1" applyAlignment="1">
      <alignment horizontal="center"/>
    </xf>
    <xf numFmtId="0" fontId="10" fillId="0" borderId="16" xfId="0" applyFont="1" applyFill="1" applyBorder="1" applyAlignment="1">
      <alignment horizontal="center" vertical="center"/>
    </xf>
    <xf numFmtId="0" fontId="10" fillId="0" borderId="5" xfId="0" applyFont="1" applyFill="1" applyBorder="1" applyAlignment="1">
      <alignment horizontal="center"/>
    </xf>
    <xf numFmtId="0" fontId="10" fillId="0" borderId="5" xfId="0" applyFont="1" applyFill="1" applyBorder="1" applyAlignment="1">
      <alignment horizontal="center" vertical="center"/>
    </xf>
    <xf numFmtId="0" fontId="10" fillId="0" borderId="19" xfId="0" applyFont="1" applyFill="1" applyBorder="1" applyAlignment="1">
      <alignment horizontal="center"/>
    </xf>
    <xf numFmtId="0" fontId="10" fillId="0" borderId="20" xfId="0" applyFont="1" applyFill="1" applyBorder="1" applyAlignment="1">
      <alignment horizontal="center"/>
    </xf>
    <xf numFmtId="0" fontId="10" fillId="0" borderId="21" xfId="0" applyFont="1" applyFill="1" applyBorder="1" applyAlignment="1">
      <alignment horizontal="center"/>
    </xf>
    <xf numFmtId="0" fontId="10" fillId="0" borderId="0" xfId="0" applyFont="1" applyFill="1" applyBorder="1" applyAlignment="1">
      <alignment horizontal="center"/>
    </xf>
    <xf numFmtId="0" fontId="10" fillId="0" borderId="22" xfId="0" applyFont="1" applyFill="1" applyBorder="1" applyAlignment="1">
      <alignment horizontal="center"/>
    </xf>
    <xf numFmtId="0" fontId="10" fillId="0" borderId="0" xfId="0" applyFont="1" applyFill="1" applyBorder="1" applyAlignment="1">
      <alignment horizontal="center" vertical="center"/>
    </xf>
    <xf numFmtId="0" fontId="12" fillId="0" borderId="3" xfId="0" applyFont="1" applyFill="1" applyBorder="1" applyAlignment="1"/>
    <xf numFmtId="0" fontId="11" fillId="13" borderId="24" xfId="0" applyFont="1" applyFill="1" applyBorder="1" applyAlignment="1">
      <alignment horizontal="center" vertical="center" wrapText="1"/>
    </xf>
    <xf numFmtId="0" fontId="11" fillId="13" borderId="25" xfId="0" applyFont="1" applyFill="1" applyBorder="1" applyAlignment="1">
      <alignment horizontal="center" vertical="center" wrapText="1"/>
    </xf>
    <xf numFmtId="0" fontId="11" fillId="13" borderId="26" xfId="0" applyFont="1" applyFill="1" applyBorder="1" applyAlignment="1">
      <alignment horizontal="center" vertical="center" wrapText="1"/>
    </xf>
    <xf numFmtId="0" fontId="11" fillId="8" borderId="24" xfId="0" applyFont="1" applyFill="1" applyBorder="1" applyAlignment="1">
      <alignment horizontal="center" vertical="center" wrapText="1"/>
    </xf>
    <xf numFmtId="0" fontId="11" fillId="8" borderId="25" xfId="0" applyFont="1" applyFill="1" applyBorder="1" applyAlignment="1">
      <alignment horizontal="center" vertical="center" wrapText="1"/>
    </xf>
    <xf numFmtId="0" fontId="11" fillId="8" borderId="26" xfId="0" applyFont="1" applyFill="1" applyBorder="1" applyAlignment="1">
      <alignment horizontal="center" vertical="center" wrapText="1"/>
    </xf>
    <xf numFmtId="0" fontId="11" fillId="7" borderId="24" xfId="0" applyFont="1" applyFill="1" applyBorder="1" applyAlignment="1">
      <alignment horizontal="center" vertical="center" wrapText="1"/>
    </xf>
    <xf numFmtId="0" fontId="11" fillId="7" borderId="25" xfId="0" applyFont="1" applyFill="1" applyBorder="1" applyAlignment="1">
      <alignment horizontal="center" vertical="center" wrapText="1"/>
    </xf>
    <xf numFmtId="0" fontId="11" fillId="7" borderId="26" xfId="0" applyFont="1" applyFill="1" applyBorder="1" applyAlignment="1">
      <alignment horizontal="center" vertical="center" wrapText="1"/>
    </xf>
    <xf numFmtId="0" fontId="11" fillId="6" borderId="24" xfId="0" applyFont="1" applyFill="1" applyBorder="1" applyAlignment="1">
      <alignment horizontal="center" vertical="center" wrapText="1"/>
    </xf>
    <xf numFmtId="0" fontId="11" fillId="6" borderId="26" xfId="0" applyFont="1" applyFill="1" applyBorder="1" applyAlignment="1">
      <alignment horizontal="center" vertical="center" wrapText="1"/>
    </xf>
    <xf numFmtId="0" fontId="11" fillId="4" borderId="24" xfId="0" applyFont="1" applyFill="1" applyBorder="1" applyAlignment="1">
      <alignment horizontal="center" vertical="center" wrapText="1"/>
    </xf>
    <xf numFmtId="0" fontId="11" fillId="4" borderId="25" xfId="0" applyFont="1" applyFill="1" applyBorder="1" applyAlignment="1">
      <alignment horizontal="center" vertical="center" wrapText="1"/>
    </xf>
    <xf numFmtId="0" fontId="11" fillId="4" borderId="26" xfId="0" applyFont="1" applyFill="1" applyBorder="1" applyAlignment="1">
      <alignment horizontal="center" vertical="center" wrapText="1"/>
    </xf>
    <xf numFmtId="0" fontId="10" fillId="0" borderId="27" xfId="0" applyFont="1" applyFill="1" applyBorder="1" applyAlignment="1">
      <alignment horizontal="center"/>
    </xf>
    <xf numFmtId="0" fontId="10" fillId="0" borderId="17" xfId="0" applyFont="1" applyFill="1" applyBorder="1" applyAlignment="1">
      <alignment horizontal="center"/>
    </xf>
    <xf numFmtId="0" fontId="10" fillId="0" borderId="18" xfId="0" applyFont="1" applyFill="1" applyBorder="1" applyAlignment="1">
      <alignment horizontal="center"/>
    </xf>
    <xf numFmtId="0" fontId="10" fillId="0" borderId="11" xfId="0" applyFont="1" applyFill="1" applyBorder="1" applyAlignment="1">
      <alignment horizontal="center"/>
    </xf>
    <xf numFmtId="0" fontId="11" fillId="16" borderId="2" xfId="0" applyFont="1" applyFill="1" applyBorder="1" applyAlignment="1">
      <alignment horizontal="center" vertical="center" wrapText="1"/>
    </xf>
    <xf numFmtId="0" fontId="11" fillId="16" borderId="3" xfId="0" applyFont="1" applyFill="1" applyBorder="1" applyAlignment="1">
      <alignment horizontal="center" vertical="center" wrapText="1"/>
    </xf>
    <xf numFmtId="0" fontId="11" fillId="16" borderId="4" xfId="0" applyFont="1" applyFill="1" applyBorder="1" applyAlignment="1">
      <alignment horizontal="center" vertical="center" wrapText="1"/>
    </xf>
    <xf numFmtId="0" fontId="10" fillId="0" borderId="5" xfId="0" applyFont="1" applyBorder="1" applyAlignment="1">
      <alignment horizontal="center"/>
    </xf>
    <xf numFmtId="0" fontId="10" fillId="0" borderId="7" xfId="0" applyFont="1" applyBorder="1" applyAlignment="1">
      <alignment horizontal="center"/>
    </xf>
    <xf numFmtId="0" fontId="10" fillId="0" borderId="6" xfId="0" applyFont="1" applyBorder="1" applyAlignment="1">
      <alignment horizontal="center"/>
    </xf>
    <xf numFmtId="0" fontId="7" fillId="0" borderId="22" xfId="0" applyFont="1" applyBorder="1" applyAlignment="1">
      <alignment horizontal="center"/>
    </xf>
    <xf numFmtId="0" fontId="7" fillId="0" borderId="19" xfId="0" applyFont="1" applyBorder="1" applyAlignment="1">
      <alignment horizontal="center" vertical="center"/>
    </xf>
    <xf numFmtId="0" fontId="7" fillId="0" borderId="20" xfId="0" applyFont="1" applyBorder="1" applyAlignment="1">
      <alignment horizontal="center" vertical="center"/>
    </xf>
    <xf numFmtId="0" fontId="7" fillId="0" borderId="21" xfId="0" applyFont="1" applyBorder="1" applyAlignment="1">
      <alignment horizontal="center" vertical="center"/>
    </xf>
    <xf numFmtId="0" fontId="7" fillId="0" borderId="8" xfId="0" applyFont="1" applyBorder="1" applyAlignment="1">
      <alignment horizontal="center" vertical="center"/>
    </xf>
    <xf numFmtId="0" fontId="7" fillId="0" borderId="0" xfId="0" applyFont="1" applyBorder="1" applyAlignment="1">
      <alignment horizontal="center" vertical="center"/>
    </xf>
    <xf numFmtId="0" fontId="7" fillId="0" borderId="22" xfId="0" applyFont="1" applyBorder="1" applyAlignment="1">
      <alignment horizontal="center" vertical="center"/>
    </xf>
    <xf numFmtId="0" fontId="7" fillId="0" borderId="9" xfId="0" applyFont="1" applyBorder="1" applyAlignment="1">
      <alignment horizontal="center" vertical="center"/>
    </xf>
    <xf numFmtId="0" fontId="7" fillId="0" borderId="10" xfId="0" applyFont="1" applyBorder="1" applyAlignment="1">
      <alignment horizontal="center" vertical="center"/>
    </xf>
    <xf numFmtId="0" fontId="7" fillId="0" borderId="23" xfId="0" applyFont="1" applyBorder="1" applyAlignment="1">
      <alignment horizontal="center" vertical="center"/>
    </xf>
    <xf numFmtId="0" fontId="7" fillId="0" borderId="19" xfId="0" applyFont="1" applyBorder="1" applyAlignment="1">
      <alignment horizontal="center"/>
    </xf>
    <xf numFmtId="0" fontId="7" fillId="0" borderId="20" xfId="0" applyFont="1" applyBorder="1" applyAlignment="1">
      <alignment horizontal="center"/>
    </xf>
    <xf numFmtId="0" fontId="7" fillId="0" borderId="21" xfId="0" applyFont="1" applyBorder="1" applyAlignment="1">
      <alignment horizontal="center"/>
    </xf>
    <xf numFmtId="0" fontId="7" fillId="0" borderId="8" xfId="0" applyFont="1" applyBorder="1" applyAlignment="1">
      <alignment horizontal="center"/>
    </xf>
    <xf numFmtId="0" fontId="7" fillId="0" borderId="0" xfId="0" applyFont="1" applyBorder="1" applyAlignment="1">
      <alignment horizontal="center"/>
    </xf>
    <xf numFmtId="0" fontId="10" fillId="0" borderId="8" xfId="0" applyFont="1" applyFill="1" applyBorder="1" applyAlignment="1">
      <alignment horizontal="center" vertical="center"/>
    </xf>
    <xf numFmtId="0" fontId="12" fillId="0" borderId="20" xfId="0" applyFont="1" applyFill="1" applyBorder="1" applyAlignment="1"/>
    <xf numFmtId="0" fontId="10" fillId="0" borderId="8" xfId="0" applyFont="1" applyBorder="1" applyAlignment="1">
      <alignment horizontal="center"/>
    </xf>
    <xf numFmtId="0" fontId="10" fillId="0" borderId="19" xfId="0" applyFont="1" applyBorder="1" applyAlignment="1">
      <alignment horizontal="center"/>
    </xf>
    <xf numFmtId="0" fontId="10" fillId="0" borderId="9" xfId="0" applyFont="1" applyBorder="1" applyAlignment="1">
      <alignment horizontal="center"/>
    </xf>
    <xf numFmtId="0" fontId="11" fillId="8" borderId="3" xfId="0" applyFont="1" applyFill="1" applyBorder="1" applyAlignment="1">
      <alignment horizontal="center" vertical="center" wrapText="1"/>
    </xf>
    <xf numFmtId="0" fontId="12" fillId="0" borderId="0" xfId="0" applyFont="1" applyFill="1" applyBorder="1" applyAlignment="1"/>
    <xf numFmtId="0" fontId="11" fillId="4" borderId="0" xfId="0" applyFont="1" applyFill="1" applyBorder="1" applyAlignment="1">
      <alignment horizontal="center" vertical="center" wrapText="1"/>
    </xf>
    <xf numFmtId="0" fontId="11" fillId="4" borderId="32" xfId="0" applyFont="1" applyFill="1" applyBorder="1" applyAlignment="1">
      <alignment horizontal="center" vertical="center" wrapText="1"/>
    </xf>
    <xf numFmtId="0" fontId="11" fillId="4" borderId="33" xfId="0" applyFont="1" applyFill="1" applyBorder="1" applyAlignment="1">
      <alignment horizontal="center" vertical="center" wrapText="1"/>
    </xf>
    <xf numFmtId="0" fontId="11" fillId="4" borderId="34" xfId="0" applyFont="1" applyFill="1" applyBorder="1" applyAlignment="1">
      <alignment horizontal="center" vertical="center" wrapText="1"/>
    </xf>
    <xf numFmtId="0" fontId="7" fillId="0" borderId="29" xfId="0" applyFont="1" applyBorder="1" applyAlignment="1">
      <alignment horizontal="center"/>
    </xf>
    <xf numFmtId="0" fontId="7" fillId="0" borderId="28" xfId="0" applyFont="1" applyBorder="1" applyAlignment="1">
      <alignment horizontal="center"/>
    </xf>
    <xf numFmtId="0" fontId="17" fillId="5" borderId="6" xfId="0" applyFont="1" applyFill="1" applyBorder="1" applyAlignment="1">
      <alignment vertical="center" wrapText="1"/>
    </xf>
    <xf numFmtId="0" fontId="17" fillId="5" borderId="5" xfId="0" applyFont="1" applyFill="1" applyBorder="1" applyAlignment="1">
      <alignment vertical="center" wrapText="1"/>
    </xf>
    <xf numFmtId="0" fontId="11" fillId="4" borderId="1" xfId="0" applyFont="1" applyFill="1" applyBorder="1" applyAlignment="1">
      <alignment horizontal="center" vertical="center" wrapText="1"/>
    </xf>
    <xf numFmtId="0" fontId="7" fillId="0" borderId="0" xfId="0" applyFont="1" applyAlignment="1">
      <alignment horizontal="center" vertical="center"/>
    </xf>
    <xf numFmtId="0" fontId="12" fillId="0" borderId="0" xfId="0" applyFont="1" applyAlignment="1">
      <alignment horizontal="center" vertical="center"/>
    </xf>
    <xf numFmtId="0" fontId="7" fillId="0" borderId="17" xfId="0" applyFont="1" applyBorder="1" applyAlignment="1">
      <alignment horizontal="center" vertical="center"/>
    </xf>
    <xf numFmtId="0" fontId="7" fillId="0" borderId="11" xfId="0" applyFont="1" applyBorder="1" applyAlignment="1">
      <alignment horizontal="center" vertical="center"/>
    </xf>
    <xf numFmtId="0" fontId="7" fillId="0" borderId="16" xfId="0" applyFont="1" applyBorder="1" applyAlignment="1">
      <alignment horizontal="center" vertical="center"/>
    </xf>
    <xf numFmtId="0" fontId="12" fillId="0" borderId="2" xfId="0" applyFont="1" applyFill="1" applyBorder="1" applyAlignment="1">
      <alignment horizontal="centerContinuous"/>
    </xf>
    <xf numFmtId="0" fontId="12" fillId="0" borderId="3" xfId="0" applyFont="1" applyFill="1" applyBorder="1" applyAlignment="1">
      <alignment horizontal="centerContinuous"/>
    </xf>
    <xf numFmtId="0" fontId="12" fillId="0" borderId="0" xfId="0" applyFont="1" applyAlignment="1">
      <alignment horizontal="centerContinuous"/>
    </xf>
    <xf numFmtId="0" fontId="12" fillId="0" borderId="3" xfId="0" applyNumberFormat="1" applyFont="1" applyFill="1" applyBorder="1" applyAlignment="1"/>
    <xf numFmtId="0" fontId="11" fillId="13" borderId="24" xfId="0" applyNumberFormat="1" applyFont="1" applyFill="1" applyBorder="1" applyAlignment="1">
      <alignment horizontal="center" vertical="center" wrapText="1"/>
    </xf>
    <xf numFmtId="0" fontId="11" fillId="13" borderId="25" xfId="0" applyNumberFormat="1" applyFont="1" applyFill="1" applyBorder="1" applyAlignment="1">
      <alignment horizontal="center" vertical="center" wrapText="1"/>
    </xf>
    <xf numFmtId="0" fontId="11" fillId="13" borderId="26" xfId="0" applyNumberFormat="1" applyFont="1" applyFill="1" applyBorder="1" applyAlignment="1">
      <alignment horizontal="center" vertical="center" wrapText="1"/>
    </xf>
    <xf numFmtId="0" fontId="7" fillId="0" borderId="0" xfId="0" applyNumberFormat="1" applyFont="1"/>
    <xf numFmtId="0" fontId="10" fillId="0" borderId="51" xfId="0" applyFont="1" applyFill="1" applyBorder="1" applyAlignment="1">
      <alignment horizontal="center" vertical="center"/>
    </xf>
    <xf numFmtId="0" fontId="17" fillId="10" borderId="51" xfId="0" applyFont="1" applyFill="1" applyBorder="1" applyAlignment="1">
      <alignment vertical="center" wrapText="1"/>
    </xf>
    <xf numFmtId="0" fontId="17" fillId="10" borderId="50" xfId="0" applyFont="1" applyFill="1" applyBorder="1" applyAlignment="1">
      <alignment vertical="center" wrapText="1"/>
    </xf>
    <xf numFmtId="0" fontId="17" fillId="10" borderId="21" xfId="0" applyFont="1" applyFill="1" applyBorder="1" applyAlignment="1">
      <alignment vertical="center" wrapText="1"/>
    </xf>
    <xf numFmtId="0" fontId="17" fillId="10" borderId="9" xfId="0" applyFont="1" applyFill="1" applyBorder="1" applyAlignment="1">
      <alignment vertical="center" wrapText="1"/>
    </xf>
    <xf numFmtId="0" fontId="17" fillId="10" borderId="10" xfId="0" applyFont="1" applyFill="1" applyBorder="1" applyAlignment="1">
      <alignment vertical="center" wrapText="1"/>
    </xf>
    <xf numFmtId="0" fontId="17" fillId="10" borderId="23" xfId="0" applyFont="1" applyFill="1" applyBorder="1" applyAlignment="1">
      <alignment vertical="center" wrapText="1"/>
    </xf>
    <xf numFmtId="0" fontId="11" fillId="13" borderId="6" xfId="0" applyFont="1" applyFill="1" applyBorder="1" applyAlignment="1">
      <alignment horizontal="center" vertical="center" wrapText="1"/>
    </xf>
    <xf numFmtId="0" fontId="17" fillId="5" borderId="51" xfId="0" applyFont="1" applyFill="1" applyBorder="1" applyAlignment="1">
      <alignment vertical="center" wrapText="1"/>
    </xf>
    <xf numFmtId="0" fontId="17" fillId="5" borderId="50" xfId="0" applyFont="1" applyFill="1" applyBorder="1" applyAlignment="1">
      <alignment vertical="center" wrapText="1"/>
    </xf>
    <xf numFmtId="0" fontId="17" fillId="5" borderId="21" xfId="0" applyFont="1" applyFill="1" applyBorder="1" applyAlignment="1">
      <alignment vertical="center" wrapText="1"/>
    </xf>
    <xf numFmtId="0" fontId="17" fillId="5" borderId="9" xfId="0" applyFont="1" applyFill="1" applyBorder="1" applyAlignment="1">
      <alignment vertical="center" wrapText="1"/>
    </xf>
    <xf numFmtId="0" fontId="17" fillId="5" borderId="10" xfId="0" applyFont="1" applyFill="1" applyBorder="1" applyAlignment="1">
      <alignment vertical="center" wrapText="1"/>
    </xf>
    <xf numFmtId="0" fontId="17" fillId="5" borderId="23" xfId="0" applyFont="1" applyFill="1" applyBorder="1" applyAlignment="1">
      <alignment vertical="center" wrapText="1"/>
    </xf>
    <xf numFmtId="0" fontId="11" fillId="0" borderId="8" xfId="0" applyFont="1" applyFill="1" applyBorder="1" applyAlignment="1">
      <alignment horizontal="center" vertical="center"/>
    </xf>
    <xf numFmtId="0" fontId="11" fillId="2" borderId="5" xfId="0" applyFont="1" applyFill="1" applyBorder="1" applyAlignment="1">
      <alignment horizontal="center" vertical="center"/>
    </xf>
    <xf numFmtId="0" fontId="12" fillId="0" borderId="0" xfId="0" applyFont="1" applyFill="1" applyAlignment="1">
      <alignment horizontal="center" vertical="center"/>
    </xf>
    <xf numFmtId="0" fontId="11" fillId="2" borderId="7" xfId="0" applyFont="1" applyFill="1" applyBorder="1" applyAlignment="1">
      <alignment horizontal="center" vertical="center"/>
    </xf>
    <xf numFmtId="0" fontId="11" fillId="2" borderId="6" xfId="0" applyFont="1" applyFill="1" applyBorder="1" applyAlignment="1">
      <alignment horizontal="center" vertical="center"/>
    </xf>
    <xf numFmtId="0" fontId="11" fillId="0" borderId="0" xfId="0" applyFont="1" applyAlignment="1">
      <alignment horizontal="center" vertical="center"/>
    </xf>
    <xf numFmtId="0" fontId="12" fillId="0" borderId="80" xfId="0" applyFont="1" applyFill="1" applyBorder="1" applyAlignment="1">
      <alignment horizontal="centerContinuous" vertical="center" wrapText="1"/>
    </xf>
    <xf numFmtId="0" fontId="12" fillId="0" borderId="4" xfId="0" applyFont="1" applyFill="1" applyBorder="1" applyAlignment="1">
      <alignment horizontal="centerContinuous" vertical="center" wrapText="1"/>
    </xf>
    <xf numFmtId="0" fontId="12" fillId="0" borderId="50" xfId="0" applyFont="1" applyFill="1" applyBorder="1" applyAlignment="1">
      <alignment horizontal="centerContinuous"/>
    </xf>
    <xf numFmtId="0" fontId="11" fillId="4" borderId="10" xfId="0" applyFont="1" applyFill="1" applyBorder="1" applyAlignment="1">
      <alignment horizontal="center" vertical="center" wrapText="1"/>
    </xf>
    <xf numFmtId="0" fontId="12" fillId="0" borderId="80" xfId="0" applyFont="1" applyFill="1" applyBorder="1" applyAlignment="1">
      <alignment horizontal="centerContinuous"/>
    </xf>
    <xf numFmtId="0" fontId="12" fillId="0" borderId="4" xfId="0" applyFont="1" applyBorder="1"/>
    <xf numFmtId="0" fontId="12" fillId="0" borderId="80" xfId="0" applyFont="1" applyBorder="1" applyAlignment="1">
      <alignment horizontal="centerContinuous"/>
    </xf>
    <xf numFmtId="0" fontId="12" fillId="0" borderId="4" xfId="0" applyFont="1" applyBorder="1" applyAlignment="1">
      <alignment horizontal="centerContinuous"/>
    </xf>
    <xf numFmtId="0" fontId="12" fillId="0" borderId="51" xfId="0" applyFont="1" applyFill="1" applyBorder="1" applyAlignment="1">
      <alignment horizontal="centerContinuous"/>
    </xf>
    <xf numFmtId="0" fontId="11" fillId="14" borderId="2" xfId="0" applyFont="1" applyFill="1" applyBorder="1" applyAlignment="1">
      <alignment horizontal="centerContinuous" vertical="center"/>
    </xf>
    <xf numFmtId="0" fontId="11" fillId="14" borderId="80" xfId="0" applyFont="1" applyFill="1" applyBorder="1" applyAlignment="1">
      <alignment horizontal="centerContinuous" vertical="center" wrapText="1"/>
    </xf>
    <xf numFmtId="0" fontId="11" fillId="14" borderId="4" xfId="0" applyFont="1" applyFill="1" applyBorder="1" applyAlignment="1">
      <alignment horizontal="centerContinuous" vertical="center" wrapText="1"/>
    </xf>
    <xf numFmtId="0" fontId="17" fillId="5" borderId="51" xfId="0" applyFont="1" applyFill="1" applyBorder="1" applyAlignment="1">
      <alignment horizontal="centerContinuous" vertical="center" wrapText="1"/>
    </xf>
    <xf numFmtId="0" fontId="17" fillId="5" borderId="50" xfId="0" applyFont="1" applyFill="1" applyBorder="1" applyAlignment="1">
      <alignment horizontal="centerContinuous" vertical="center" wrapText="1"/>
    </xf>
    <xf numFmtId="0" fontId="17" fillId="5" borderId="21" xfId="0" applyFont="1" applyFill="1" applyBorder="1" applyAlignment="1">
      <alignment horizontal="centerContinuous" vertical="center" wrapText="1"/>
    </xf>
    <xf numFmtId="0" fontId="11" fillId="13" borderId="8" xfId="0" applyFont="1" applyFill="1" applyBorder="1" applyAlignment="1">
      <alignment horizontal="center" vertical="center" wrapText="1"/>
    </xf>
    <xf numFmtId="0" fontId="11" fillId="13" borderId="0" xfId="0" applyFont="1" applyFill="1" applyBorder="1" applyAlignment="1">
      <alignment horizontal="center" vertical="center" wrapText="1"/>
    </xf>
    <xf numFmtId="0" fontId="11" fillId="13" borderId="22" xfId="0" applyFont="1" applyFill="1" applyBorder="1" applyAlignment="1">
      <alignment horizontal="center" vertical="center" wrapText="1"/>
    </xf>
    <xf numFmtId="0" fontId="11" fillId="16" borderId="80" xfId="0" applyFont="1" applyFill="1" applyBorder="1" applyAlignment="1">
      <alignment horizontal="center" vertical="center" wrapText="1"/>
    </xf>
    <xf numFmtId="0" fontId="7" fillId="0" borderId="50" xfId="0" applyFont="1" applyBorder="1" applyAlignment="1">
      <alignment horizontal="center" vertical="center"/>
    </xf>
    <xf numFmtId="0" fontId="12" fillId="0" borderId="4" xfId="0" applyFont="1" applyFill="1" applyBorder="1" applyAlignment="1">
      <alignment horizontal="centerContinuous"/>
    </xf>
    <xf numFmtId="0" fontId="26" fillId="0" borderId="80" xfId="0" applyFont="1" applyFill="1" applyBorder="1" applyAlignment="1">
      <alignment horizontal="centerContinuous" vertical="center" wrapText="1"/>
    </xf>
    <xf numFmtId="0" fontId="7" fillId="0" borderId="51" xfId="0" applyFont="1" applyBorder="1" applyAlignment="1">
      <alignment horizontal="center"/>
    </xf>
    <xf numFmtId="0" fontId="7" fillId="0" borderId="50" xfId="0" applyFont="1" applyBorder="1" applyAlignment="1">
      <alignment horizontal="center"/>
    </xf>
    <xf numFmtId="0" fontId="10" fillId="0" borderId="13" xfId="0" applyFont="1" applyFill="1" applyBorder="1" applyAlignment="1">
      <alignment horizontal="center"/>
    </xf>
    <xf numFmtId="3" fontId="7" fillId="0" borderId="19" xfId="0" applyNumberFormat="1" applyFont="1" applyBorder="1" applyAlignment="1">
      <alignment horizontal="center" vertical="center"/>
    </xf>
    <xf numFmtId="3" fontId="7" fillId="0" borderId="20" xfId="0" applyNumberFormat="1" applyFont="1" applyBorder="1" applyAlignment="1">
      <alignment horizontal="center" vertical="center"/>
    </xf>
    <xf numFmtId="3" fontId="7" fillId="0" borderId="21" xfId="0" applyNumberFormat="1" applyFont="1" applyBorder="1" applyAlignment="1">
      <alignment horizontal="center" vertical="center"/>
    </xf>
    <xf numFmtId="3" fontId="7" fillId="0" borderId="8" xfId="0" applyNumberFormat="1" applyFont="1" applyBorder="1" applyAlignment="1">
      <alignment horizontal="center" vertical="center"/>
    </xf>
    <xf numFmtId="3" fontId="7" fillId="0" borderId="0" xfId="0" applyNumberFormat="1" applyFont="1" applyBorder="1" applyAlignment="1">
      <alignment horizontal="center" vertical="center"/>
    </xf>
    <xf numFmtId="3" fontId="7" fillId="0" borderId="22" xfId="0" applyNumberFormat="1" applyFont="1" applyBorder="1" applyAlignment="1">
      <alignment horizontal="center" vertical="center"/>
    </xf>
    <xf numFmtId="0" fontId="11" fillId="13" borderId="196" xfId="0" applyFont="1" applyFill="1" applyBorder="1" applyAlignment="1">
      <alignment horizontal="center" vertical="center" wrapText="1"/>
    </xf>
    <xf numFmtId="0" fontId="11" fillId="0" borderId="3" xfId="0" applyFont="1" applyFill="1" applyBorder="1" applyAlignment="1"/>
    <xf numFmtId="0" fontId="10" fillId="0" borderId="0" xfId="0" applyFont="1"/>
    <xf numFmtId="0" fontId="12" fillId="0" borderId="0" xfId="0" applyFont="1" applyAlignment="1">
      <alignment horizontal="center" vertical="center" wrapText="1"/>
    </xf>
    <xf numFmtId="0" fontId="11" fillId="0" borderId="50" xfId="0" applyFont="1" applyBorder="1" applyAlignment="1">
      <alignment horizontal="center" vertical="center"/>
    </xf>
    <xf numFmtId="0" fontId="10" fillId="0" borderId="50" xfId="0" applyFont="1" applyBorder="1" applyAlignment="1">
      <alignment horizontal="center"/>
    </xf>
    <xf numFmtId="0" fontId="7" fillId="0" borderId="50" xfId="0" applyFont="1" applyBorder="1"/>
    <xf numFmtId="0" fontId="11" fillId="0" borderId="0" xfId="0" applyFont="1" applyBorder="1" applyAlignment="1">
      <alignment horizontal="center" vertical="center"/>
    </xf>
    <xf numFmtId="0" fontId="10" fillId="0" borderId="0" xfId="0" applyFont="1" applyBorder="1" applyAlignment="1">
      <alignment horizontal="center"/>
    </xf>
    <xf numFmtId="0" fontId="7" fillId="0" borderId="0" xfId="0" applyFont="1" applyBorder="1"/>
    <xf numFmtId="0" fontId="7" fillId="0" borderId="50" xfId="0" applyNumberFormat="1" applyFont="1" applyBorder="1"/>
    <xf numFmtId="0" fontId="7" fillId="0" borderId="0" xfId="0" applyNumberFormat="1" applyFont="1" applyBorder="1"/>
    <xf numFmtId="0" fontId="10" fillId="0" borderId="50" xfId="0" applyFont="1" applyBorder="1"/>
    <xf numFmtId="0" fontId="10" fillId="0" borderId="0" xfId="0" applyFont="1" applyBorder="1"/>
    <xf numFmtId="0" fontId="11" fillId="0" borderId="80" xfId="0" applyFont="1" applyFill="1" applyBorder="1" applyAlignment="1"/>
    <xf numFmtId="0" fontId="11" fillId="8" borderId="80" xfId="0" applyFont="1" applyFill="1" applyBorder="1" applyAlignment="1">
      <alignment horizontal="center" vertical="center" wrapText="1"/>
    </xf>
    <xf numFmtId="0" fontId="10" fillId="0" borderId="50" xfId="0" applyFont="1" applyFill="1" applyBorder="1" applyAlignment="1">
      <alignment horizontal="center"/>
    </xf>
    <xf numFmtId="0" fontId="21" fillId="0" borderId="0" xfId="0" applyFont="1" applyAlignment="1" applyProtection="1">
      <alignment vertical="center"/>
      <protection hidden="1"/>
    </xf>
    <xf numFmtId="0" fontId="34" fillId="14" borderId="80" xfId="0" applyFont="1" applyFill="1" applyBorder="1" applyAlignment="1" applyProtection="1">
      <alignment horizontal="centerContinuous" vertical="center"/>
      <protection hidden="1"/>
    </xf>
    <xf numFmtId="0" fontId="20" fillId="14" borderId="0" xfId="0" applyFont="1" applyFill="1" applyAlignment="1" applyProtection="1">
      <alignment horizontal="center"/>
      <protection locked="0" hidden="1"/>
    </xf>
    <xf numFmtId="0" fontId="2" fillId="0" borderId="0" xfId="0" applyFont="1" applyFill="1" applyProtection="1">
      <protection hidden="1"/>
    </xf>
    <xf numFmtId="0" fontId="2" fillId="0" borderId="0" xfId="0" applyFont="1" applyProtection="1">
      <protection hidden="1"/>
    </xf>
    <xf numFmtId="0" fontId="15" fillId="0" borderId="0" xfId="0" applyFont="1" applyAlignment="1" applyProtection="1">
      <alignment horizontal="right"/>
      <protection hidden="1"/>
    </xf>
    <xf numFmtId="3" fontId="14" fillId="0" borderId="0" xfId="0" applyNumberFormat="1" applyFont="1" applyAlignment="1" applyProtection="1">
      <alignment horizontal="center"/>
      <protection hidden="1"/>
    </xf>
    <xf numFmtId="0" fontId="2" fillId="0" borderId="0" xfId="0" applyFont="1" applyFill="1" applyAlignment="1" applyProtection="1">
      <alignment horizontal="right" vertical="center"/>
      <protection hidden="1"/>
    </xf>
    <xf numFmtId="0" fontId="2" fillId="0" borderId="0" xfId="0" applyFont="1" applyAlignment="1" applyProtection="1">
      <alignment horizontal="left" indent="1"/>
      <protection hidden="1"/>
    </xf>
    <xf numFmtId="0" fontId="18" fillId="0" borderId="0" xfId="0" applyFont="1" applyAlignment="1" applyProtection="1">
      <alignment horizontal="right"/>
      <protection hidden="1"/>
    </xf>
    <xf numFmtId="0" fontId="20" fillId="0" borderId="0" xfId="0" applyFont="1" applyAlignment="1" applyProtection="1">
      <alignment horizontal="center"/>
      <protection hidden="1"/>
    </xf>
    <xf numFmtId="0" fontId="20" fillId="0" borderId="0" xfId="0" applyFont="1" applyAlignment="1" applyProtection="1">
      <alignment horizontal="left"/>
      <protection hidden="1"/>
    </xf>
    <xf numFmtId="0" fontId="2" fillId="0" borderId="0" xfId="0" applyFont="1" applyAlignment="1" applyProtection="1">
      <alignment horizontal="left"/>
      <protection hidden="1"/>
    </xf>
    <xf numFmtId="3" fontId="18" fillId="0" borderId="0" xfId="0" applyNumberFormat="1" applyFont="1" applyAlignment="1" applyProtection="1">
      <alignment horizontal="center"/>
      <protection hidden="1"/>
    </xf>
    <xf numFmtId="3" fontId="23" fillId="0" borderId="0" xfId="0" applyNumberFormat="1" applyFont="1" applyProtection="1">
      <protection hidden="1"/>
    </xf>
    <xf numFmtId="0" fontId="21" fillId="0" borderId="0" xfId="0" applyFont="1" applyProtection="1">
      <protection hidden="1"/>
    </xf>
    <xf numFmtId="164" fontId="22" fillId="0" borderId="0" xfId="3" applyNumberFormat="1" applyFont="1" applyAlignment="1" applyProtection="1">
      <alignment horizontal="left"/>
      <protection hidden="1"/>
    </xf>
    <xf numFmtId="0" fontId="18" fillId="0" borderId="0" xfId="0" applyFont="1" applyProtection="1">
      <protection hidden="1"/>
    </xf>
    <xf numFmtId="0" fontId="21" fillId="0" borderId="0" xfId="0" applyFont="1" applyAlignment="1" applyProtection="1">
      <alignment horizontal="left"/>
      <protection hidden="1"/>
    </xf>
    <xf numFmtId="0" fontId="2" fillId="0" borderId="0" xfId="0" applyFont="1" applyAlignment="1" applyProtection="1">
      <alignment horizontal="center"/>
      <protection hidden="1"/>
    </xf>
    <xf numFmtId="0" fontId="18" fillId="0" borderId="0" xfId="0" applyFont="1" applyAlignment="1" applyProtection="1">
      <alignment horizontal="left"/>
      <protection hidden="1"/>
    </xf>
    <xf numFmtId="0" fontId="19" fillId="0" borderId="0" xfId="0" applyFont="1" applyAlignment="1" applyProtection="1">
      <alignment horizontal="left"/>
      <protection hidden="1"/>
    </xf>
    <xf numFmtId="0" fontId="2" fillId="0" borderId="0" xfId="0" applyFont="1" applyAlignment="1" applyProtection="1">
      <alignment horizontal="right"/>
      <protection hidden="1"/>
    </xf>
    <xf numFmtId="0" fontId="18" fillId="0" borderId="0" xfId="0" applyFont="1" applyAlignment="1" applyProtection="1">
      <alignment horizontal="center"/>
      <protection hidden="1"/>
    </xf>
    <xf numFmtId="0" fontId="29" fillId="0" borderId="0" xfId="0" applyFont="1" applyAlignment="1" applyProtection="1">
      <alignment vertical="center"/>
      <protection hidden="1"/>
    </xf>
    <xf numFmtId="0" fontId="30" fillId="0" borderId="0" xfId="0" applyFont="1" applyAlignment="1" applyProtection="1">
      <alignment vertical="center"/>
      <protection hidden="1"/>
    </xf>
    <xf numFmtId="0" fontId="29" fillId="0" borderId="0" xfId="0" applyFont="1" applyAlignment="1" applyProtection="1">
      <alignment horizontal="center" vertical="center"/>
      <protection hidden="1"/>
    </xf>
    <xf numFmtId="0" fontId="30" fillId="0" borderId="0" xfId="0" applyFont="1" applyAlignment="1" applyProtection="1">
      <alignment horizontal="center" vertical="center"/>
      <protection hidden="1"/>
    </xf>
    <xf numFmtId="0" fontId="25" fillId="0" borderId="0" xfId="0" applyFont="1" applyAlignment="1" applyProtection="1">
      <alignment vertical="center"/>
      <protection hidden="1"/>
    </xf>
    <xf numFmtId="3" fontId="31" fillId="0" borderId="0" xfId="0" applyNumberFormat="1" applyFont="1" applyFill="1" applyBorder="1" applyAlignment="1" applyProtection="1">
      <alignment horizontal="center" vertical="center"/>
      <protection hidden="1"/>
    </xf>
    <xf numFmtId="3" fontId="30" fillId="0" borderId="0" xfId="0" applyNumberFormat="1" applyFont="1" applyFill="1" applyBorder="1" applyAlignment="1" applyProtection="1">
      <alignment vertical="center"/>
      <protection hidden="1"/>
    </xf>
    <xf numFmtId="0" fontId="30" fillId="0" borderId="0" xfId="0" applyFont="1" applyFill="1" applyBorder="1" applyAlignment="1" applyProtection="1">
      <alignment vertical="center"/>
      <protection hidden="1"/>
    </xf>
    <xf numFmtId="164" fontId="29" fillId="0" borderId="0" xfId="0" applyNumberFormat="1" applyFont="1" applyFill="1" applyBorder="1" applyAlignment="1" applyProtection="1">
      <alignment horizontal="center" vertical="center"/>
      <protection hidden="1"/>
    </xf>
    <xf numFmtId="9" fontId="29" fillId="0" borderId="0" xfId="3" applyFont="1" applyFill="1" applyBorder="1" applyAlignment="1" applyProtection="1">
      <alignment vertical="center"/>
      <protection hidden="1"/>
    </xf>
    <xf numFmtId="0" fontId="30" fillId="0" borderId="0" xfId="0" applyFont="1" applyAlignment="1" applyProtection="1">
      <alignment horizontal="right" vertical="center"/>
      <protection hidden="1"/>
    </xf>
    <xf numFmtId="0" fontId="32" fillId="0" borderId="0" xfId="0" applyFont="1" applyAlignment="1" applyProtection="1">
      <alignment horizontal="center"/>
      <protection hidden="1"/>
    </xf>
    <xf numFmtId="164" fontId="31" fillId="0" borderId="0" xfId="0" applyNumberFormat="1" applyFont="1" applyFill="1" applyBorder="1" applyAlignment="1" applyProtection="1">
      <alignment horizontal="center" vertical="center"/>
      <protection hidden="1"/>
    </xf>
    <xf numFmtId="9" fontId="30" fillId="0" borderId="0" xfId="3" applyFont="1" applyFill="1" applyBorder="1" applyAlignment="1" applyProtection="1">
      <alignment vertical="center"/>
      <protection hidden="1"/>
    </xf>
    <xf numFmtId="0" fontId="30" fillId="0" borderId="0" xfId="0" applyFont="1" applyFill="1" applyAlignment="1" applyProtection="1">
      <alignment horizontal="right" vertical="center"/>
      <protection hidden="1"/>
    </xf>
    <xf numFmtId="0" fontId="30" fillId="0" borderId="0" xfId="0" applyFont="1" applyAlignment="1" applyProtection="1">
      <alignment horizontal="left" indent="1"/>
      <protection hidden="1"/>
    </xf>
    <xf numFmtId="0" fontId="33" fillId="0" borderId="0" xfId="0" applyFont="1" applyFill="1" applyAlignment="1" applyProtection="1">
      <alignment horizontal="right"/>
      <protection hidden="1"/>
    </xf>
    <xf numFmtId="0" fontId="29" fillId="0" borderId="0" xfId="0" applyFont="1" applyFill="1" applyProtection="1">
      <protection hidden="1"/>
    </xf>
    <xf numFmtId="0" fontId="34" fillId="14" borderId="3" xfId="0" applyFont="1" applyFill="1" applyBorder="1" applyAlignment="1" applyProtection="1">
      <alignment horizontal="centerContinuous" vertical="center"/>
      <protection hidden="1"/>
    </xf>
    <xf numFmtId="0" fontId="34" fillId="14" borderId="2" xfId="0" applyFont="1" applyFill="1" applyBorder="1" applyAlignment="1" applyProtection="1">
      <alignment horizontal="centerContinuous" vertical="center"/>
      <protection hidden="1"/>
    </xf>
    <xf numFmtId="0" fontId="30" fillId="14" borderId="211" xfId="0" applyFont="1" applyFill="1" applyBorder="1" applyAlignment="1" applyProtection="1">
      <alignment vertical="center"/>
      <protection hidden="1"/>
    </xf>
    <xf numFmtId="0" fontId="30" fillId="14" borderId="211" xfId="0" applyFont="1" applyFill="1" applyBorder="1" applyAlignment="1" applyProtection="1">
      <alignment horizontal="center" vertical="center"/>
      <protection hidden="1"/>
    </xf>
    <xf numFmtId="0" fontId="29" fillId="15" borderId="0" xfId="0" applyFont="1" applyFill="1" applyBorder="1" applyAlignment="1" applyProtection="1">
      <alignment horizontal="center" vertical="center" wrapText="1"/>
      <protection hidden="1"/>
    </xf>
    <xf numFmtId="0" fontId="33" fillId="19" borderId="0" xfId="0" applyFont="1" applyFill="1" applyBorder="1" applyAlignment="1" applyProtection="1">
      <alignment horizontal="center" vertical="center" wrapText="1"/>
      <protection hidden="1"/>
    </xf>
    <xf numFmtId="0" fontId="29" fillId="34" borderId="31" xfId="0" applyFont="1" applyFill="1" applyBorder="1" applyAlignment="1" applyProtection="1">
      <alignment horizontal="left" vertical="center" wrapText="1"/>
      <protection hidden="1"/>
    </xf>
    <xf numFmtId="3" fontId="30" fillId="0" borderId="36" xfId="0" applyNumberFormat="1" applyFont="1" applyBorder="1" applyAlignment="1" applyProtection="1">
      <alignment horizontal="center" vertical="center"/>
      <protection hidden="1"/>
    </xf>
    <xf numFmtId="164" fontId="31" fillId="7" borderId="52" xfId="3" applyNumberFormat="1" applyFont="1" applyFill="1" applyBorder="1" applyAlignment="1" applyProtection="1">
      <alignment horizontal="center" vertical="center"/>
      <protection hidden="1"/>
    </xf>
    <xf numFmtId="0" fontId="29" fillId="0" borderId="0" xfId="0" applyFont="1" applyFill="1" applyBorder="1" applyAlignment="1" applyProtection="1">
      <alignment vertical="center"/>
      <protection hidden="1"/>
    </xf>
    <xf numFmtId="3" fontId="29" fillId="0" borderId="0" xfId="0" applyNumberFormat="1" applyFont="1" applyFill="1" applyBorder="1" applyAlignment="1" applyProtection="1">
      <alignment vertical="center"/>
      <protection hidden="1"/>
    </xf>
    <xf numFmtId="0" fontId="29" fillId="0" borderId="0" xfId="0" applyFont="1" applyFill="1" applyBorder="1" applyAlignment="1" applyProtection="1">
      <alignment horizontal="center" vertical="center"/>
      <protection hidden="1"/>
    </xf>
    <xf numFmtId="0" fontId="29" fillId="0" borderId="0" xfId="0" applyFont="1" applyFill="1" applyBorder="1" applyAlignment="1" applyProtection="1">
      <alignment horizontal="left" vertical="center"/>
      <protection hidden="1"/>
    </xf>
    <xf numFmtId="0" fontId="30" fillId="0" borderId="59" xfId="0" applyFont="1" applyBorder="1" applyAlignment="1" applyProtection="1">
      <alignment horizontal="left" vertical="center"/>
      <protection hidden="1"/>
    </xf>
    <xf numFmtId="0" fontId="30" fillId="0" borderId="59" xfId="0" applyFont="1" applyBorder="1" applyAlignment="1" applyProtection="1">
      <alignment horizontal="right" vertical="center"/>
      <protection hidden="1"/>
    </xf>
    <xf numFmtId="164" fontId="31" fillId="7" borderId="86" xfId="3" applyNumberFormat="1" applyFont="1" applyFill="1" applyBorder="1" applyAlignment="1" applyProtection="1">
      <alignment horizontal="center" vertical="center"/>
      <protection hidden="1"/>
    </xf>
    <xf numFmtId="3" fontId="30" fillId="0" borderId="59" xfId="0" applyNumberFormat="1" applyFont="1" applyBorder="1" applyAlignment="1" applyProtection="1">
      <alignment horizontal="center" vertical="center"/>
      <protection hidden="1"/>
    </xf>
    <xf numFmtId="9" fontId="32" fillId="18" borderId="59" xfId="3" applyFont="1" applyFill="1" applyBorder="1" applyAlignment="1" applyProtection="1">
      <alignment horizontal="center" vertical="center"/>
      <protection hidden="1"/>
    </xf>
    <xf numFmtId="3" fontId="30" fillId="0" borderId="35" xfId="0" applyNumberFormat="1" applyFont="1" applyBorder="1" applyAlignment="1" applyProtection="1">
      <alignment horizontal="center" vertical="center"/>
      <protection hidden="1"/>
    </xf>
    <xf numFmtId="164" fontId="31" fillId="7" borderId="53" xfId="3" applyNumberFormat="1" applyFont="1" applyFill="1" applyBorder="1" applyAlignment="1" applyProtection="1">
      <alignment horizontal="center" vertical="center"/>
      <protection hidden="1"/>
    </xf>
    <xf numFmtId="0" fontId="30" fillId="0" borderId="35" xfId="0" applyFont="1" applyBorder="1" applyAlignment="1" applyProtection="1">
      <alignment horizontal="left" vertical="center"/>
      <protection hidden="1"/>
    </xf>
    <xf numFmtId="0" fontId="30" fillId="0" borderId="35" xfId="0" applyFont="1" applyBorder="1" applyAlignment="1" applyProtection="1">
      <alignment horizontal="right" vertical="center"/>
      <protection hidden="1"/>
    </xf>
    <xf numFmtId="9" fontId="32" fillId="18" borderId="35" xfId="3" applyFont="1" applyFill="1" applyBorder="1" applyAlignment="1" applyProtection="1">
      <alignment horizontal="center" vertical="center"/>
      <protection hidden="1"/>
    </xf>
    <xf numFmtId="0" fontId="30" fillId="0" borderId="40" xfId="0" applyFont="1" applyBorder="1" applyAlignment="1" applyProtection="1">
      <alignment horizontal="left" vertical="center"/>
      <protection hidden="1"/>
    </xf>
    <xf numFmtId="0" fontId="30" fillId="0" borderId="40" xfId="0" applyFont="1" applyBorder="1" applyAlignment="1" applyProtection="1">
      <alignment horizontal="right" vertical="center"/>
      <protection hidden="1"/>
    </xf>
    <xf numFmtId="164" fontId="31" fillId="7" borderId="54" xfId="3" applyNumberFormat="1" applyFont="1" applyFill="1" applyBorder="1" applyAlignment="1" applyProtection="1">
      <alignment horizontal="center" vertical="center"/>
      <protection hidden="1"/>
    </xf>
    <xf numFmtId="3" fontId="30" fillId="0" borderId="40" xfId="0" applyNumberFormat="1" applyFont="1" applyBorder="1" applyAlignment="1" applyProtection="1">
      <alignment horizontal="center" vertical="center"/>
      <protection hidden="1"/>
    </xf>
    <xf numFmtId="9" fontId="32" fillId="18" borderId="40" xfId="3" applyFont="1" applyFill="1" applyBorder="1" applyAlignment="1" applyProtection="1">
      <alignment horizontal="center" vertical="center"/>
      <protection hidden="1"/>
    </xf>
    <xf numFmtId="0" fontId="29" fillId="34" borderId="47" xfId="0" applyFont="1" applyFill="1" applyBorder="1" applyAlignment="1" applyProtection="1">
      <alignment horizontal="left" vertical="center" wrapText="1"/>
      <protection hidden="1"/>
    </xf>
    <xf numFmtId="3" fontId="30" fillId="0" borderId="57" xfId="0" applyNumberFormat="1" applyFont="1" applyBorder="1" applyAlignment="1" applyProtection="1">
      <alignment horizontal="center" vertical="center"/>
      <protection hidden="1"/>
    </xf>
    <xf numFmtId="164" fontId="31" fillId="7" borderId="87" xfId="3" applyNumberFormat="1" applyFont="1" applyFill="1" applyBorder="1" applyAlignment="1" applyProtection="1">
      <alignment horizontal="center" vertical="center"/>
      <protection hidden="1"/>
    </xf>
    <xf numFmtId="0" fontId="30" fillId="0" borderId="57" xfId="0" applyFont="1" applyBorder="1" applyAlignment="1" applyProtection="1">
      <alignment horizontal="left" vertical="center"/>
      <protection hidden="1"/>
    </xf>
    <xf numFmtId="0" fontId="30" fillId="0" borderId="57" xfId="0" applyFont="1" applyBorder="1" applyAlignment="1" applyProtection="1">
      <alignment horizontal="right" vertical="center"/>
      <protection hidden="1"/>
    </xf>
    <xf numFmtId="9" fontId="32" fillId="18" borderId="57" xfId="3" applyFont="1" applyFill="1" applyBorder="1" applyAlignment="1" applyProtection="1">
      <alignment horizontal="center" vertical="center"/>
      <protection hidden="1"/>
    </xf>
    <xf numFmtId="3" fontId="31" fillId="0" borderId="37" xfId="0" applyNumberFormat="1" applyFont="1" applyFill="1" applyBorder="1" applyAlignment="1" applyProtection="1">
      <alignment horizontal="center" vertical="center"/>
      <protection hidden="1"/>
    </xf>
    <xf numFmtId="9" fontId="31" fillId="0" borderId="37" xfId="3" applyFont="1" applyFill="1" applyBorder="1" applyAlignment="1" applyProtection="1">
      <alignment horizontal="center" vertical="center"/>
      <protection hidden="1"/>
    </xf>
    <xf numFmtId="3" fontId="30" fillId="0" borderId="0" xfId="0" applyNumberFormat="1" applyFont="1" applyFill="1" applyBorder="1" applyAlignment="1" applyProtection="1">
      <alignment horizontal="left" vertical="center"/>
      <protection hidden="1"/>
    </xf>
    <xf numFmtId="0" fontId="32" fillId="0" borderId="0" xfId="0" applyFont="1" applyAlignment="1" applyProtection="1">
      <alignment horizontal="center" vertical="center"/>
      <protection hidden="1"/>
    </xf>
    <xf numFmtId="0" fontId="29" fillId="15" borderId="202" xfId="0" applyFont="1" applyFill="1" applyBorder="1" applyAlignment="1" applyProtection="1">
      <alignment horizontal="center" vertical="center" wrapText="1"/>
      <protection hidden="1"/>
    </xf>
    <xf numFmtId="0" fontId="29" fillId="15" borderId="61" xfId="0" applyFont="1" applyFill="1" applyBorder="1" applyAlignment="1" applyProtection="1">
      <alignment horizontal="center" vertical="center" wrapText="1"/>
      <protection hidden="1"/>
    </xf>
    <xf numFmtId="0" fontId="33" fillId="19" borderId="61" xfId="0" applyFont="1" applyFill="1" applyBorder="1" applyAlignment="1" applyProtection="1">
      <alignment horizontal="center" vertical="center" wrapText="1"/>
      <protection hidden="1"/>
    </xf>
    <xf numFmtId="0" fontId="31" fillId="0" borderId="37" xfId="0" applyFont="1" applyFill="1" applyBorder="1" applyAlignment="1" applyProtection="1">
      <alignment horizontal="left" vertical="center"/>
      <protection hidden="1"/>
    </xf>
    <xf numFmtId="164" fontId="31" fillId="0" borderId="37" xfId="0" applyNumberFormat="1" applyFont="1" applyFill="1" applyBorder="1" applyAlignment="1" applyProtection="1">
      <alignment horizontal="left" vertical="center"/>
      <protection hidden="1"/>
    </xf>
    <xf numFmtId="0" fontId="31" fillId="0" borderId="0" xfId="0" applyFont="1" applyFill="1" applyBorder="1" applyAlignment="1" applyProtection="1">
      <alignment horizontal="left" vertical="center"/>
      <protection hidden="1"/>
    </xf>
    <xf numFmtId="164" fontId="31" fillId="0" borderId="0" xfId="0" applyNumberFormat="1" applyFont="1" applyFill="1" applyBorder="1" applyAlignment="1" applyProtection="1">
      <alignment horizontal="left" vertical="center"/>
      <protection hidden="1"/>
    </xf>
    <xf numFmtId="9" fontId="31" fillId="0" borderId="0" xfId="3" applyFont="1" applyFill="1" applyBorder="1" applyAlignment="1" applyProtection="1">
      <alignment horizontal="center" vertical="center"/>
      <protection hidden="1"/>
    </xf>
    <xf numFmtId="0" fontId="34" fillId="14" borderId="49" xfId="0" applyFont="1" applyFill="1" applyBorder="1" applyAlignment="1" applyProtection="1">
      <alignment horizontal="centerContinuous" vertical="center"/>
      <protection hidden="1"/>
    </xf>
    <xf numFmtId="0" fontId="34" fillId="14" borderId="4" xfId="0" applyFont="1" applyFill="1" applyBorder="1" applyAlignment="1" applyProtection="1">
      <alignment horizontal="centerContinuous" vertical="center"/>
      <protection hidden="1"/>
    </xf>
    <xf numFmtId="0" fontId="34" fillId="0" borderId="0" xfId="0" applyFont="1" applyFill="1" applyBorder="1" applyAlignment="1" applyProtection="1">
      <alignment horizontal="centerContinuous" vertical="center"/>
      <protection hidden="1"/>
    </xf>
    <xf numFmtId="0" fontId="33" fillId="0" borderId="0" xfId="0" applyFont="1" applyFill="1" applyBorder="1" applyAlignment="1" applyProtection="1">
      <alignment horizontal="center" vertical="center" wrapText="1"/>
      <protection hidden="1"/>
    </xf>
    <xf numFmtId="9" fontId="32" fillId="0" borderId="0" xfId="3" applyFont="1" applyFill="1" applyBorder="1" applyAlignment="1" applyProtection="1">
      <alignment horizontal="center" vertical="center"/>
      <protection hidden="1"/>
    </xf>
    <xf numFmtId="0" fontId="29" fillId="15" borderId="62" xfId="0" applyFont="1" applyFill="1" applyBorder="1" applyAlignment="1" applyProtection="1">
      <alignment horizontal="center" vertical="center" wrapText="1"/>
      <protection hidden="1"/>
    </xf>
    <xf numFmtId="3" fontId="30" fillId="0" borderId="60" xfId="0" applyNumberFormat="1" applyFont="1" applyBorder="1" applyAlignment="1" applyProtection="1">
      <alignment horizontal="center" vertical="center"/>
      <protection hidden="1"/>
    </xf>
    <xf numFmtId="3" fontId="30" fillId="0" borderId="38" xfId="0" applyNumberFormat="1" applyFont="1" applyBorder="1" applyAlignment="1" applyProtection="1">
      <alignment horizontal="center" vertical="center"/>
      <protection hidden="1"/>
    </xf>
    <xf numFmtId="3" fontId="30" fillId="0" borderId="41" xfId="0" applyNumberFormat="1" applyFont="1" applyBorder="1" applyAlignment="1" applyProtection="1">
      <alignment horizontal="center" vertical="center"/>
      <protection hidden="1"/>
    </xf>
    <xf numFmtId="3" fontId="30" fillId="0" borderId="58" xfId="0" applyNumberFormat="1" applyFont="1" applyBorder="1" applyAlignment="1" applyProtection="1">
      <alignment horizontal="center" vertical="center"/>
      <protection hidden="1"/>
    </xf>
    <xf numFmtId="3" fontId="31" fillId="0" borderId="39" xfId="0" applyNumberFormat="1" applyFont="1" applyFill="1" applyBorder="1" applyAlignment="1" applyProtection="1">
      <alignment horizontal="center" vertical="center"/>
      <protection hidden="1"/>
    </xf>
    <xf numFmtId="0" fontId="31" fillId="0" borderId="0" xfId="0" applyFont="1" applyAlignment="1" applyProtection="1">
      <alignment vertical="center"/>
      <protection hidden="1"/>
    </xf>
    <xf numFmtId="0" fontId="30" fillId="0" borderId="0" xfId="0" applyFont="1" applyProtection="1">
      <protection hidden="1"/>
    </xf>
    <xf numFmtId="0" fontId="32" fillId="14" borderId="52" xfId="0" applyFont="1" applyFill="1" applyBorder="1" applyAlignment="1" applyProtection="1">
      <alignment horizontal="center" vertical="center"/>
      <protection locked="0" hidden="1"/>
    </xf>
    <xf numFmtId="0" fontId="32" fillId="14" borderId="54" xfId="0" applyFont="1" applyFill="1" applyBorder="1" applyAlignment="1" applyProtection="1">
      <alignment horizontal="center"/>
      <protection locked="0" hidden="1"/>
    </xf>
    <xf numFmtId="0" fontId="31" fillId="14" borderId="0" xfId="0" applyFont="1" applyFill="1" applyAlignment="1" applyProtection="1">
      <alignment horizontal="center" vertical="center"/>
      <protection locked="0" hidden="1"/>
    </xf>
    <xf numFmtId="0" fontId="32" fillId="14" borderId="53" xfId="0" applyFont="1" applyFill="1" applyBorder="1" applyAlignment="1" applyProtection="1">
      <alignment horizontal="center"/>
      <protection locked="0" hidden="1"/>
    </xf>
    <xf numFmtId="0" fontId="32" fillId="14" borderId="52" xfId="0" applyFont="1" applyFill="1" applyBorder="1" applyAlignment="1" applyProtection="1">
      <alignment horizontal="center"/>
      <protection locked="0" hidden="1"/>
    </xf>
    <xf numFmtId="0" fontId="1" fillId="0" borderId="0" xfId="0" applyFont="1" applyProtection="1">
      <protection hidden="1"/>
    </xf>
    <xf numFmtId="3" fontId="63" fillId="0" borderId="0" xfId="0" applyNumberFormat="1" applyFont="1" applyFill="1" applyBorder="1" applyAlignment="1" applyProtection="1">
      <alignment horizontal="left" vertical="center"/>
      <protection hidden="1"/>
    </xf>
    <xf numFmtId="0" fontId="29" fillId="0" borderId="0" xfId="0" applyFont="1" applyProtection="1">
      <protection hidden="1"/>
    </xf>
    <xf numFmtId="0" fontId="29" fillId="0" borderId="0" xfId="0" applyFont="1" applyAlignment="1" applyProtection="1">
      <alignment horizontal="center"/>
      <protection hidden="1"/>
    </xf>
    <xf numFmtId="0" fontId="41" fillId="0" borderId="0" xfId="0" applyFont="1" applyProtection="1">
      <protection hidden="1"/>
    </xf>
    <xf numFmtId="0" fontId="25" fillId="0" borderId="0" xfId="0" applyFont="1" applyProtection="1">
      <protection hidden="1"/>
    </xf>
    <xf numFmtId="0" fontId="32" fillId="0" borderId="0" xfId="0" applyFont="1" applyFill="1" applyAlignment="1" applyProtection="1">
      <alignment horizontal="center"/>
      <protection hidden="1"/>
    </xf>
    <xf numFmtId="0" fontId="57" fillId="0" borderId="0" xfId="0" applyFont="1" applyProtection="1">
      <protection hidden="1"/>
    </xf>
    <xf numFmtId="0" fontId="30" fillId="0" borderId="0" xfId="0" applyFont="1" applyAlignment="1" applyProtection="1">
      <alignment wrapText="1"/>
      <protection hidden="1"/>
    </xf>
    <xf numFmtId="0" fontId="30" fillId="0" borderId="0" xfId="0" applyFont="1" applyFill="1" applyAlignment="1" applyProtection="1">
      <alignment horizontal="left" indent="1"/>
      <protection hidden="1"/>
    </xf>
    <xf numFmtId="0" fontId="57" fillId="0" borderId="0" xfId="0" applyFont="1" applyFill="1" applyProtection="1">
      <protection hidden="1"/>
    </xf>
    <xf numFmtId="0" fontId="46" fillId="14" borderId="80" xfId="0" applyFont="1" applyFill="1" applyBorder="1" applyAlignment="1" applyProtection="1">
      <alignment horizontal="centerContinuous"/>
      <protection hidden="1"/>
    </xf>
    <xf numFmtId="0" fontId="46" fillId="14" borderId="2" xfId="0" applyFont="1" applyFill="1" applyBorder="1" applyAlignment="1" applyProtection="1">
      <alignment horizontal="centerContinuous"/>
      <protection hidden="1"/>
    </xf>
    <xf numFmtId="0" fontId="31" fillId="0" borderId="0" xfId="0" applyFont="1" applyFill="1" applyBorder="1" applyAlignment="1" applyProtection="1">
      <alignment vertical="center"/>
      <protection hidden="1"/>
    </xf>
    <xf numFmtId="0" fontId="31" fillId="0" borderId="164" xfId="0" applyFont="1" applyFill="1" applyBorder="1" applyAlignment="1" applyProtection="1">
      <alignment horizontal="center" vertical="center"/>
      <protection hidden="1"/>
    </xf>
    <xf numFmtId="0" fontId="30" fillId="0" borderId="0" xfId="0" applyFont="1" applyFill="1" applyProtection="1">
      <protection hidden="1"/>
    </xf>
    <xf numFmtId="0" fontId="31" fillId="0" borderId="83" xfId="0" applyFont="1" applyFill="1" applyBorder="1" applyAlignment="1" applyProtection="1">
      <alignment horizontal="left"/>
      <protection hidden="1"/>
    </xf>
    <xf numFmtId="0" fontId="31" fillId="0" borderId="83" xfId="0" applyFont="1" applyFill="1" applyBorder="1" applyAlignment="1" applyProtection="1">
      <alignment horizontal="right" vertical="center"/>
      <protection hidden="1"/>
    </xf>
    <xf numFmtId="9" fontId="47" fillId="0" borderId="83" xfId="3" applyFont="1" applyFill="1" applyBorder="1" applyAlignment="1" applyProtection="1">
      <alignment horizontal="center" vertical="center" wrapText="1"/>
      <protection hidden="1"/>
    </xf>
    <xf numFmtId="0" fontId="29" fillId="32" borderId="166" xfId="0" applyFont="1" applyFill="1" applyBorder="1" applyAlignment="1" applyProtection="1">
      <alignment horizontal="center" vertical="center" wrapText="1"/>
      <protection hidden="1"/>
    </xf>
    <xf numFmtId="0" fontId="33" fillId="33" borderId="166" xfId="0" applyFont="1" applyFill="1" applyBorder="1" applyAlignment="1" applyProtection="1">
      <alignment horizontal="center" vertical="center" wrapText="1"/>
      <protection hidden="1"/>
    </xf>
    <xf numFmtId="0" fontId="36" fillId="28" borderId="165" xfId="0" applyFont="1" applyFill="1" applyBorder="1" applyProtection="1">
      <protection hidden="1"/>
    </xf>
    <xf numFmtId="9" fontId="31" fillId="0" borderId="84" xfId="3" applyFont="1" applyBorder="1" applyAlignment="1" applyProtection="1">
      <alignment horizontal="center"/>
      <protection hidden="1"/>
    </xf>
    <xf numFmtId="9" fontId="29" fillId="0" borderId="0" xfId="0" applyNumberFormat="1" applyFont="1" applyFill="1" applyProtection="1">
      <protection hidden="1"/>
    </xf>
    <xf numFmtId="3" fontId="29" fillId="0" borderId="0" xfId="0" applyNumberFormat="1" applyFont="1" applyProtection="1">
      <protection hidden="1"/>
    </xf>
    <xf numFmtId="9" fontId="29" fillId="0" borderId="0" xfId="3" applyFont="1" applyAlignment="1" applyProtection="1">
      <alignment horizontal="center" vertical="center"/>
      <protection hidden="1"/>
    </xf>
    <xf numFmtId="9" fontId="29" fillId="0" borderId="0" xfId="3" applyFont="1" applyFill="1" applyProtection="1">
      <protection hidden="1"/>
    </xf>
    <xf numFmtId="0" fontId="36" fillId="28" borderId="170" xfId="0" applyFont="1" applyFill="1" applyBorder="1" applyProtection="1">
      <protection hidden="1"/>
    </xf>
    <xf numFmtId="9" fontId="43" fillId="43" borderId="170" xfId="3" applyFont="1" applyFill="1" applyBorder="1" applyAlignment="1" applyProtection="1">
      <alignment horizontal="center"/>
      <protection hidden="1"/>
    </xf>
    <xf numFmtId="3" fontId="30" fillId="0" borderId="176" xfId="0" applyNumberFormat="1" applyFont="1" applyBorder="1" applyAlignment="1" applyProtection="1">
      <alignment horizontal="center" vertical="center"/>
      <protection hidden="1"/>
    </xf>
    <xf numFmtId="9" fontId="32" fillId="18" borderId="176" xfId="3" applyFont="1" applyFill="1" applyBorder="1" applyAlignment="1" applyProtection="1">
      <alignment horizontal="center" vertical="center"/>
      <protection hidden="1"/>
    </xf>
    <xf numFmtId="0" fontId="36" fillId="28" borderId="53" xfId="0" applyFont="1" applyFill="1" applyBorder="1" applyProtection="1">
      <protection hidden="1"/>
    </xf>
    <xf numFmtId="9" fontId="43" fillId="43" borderId="53" xfId="3" applyFont="1" applyFill="1" applyBorder="1" applyAlignment="1" applyProtection="1">
      <alignment horizontal="center"/>
      <protection hidden="1"/>
    </xf>
    <xf numFmtId="3" fontId="30" fillId="0" borderId="177" xfId="0" applyNumberFormat="1" applyFont="1" applyBorder="1" applyAlignment="1" applyProtection="1">
      <alignment horizontal="center" vertical="center"/>
      <protection hidden="1"/>
    </xf>
    <xf numFmtId="9" fontId="32" fillId="18" borderId="177" xfId="3" applyFont="1" applyFill="1" applyBorder="1" applyAlignment="1" applyProtection="1">
      <alignment horizontal="center" vertical="center"/>
      <protection hidden="1"/>
    </xf>
    <xf numFmtId="0" fontId="36" fillId="28" borderId="54" xfId="0" applyFont="1" applyFill="1" applyBorder="1" applyProtection="1">
      <protection hidden="1"/>
    </xf>
    <xf numFmtId="9" fontId="31" fillId="0" borderId="82" xfId="3" applyFont="1" applyBorder="1" applyAlignment="1" applyProtection="1">
      <alignment horizontal="center"/>
      <protection hidden="1"/>
    </xf>
    <xf numFmtId="0" fontId="36" fillId="28" borderId="171" xfId="0" applyFont="1" applyFill="1" applyBorder="1" applyProtection="1">
      <protection hidden="1"/>
    </xf>
    <xf numFmtId="9" fontId="43" fillId="43" borderId="171" xfId="3" applyFont="1" applyFill="1" applyBorder="1" applyAlignment="1" applyProtection="1">
      <alignment horizontal="center"/>
      <protection hidden="1"/>
    </xf>
    <xf numFmtId="3" fontId="30" fillId="0" borderId="179" xfId="0" applyNumberFormat="1" applyFont="1" applyBorder="1" applyAlignment="1" applyProtection="1">
      <alignment horizontal="center" vertical="center"/>
      <protection hidden="1"/>
    </xf>
    <xf numFmtId="9" fontId="32" fillId="18" borderId="179" xfId="3" applyFont="1" applyFill="1" applyBorder="1" applyAlignment="1" applyProtection="1">
      <alignment horizontal="center" vertical="center"/>
      <protection hidden="1"/>
    </xf>
    <xf numFmtId="0" fontId="30" fillId="9" borderId="167" xfId="0" applyFont="1" applyFill="1" applyBorder="1" applyProtection="1">
      <protection hidden="1"/>
    </xf>
    <xf numFmtId="9" fontId="30" fillId="0" borderId="167" xfId="3" applyFont="1" applyBorder="1" applyAlignment="1" applyProtection="1">
      <alignment horizontal="center"/>
      <protection hidden="1"/>
    </xf>
    <xf numFmtId="0" fontId="30" fillId="43" borderId="173" xfId="0" applyFont="1" applyFill="1" applyBorder="1" applyProtection="1">
      <protection hidden="1"/>
    </xf>
    <xf numFmtId="9" fontId="43" fillId="9" borderId="52" xfId="3" applyFont="1" applyFill="1" applyBorder="1" applyAlignment="1" applyProtection="1">
      <alignment horizontal="center"/>
      <protection hidden="1"/>
    </xf>
    <xf numFmtId="0" fontId="30" fillId="9" borderId="168" xfId="0" applyFont="1" applyFill="1" applyBorder="1" applyProtection="1">
      <protection hidden="1"/>
    </xf>
    <xf numFmtId="9" fontId="30" fillId="0" borderId="168" xfId="3" applyFont="1" applyBorder="1" applyAlignment="1" applyProtection="1">
      <alignment horizontal="center"/>
      <protection hidden="1"/>
    </xf>
    <xf numFmtId="0" fontId="30" fillId="43" borderId="174" xfId="0" applyFont="1" applyFill="1" applyBorder="1" applyProtection="1">
      <protection hidden="1"/>
    </xf>
    <xf numFmtId="9" fontId="43" fillId="9" borderId="53" xfId="3" applyFont="1" applyFill="1" applyBorder="1" applyAlignment="1" applyProtection="1">
      <alignment horizontal="center"/>
      <protection hidden="1"/>
    </xf>
    <xf numFmtId="0" fontId="30" fillId="9" borderId="169" xfId="0" applyFont="1" applyFill="1" applyBorder="1" applyProtection="1">
      <protection hidden="1"/>
    </xf>
    <xf numFmtId="9" fontId="30" fillId="0" borderId="169" xfId="3" applyFont="1" applyBorder="1" applyAlignment="1" applyProtection="1">
      <alignment horizontal="center"/>
      <protection hidden="1"/>
    </xf>
    <xf numFmtId="0" fontId="30" fillId="43" borderId="175" xfId="0" applyFont="1" applyFill="1" applyBorder="1" applyProtection="1">
      <protection hidden="1"/>
    </xf>
    <xf numFmtId="9" fontId="43" fillId="9" borderId="54" xfId="3" applyFont="1" applyFill="1" applyBorder="1" applyAlignment="1" applyProtection="1">
      <alignment horizontal="center"/>
      <protection hidden="1"/>
    </xf>
    <xf numFmtId="3" fontId="30" fillId="0" borderId="178" xfId="0" applyNumberFormat="1" applyFont="1" applyBorder="1" applyAlignment="1" applyProtection="1">
      <alignment horizontal="center" vertical="center"/>
      <protection hidden="1"/>
    </xf>
    <xf numFmtId="9" fontId="32" fillId="18" borderId="178" xfId="3" applyFont="1" applyFill="1" applyBorder="1" applyAlignment="1" applyProtection="1">
      <alignment horizontal="center" vertical="center"/>
      <protection hidden="1"/>
    </xf>
    <xf numFmtId="0" fontId="60" fillId="0" borderId="0" xfId="0" applyFont="1" applyFill="1" applyProtection="1">
      <protection hidden="1"/>
    </xf>
    <xf numFmtId="0" fontId="60" fillId="0" borderId="172" xfId="0" applyFont="1" applyFill="1" applyBorder="1" applyProtection="1">
      <protection hidden="1"/>
    </xf>
    <xf numFmtId="0" fontId="33" fillId="0" borderId="172" xfId="0" applyFont="1" applyFill="1" applyBorder="1" applyAlignment="1" applyProtection="1">
      <alignment horizontal="right"/>
      <protection hidden="1"/>
    </xf>
    <xf numFmtId="9" fontId="43" fillId="0" borderId="172" xfId="3" applyFont="1" applyFill="1" applyBorder="1" applyAlignment="1" applyProtection="1">
      <alignment horizontal="center"/>
      <protection hidden="1"/>
    </xf>
    <xf numFmtId="3" fontId="30" fillId="0" borderId="172" xfId="0" applyNumberFormat="1" applyFont="1" applyFill="1" applyBorder="1" applyAlignment="1" applyProtection="1">
      <alignment horizontal="center" vertical="center"/>
      <protection hidden="1"/>
    </xf>
    <xf numFmtId="9" fontId="32" fillId="0" borderId="172" xfId="3" applyFont="1" applyFill="1" applyBorder="1" applyAlignment="1" applyProtection="1">
      <alignment horizontal="center" vertical="center"/>
      <protection hidden="1"/>
    </xf>
    <xf numFmtId="0" fontId="30" fillId="43" borderId="215" xfId="0" applyFont="1" applyFill="1" applyBorder="1" applyProtection="1">
      <protection hidden="1"/>
    </xf>
    <xf numFmtId="0" fontId="30" fillId="43" borderId="215" xfId="0" applyFont="1" applyFill="1" applyBorder="1" applyAlignment="1" applyProtection="1">
      <alignment horizontal="right" vertical="center"/>
      <protection hidden="1"/>
    </xf>
    <xf numFmtId="9" fontId="43" fillId="9" borderId="216" xfId="3" applyFont="1" applyFill="1" applyBorder="1" applyAlignment="1" applyProtection="1">
      <alignment horizontal="center"/>
      <protection hidden="1"/>
    </xf>
    <xf numFmtId="3" fontId="30" fillId="0" borderId="217" xfId="0" applyNumberFormat="1" applyFont="1" applyBorder="1" applyAlignment="1" applyProtection="1">
      <alignment horizontal="center" vertical="center"/>
      <protection hidden="1"/>
    </xf>
    <xf numFmtId="9" fontId="32" fillId="18" borderId="217" xfId="3" applyFont="1" applyFill="1" applyBorder="1" applyAlignment="1" applyProtection="1">
      <alignment horizontal="center" vertical="center"/>
      <protection hidden="1"/>
    </xf>
    <xf numFmtId="0" fontId="30" fillId="43" borderId="174" xfId="0" applyFont="1" applyFill="1" applyBorder="1" applyAlignment="1" applyProtection="1">
      <alignment horizontal="right" vertical="center"/>
      <protection hidden="1"/>
    </xf>
    <xf numFmtId="0" fontId="30" fillId="43" borderId="218" xfId="0" applyFont="1" applyFill="1" applyBorder="1" applyProtection="1">
      <protection hidden="1"/>
    </xf>
    <xf numFmtId="0" fontId="30" fillId="43" borderId="218" xfId="0" applyFont="1" applyFill="1" applyBorder="1" applyAlignment="1" applyProtection="1">
      <alignment horizontal="right" vertical="center"/>
      <protection hidden="1"/>
    </xf>
    <xf numFmtId="9" fontId="43" fillId="9" borderId="219" xfId="3" applyFont="1" applyFill="1" applyBorder="1" applyAlignment="1" applyProtection="1">
      <alignment horizontal="center"/>
      <protection hidden="1"/>
    </xf>
    <xf numFmtId="3" fontId="30" fillId="0" borderId="220" xfId="0" applyNumberFormat="1" applyFont="1" applyBorder="1" applyAlignment="1" applyProtection="1">
      <alignment horizontal="center" vertical="center"/>
      <protection hidden="1"/>
    </xf>
    <xf numFmtId="9" fontId="32" fillId="18" borderId="220" xfId="3" applyFont="1" applyFill="1" applyBorder="1" applyAlignment="1" applyProtection="1">
      <alignment horizontal="center" vertical="center"/>
      <protection hidden="1"/>
    </xf>
    <xf numFmtId="0" fontId="32" fillId="0" borderId="0" xfId="0" applyFont="1" applyFill="1" applyAlignment="1" applyProtection="1">
      <alignment horizontal="left"/>
      <protection hidden="1"/>
    </xf>
    <xf numFmtId="0" fontId="33" fillId="0" borderId="0" xfId="0" applyFont="1" applyAlignment="1" applyProtection="1">
      <alignment horizontal="center" vertical="center"/>
      <protection hidden="1"/>
    </xf>
    <xf numFmtId="0" fontId="29" fillId="0" borderId="0" xfId="0" applyFont="1" applyAlignment="1" applyProtection="1">
      <alignment wrapText="1"/>
      <protection hidden="1"/>
    </xf>
    <xf numFmtId="0" fontId="33" fillId="0" borderId="0" xfId="0" applyFont="1" applyProtection="1">
      <protection hidden="1"/>
    </xf>
    <xf numFmtId="0" fontId="58" fillId="14" borderId="84" xfId="0" applyFont="1" applyFill="1" applyBorder="1" applyAlignment="1" applyProtection="1">
      <alignment horizontal="centerContinuous" vertical="center"/>
      <protection hidden="1"/>
    </xf>
    <xf numFmtId="0" fontId="36" fillId="44" borderId="84" xfId="0" applyFont="1" applyFill="1" applyBorder="1" applyAlignment="1" applyProtection="1">
      <alignment vertical="center"/>
      <protection hidden="1"/>
    </xf>
    <xf numFmtId="0" fontId="36" fillId="44" borderId="82" xfId="0" applyFont="1" applyFill="1" applyBorder="1" applyAlignment="1" applyProtection="1">
      <alignment horizontal="center" vertical="center"/>
      <protection hidden="1"/>
    </xf>
    <xf numFmtId="0" fontId="29" fillId="32" borderId="84" xfId="0" applyFont="1" applyFill="1" applyBorder="1" applyAlignment="1" applyProtection="1">
      <alignment horizontal="center" vertical="center" wrapText="1"/>
      <protection hidden="1"/>
    </xf>
    <xf numFmtId="0" fontId="33" fillId="33" borderId="84" xfId="0" applyFont="1" applyFill="1" applyBorder="1" applyAlignment="1" applyProtection="1">
      <alignment horizontal="center" vertical="center" wrapText="1"/>
      <protection hidden="1"/>
    </xf>
    <xf numFmtId="0" fontId="31" fillId="0" borderId="191" xfId="0" applyFont="1" applyBorder="1" applyProtection="1">
      <protection hidden="1"/>
    </xf>
    <xf numFmtId="9" fontId="43" fillId="43" borderId="194" xfId="3" applyFont="1" applyFill="1" applyBorder="1" applyAlignment="1" applyProtection="1">
      <alignment horizontal="center"/>
      <protection hidden="1"/>
    </xf>
    <xf numFmtId="3" fontId="30" fillId="0" borderId="186" xfId="0" applyNumberFormat="1" applyFont="1" applyBorder="1" applyAlignment="1" applyProtection="1">
      <alignment horizontal="center" vertical="center"/>
      <protection hidden="1"/>
    </xf>
    <xf numFmtId="9" fontId="32" fillId="18" borderId="186" xfId="3" applyFont="1" applyFill="1" applyBorder="1" applyAlignment="1" applyProtection="1">
      <alignment horizontal="center" vertical="center"/>
      <protection hidden="1"/>
    </xf>
    <xf numFmtId="0" fontId="31" fillId="0" borderId="192" xfId="0" applyFont="1" applyBorder="1" applyProtection="1">
      <protection hidden="1"/>
    </xf>
    <xf numFmtId="0" fontId="31" fillId="0" borderId="193" xfId="0" applyFont="1" applyBorder="1" applyProtection="1">
      <protection hidden="1"/>
    </xf>
    <xf numFmtId="3" fontId="30" fillId="0" borderId="189" xfId="0" applyNumberFormat="1" applyFont="1" applyBorder="1" applyAlignment="1" applyProtection="1">
      <alignment horizontal="center" vertical="center"/>
      <protection hidden="1"/>
    </xf>
    <xf numFmtId="9" fontId="32" fillId="18" borderId="189" xfId="3" applyFont="1" applyFill="1" applyBorder="1" applyAlignment="1" applyProtection="1">
      <alignment horizontal="center" vertical="center"/>
      <protection hidden="1"/>
    </xf>
    <xf numFmtId="0" fontId="30" fillId="0" borderId="195" xfId="0" applyFont="1" applyBorder="1" applyProtection="1">
      <protection hidden="1"/>
    </xf>
    <xf numFmtId="9" fontId="43" fillId="9" borderId="170" xfId="3" applyFont="1" applyFill="1" applyBorder="1" applyAlignment="1" applyProtection="1">
      <alignment horizontal="center"/>
      <protection hidden="1"/>
    </xf>
    <xf numFmtId="3" fontId="59" fillId="0" borderId="180" xfId="0" applyNumberFormat="1" applyFont="1" applyBorder="1" applyAlignment="1" applyProtection="1">
      <alignment horizontal="center" vertical="center"/>
      <protection hidden="1"/>
    </xf>
    <xf numFmtId="9" fontId="59" fillId="18" borderId="180" xfId="3" applyFont="1" applyFill="1" applyBorder="1" applyAlignment="1" applyProtection="1">
      <alignment horizontal="center" vertical="center"/>
      <protection hidden="1"/>
    </xf>
    <xf numFmtId="0" fontId="30" fillId="0" borderId="182" xfId="0" applyFont="1" applyBorder="1" applyProtection="1">
      <protection hidden="1"/>
    </xf>
    <xf numFmtId="3" fontId="59" fillId="0" borderId="182" xfId="0" applyNumberFormat="1" applyFont="1" applyBorder="1" applyAlignment="1" applyProtection="1">
      <alignment horizontal="center" vertical="center"/>
      <protection hidden="1"/>
    </xf>
    <xf numFmtId="9" fontId="59" fillId="18" borderId="182" xfId="3" applyFont="1" applyFill="1" applyBorder="1" applyAlignment="1" applyProtection="1">
      <alignment horizontal="center" vertical="center"/>
      <protection hidden="1"/>
    </xf>
    <xf numFmtId="0" fontId="30" fillId="0" borderId="184" xfId="0" applyFont="1" applyBorder="1" applyProtection="1">
      <protection hidden="1"/>
    </xf>
    <xf numFmtId="9" fontId="43" fillId="9" borderId="171" xfId="3" applyFont="1" applyFill="1" applyBorder="1" applyAlignment="1" applyProtection="1">
      <alignment horizontal="center"/>
      <protection hidden="1"/>
    </xf>
    <xf numFmtId="3" fontId="59" fillId="0" borderId="184" xfId="0" applyNumberFormat="1" applyFont="1" applyBorder="1" applyAlignment="1" applyProtection="1">
      <alignment horizontal="center" vertical="center"/>
      <protection hidden="1"/>
    </xf>
    <xf numFmtId="9" fontId="59" fillId="18" borderId="184" xfId="3" applyFont="1" applyFill="1" applyBorder="1" applyAlignment="1" applyProtection="1">
      <alignment horizontal="center" vertical="center"/>
      <protection hidden="1"/>
    </xf>
    <xf numFmtId="9" fontId="43" fillId="0" borderId="0" xfId="3" applyFont="1" applyFill="1" applyBorder="1" applyAlignment="1" applyProtection="1">
      <alignment horizontal="center"/>
      <protection hidden="1"/>
    </xf>
    <xf numFmtId="3" fontId="59" fillId="0" borderId="0" xfId="0" applyNumberFormat="1" applyFont="1" applyFill="1" applyBorder="1" applyAlignment="1" applyProtection="1">
      <alignment horizontal="center" vertical="center"/>
      <protection hidden="1"/>
    </xf>
    <xf numFmtId="9" fontId="59" fillId="0" borderId="0" xfId="3" applyFont="1" applyFill="1" applyBorder="1" applyAlignment="1" applyProtection="1">
      <alignment horizontal="center" vertical="center"/>
      <protection hidden="1"/>
    </xf>
    <xf numFmtId="0" fontId="33" fillId="0" borderId="0" xfId="0" applyFont="1" applyAlignment="1" applyProtection="1">
      <protection hidden="1"/>
    </xf>
    <xf numFmtId="0" fontId="46" fillId="0" borderId="0" xfId="0" applyFont="1" applyFill="1" applyBorder="1" applyAlignment="1" applyProtection="1">
      <alignment horizontal="centerContinuous"/>
      <protection hidden="1"/>
    </xf>
    <xf numFmtId="0" fontId="29" fillId="0" borderId="0" xfId="0" applyFont="1" applyAlignment="1" applyProtection="1">
      <protection hidden="1"/>
    </xf>
    <xf numFmtId="0" fontId="30" fillId="0" borderId="0" xfId="0" applyFont="1" applyFill="1" applyBorder="1" applyProtection="1">
      <protection hidden="1"/>
    </xf>
    <xf numFmtId="0" fontId="33" fillId="0" borderId="0" xfId="0" applyFont="1" applyFill="1" applyBorder="1" applyProtection="1">
      <protection hidden="1"/>
    </xf>
    <xf numFmtId="0" fontId="46" fillId="14" borderId="1" xfId="0" applyFont="1" applyFill="1" applyBorder="1" applyAlignment="1" applyProtection="1">
      <alignment horizontal="centerContinuous"/>
      <protection hidden="1"/>
    </xf>
    <xf numFmtId="3" fontId="30" fillId="0" borderId="187" xfId="0" applyNumberFormat="1" applyFont="1" applyBorder="1" applyAlignment="1" applyProtection="1">
      <alignment horizontal="center" vertical="center"/>
      <protection hidden="1"/>
    </xf>
    <xf numFmtId="3" fontId="30" fillId="0" borderId="188" xfId="0" applyNumberFormat="1" applyFont="1" applyBorder="1" applyAlignment="1" applyProtection="1">
      <alignment horizontal="center" vertical="center"/>
      <protection hidden="1"/>
    </xf>
    <xf numFmtId="3" fontId="30" fillId="0" borderId="190" xfId="0" applyNumberFormat="1" applyFont="1" applyBorder="1" applyAlignment="1" applyProtection="1">
      <alignment horizontal="center" vertical="center"/>
      <protection hidden="1"/>
    </xf>
    <xf numFmtId="3" fontId="59" fillId="0" borderId="181" xfId="0" applyNumberFormat="1" applyFont="1" applyBorder="1" applyAlignment="1" applyProtection="1">
      <alignment horizontal="center" vertical="center"/>
      <protection hidden="1"/>
    </xf>
    <xf numFmtId="3" fontId="59" fillId="0" borderId="183" xfId="0" applyNumberFormat="1" applyFont="1" applyBorder="1" applyAlignment="1" applyProtection="1">
      <alignment horizontal="center" vertical="center"/>
      <protection hidden="1"/>
    </xf>
    <xf numFmtId="3" fontId="59" fillId="0" borderId="185" xfId="0" applyNumberFormat="1" applyFont="1" applyBorder="1" applyAlignment="1" applyProtection="1">
      <alignment horizontal="center" vertical="center"/>
      <protection hidden="1"/>
    </xf>
    <xf numFmtId="3" fontId="59" fillId="0" borderId="8" xfId="0" applyNumberFormat="1" applyFont="1" applyFill="1" applyBorder="1" applyAlignment="1" applyProtection="1">
      <alignment horizontal="center" vertical="center"/>
      <protection hidden="1"/>
    </xf>
    <xf numFmtId="9" fontId="32" fillId="0" borderId="0" xfId="3" applyFont="1" applyAlignment="1" applyProtection="1">
      <alignment horizontal="center"/>
      <protection hidden="1"/>
    </xf>
    <xf numFmtId="0" fontId="30" fillId="0" borderId="0" xfId="0" applyFont="1" applyAlignment="1" applyProtection="1">
      <alignment horizontal="center"/>
      <protection hidden="1"/>
    </xf>
    <xf numFmtId="3" fontId="31" fillId="0" borderId="0" xfId="0" applyNumberFormat="1" applyFont="1" applyBorder="1" applyAlignment="1" applyProtection="1">
      <alignment horizontal="center" wrapText="1"/>
      <protection hidden="1"/>
    </xf>
    <xf numFmtId="0" fontId="3" fillId="0" borderId="0" xfId="0" applyFont="1" applyProtection="1">
      <protection hidden="1"/>
    </xf>
    <xf numFmtId="0" fontId="29" fillId="0" borderId="0" xfId="0" applyFont="1" applyFill="1" applyBorder="1" applyProtection="1">
      <protection hidden="1"/>
    </xf>
    <xf numFmtId="0" fontId="30" fillId="0" borderId="0" xfId="0" applyFont="1" applyFill="1" applyAlignment="1" applyProtection="1">
      <alignment horizontal="center" vertical="center"/>
      <protection hidden="1"/>
    </xf>
    <xf numFmtId="0" fontId="30" fillId="0" borderId="0" xfId="0" applyFont="1" applyFill="1" applyAlignment="1" applyProtection="1">
      <alignment horizontal="center"/>
      <protection hidden="1"/>
    </xf>
    <xf numFmtId="0" fontId="32" fillId="0" borderId="0" xfId="0" applyFont="1" applyProtection="1">
      <protection hidden="1"/>
    </xf>
    <xf numFmtId="0" fontId="46" fillId="14" borderId="3" xfId="0" applyFont="1" applyFill="1" applyBorder="1" applyAlignment="1" applyProtection="1">
      <alignment horizontal="centerContinuous"/>
      <protection hidden="1"/>
    </xf>
    <xf numFmtId="0" fontId="29" fillId="25" borderId="0" xfId="0" applyFont="1" applyFill="1" applyBorder="1" applyAlignment="1" applyProtection="1">
      <alignment horizontal="center" vertical="center" wrapText="1"/>
      <protection hidden="1"/>
    </xf>
    <xf numFmtId="0" fontId="33" fillId="26" borderId="0" xfId="0" applyFont="1" applyFill="1" applyBorder="1" applyAlignment="1" applyProtection="1">
      <alignment horizontal="center" vertical="center" wrapText="1"/>
      <protection hidden="1"/>
    </xf>
    <xf numFmtId="0" fontId="43" fillId="0" borderId="0" xfId="0" applyFont="1" applyFill="1" applyProtection="1">
      <protection hidden="1"/>
    </xf>
    <xf numFmtId="0" fontId="42" fillId="0" borderId="0" xfId="0" applyFont="1" applyFill="1" applyBorder="1" applyAlignment="1" applyProtection="1">
      <alignment horizontal="left" vertical="center"/>
      <protection hidden="1"/>
    </xf>
    <xf numFmtId="0" fontId="31" fillId="0" borderId="68" xfId="0" applyFont="1" applyFill="1" applyBorder="1" applyAlignment="1" applyProtection="1">
      <alignment horizontal="left"/>
      <protection hidden="1"/>
    </xf>
    <xf numFmtId="0" fontId="32" fillId="0" borderId="68" xfId="0" applyFont="1" applyFill="1" applyBorder="1" applyAlignment="1" applyProtection="1">
      <alignment horizontal="right" vertical="center"/>
      <protection hidden="1"/>
    </xf>
    <xf numFmtId="9" fontId="47" fillId="0" borderId="68" xfId="3" applyFont="1" applyFill="1" applyBorder="1" applyAlignment="1" applyProtection="1">
      <alignment horizontal="center" vertical="center" wrapText="1"/>
      <protection hidden="1"/>
    </xf>
    <xf numFmtId="3" fontId="31" fillId="0" borderId="68" xfId="0" applyNumberFormat="1" applyFont="1" applyBorder="1" applyAlignment="1" applyProtection="1">
      <alignment horizontal="center" vertical="center"/>
      <protection hidden="1"/>
    </xf>
    <xf numFmtId="9" fontId="47" fillId="18" borderId="68" xfId="3" applyFont="1" applyFill="1" applyBorder="1" applyAlignment="1" applyProtection="1">
      <alignment horizontal="center" vertical="center"/>
      <protection hidden="1"/>
    </xf>
    <xf numFmtId="3" fontId="30" fillId="14" borderId="111" xfId="0" applyNumberFormat="1" applyFont="1" applyFill="1" applyBorder="1" applyAlignment="1" applyProtection="1">
      <alignment horizontal="right" vertical="center"/>
      <protection hidden="1"/>
    </xf>
    <xf numFmtId="9" fontId="30" fillId="0" borderId="160" xfId="3" applyNumberFormat="1" applyFont="1" applyBorder="1" applyAlignment="1" applyProtection="1">
      <alignment horizontal="center"/>
      <protection hidden="1"/>
    </xf>
    <xf numFmtId="9" fontId="29" fillId="0" borderId="0" xfId="3" applyFont="1" applyFill="1" applyBorder="1" applyAlignment="1" applyProtection="1">
      <alignment horizontal="center"/>
      <protection hidden="1"/>
    </xf>
    <xf numFmtId="0" fontId="33" fillId="0" borderId="133" xfId="0" applyFont="1" applyBorder="1" applyProtection="1">
      <protection hidden="1"/>
    </xf>
    <xf numFmtId="0" fontId="33" fillId="0" borderId="133" xfId="0" applyFont="1" applyBorder="1" applyAlignment="1" applyProtection="1">
      <alignment horizontal="right"/>
      <protection hidden="1"/>
    </xf>
    <xf numFmtId="9" fontId="43" fillId="31" borderId="143" xfId="3" applyFont="1" applyFill="1" applyBorder="1" applyAlignment="1" applyProtection="1">
      <alignment horizontal="center"/>
      <protection hidden="1"/>
    </xf>
    <xf numFmtId="3" fontId="30" fillId="0" borderId="133" xfId="0" applyNumberFormat="1" applyFont="1" applyBorder="1" applyAlignment="1" applyProtection="1">
      <alignment horizontal="center" vertical="center"/>
      <protection hidden="1"/>
    </xf>
    <xf numFmtId="9" fontId="32" fillId="18" borderId="133" xfId="3" applyFont="1" applyFill="1" applyBorder="1" applyAlignment="1" applyProtection="1">
      <alignment horizontal="center" vertical="center"/>
      <protection hidden="1"/>
    </xf>
    <xf numFmtId="3" fontId="30" fillId="14" borderId="53" xfId="0" applyNumberFormat="1" applyFont="1" applyFill="1" applyBorder="1" applyAlignment="1" applyProtection="1">
      <alignment horizontal="right" vertical="center"/>
      <protection hidden="1"/>
    </xf>
    <xf numFmtId="9" fontId="30" fillId="0" borderId="81" xfId="3" applyNumberFormat="1" applyFont="1" applyBorder="1" applyAlignment="1" applyProtection="1">
      <alignment horizontal="center"/>
      <protection hidden="1"/>
    </xf>
    <xf numFmtId="0" fontId="33" fillId="0" borderId="135" xfId="0" applyFont="1" applyBorder="1" applyProtection="1">
      <protection hidden="1"/>
    </xf>
    <xf numFmtId="0" fontId="33" fillId="0" borderId="135" xfId="0" applyFont="1" applyBorder="1" applyAlignment="1" applyProtection="1">
      <alignment horizontal="right"/>
      <protection hidden="1"/>
    </xf>
    <xf numFmtId="9" fontId="43" fillId="31" borderId="53" xfId="3" applyFont="1" applyFill="1" applyBorder="1" applyAlignment="1" applyProtection="1">
      <alignment horizontal="center"/>
      <protection hidden="1"/>
    </xf>
    <xf numFmtId="3" fontId="30" fillId="0" borderId="135" xfId="0" applyNumberFormat="1" applyFont="1" applyBorder="1" applyAlignment="1" applyProtection="1">
      <alignment horizontal="center" vertical="center"/>
      <protection hidden="1"/>
    </xf>
    <xf numFmtId="9" fontId="32" fillId="18" borderId="135" xfId="3" applyFont="1" applyFill="1" applyBorder="1" applyAlignment="1" applyProtection="1">
      <alignment horizontal="center" vertical="center"/>
      <protection hidden="1"/>
    </xf>
    <xf numFmtId="0" fontId="29" fillId="0" borderId="0" xfId="0" applyFont="1" applyAlignment="1" applyProtection="1">
      <alignment horizontal="center" vertical="center" wrapText="1"/>
      <protection hidden="1"/>
    </xf>
    <xf numFmtId="3" fontId="30" fillId="14" borderId="122" xfId="0" applyNumberFormat="1" applyFont="1" applyFill="1" applyBorder="1" applyAlignment="1" applyProtection="1">
      <alignment horizontal="right" vertical="center"/>
      <protection hidden="1"/>
    </xf>
    <xf numFmtId="9" fontId="30" fillId="0" borderId="161" xfId="3" applyNumberFormat="1" applyFont="1" applyBorder="1" applyAlignment="1" applyProtection="1">
      <alignment horizontal="center"/>
      <protection hidden="1"/>
    </xf>
    <xf numFmtId="0" fontId="33" fillId="0" borderId="139" xfId="0" applyFont="1" applyBorder="1" applyProtection="1">
      <protection hidden="1"/>
    </xf>
    <xf numFmtId="0" fontId="33" fillId="0" borderId="139" xfId="0" applyFont="1" applyBorder="1" applyAlignment="1" applyProtection="1">
      <alignment horizontal="right"/>
      <protection hidden="1"/>
    </xf>
    <xf numFmtId="9" fontId="43" fillId="31" borderId="145" xfId="3" applyFont="1" applyFill="1" applyBorder="1" applyAlignment="1" applyProtection="1">
      <alignment horizontal="center"/>
      <protection hidden="1"/>
    </xf>
    <xf numFmtId="3" fontId="30" fillId="0" borderId="139" xfId="0" applyNumberFormat="1" applyFont="1" applyBorder="1" applyAlignment="1" applyProtection="1">
      <alignment horizontal="center" vertical="center"/>
      <protection hidden="1"/>
    </xf>
    <xf numFmtId="9" fontId="32" fillId="18" borderId="139" xfId="3" applyFont="1" applyFill="1" applyBorder="1" applyAlignment="1" applyProtection="1">
      <alignment horizontal="center" vertical="center"/>
      <protection hidden="1"/>
    </xf>
    <xf numFmtId="0" fontId="3" fillId="0" borderId="0" xfId="0" applyFont="1" applyFill="1" applyProtection="1">
      <protection hidden="1"/>
    </xf>
    <xf numFmtId="0" fontId="31" fillId="0" borderId="0" xfId="0" applyFont="1" applyFill="1" applyProtection="1">
      <protection hidden="1"/>
    </xf>
    <xf numFmtId="0" fontId="33" fillId="0" borderId="0" xfId="0" applyFont="1" applyFill="1" applyProtection="1">
      <protection hidden="1"/>
    </xf>
    <xf numFmtId="0" fontId="29" fillId="0" borderId="0" xfId="0" applyFont="1" applyFill="1" applyAlignment="1" applyProtection="1">
      <alignment horizontal="center" vertical="center"/>
      <protection hidden="1"/>
    </xf>
    <xf numFmtId="0" fontId="21" fillId="0" borderId="0" xfId="0" applyFont="1" applyFill="1" applyProtection="1">
      <protection hidden="1"/>
    </xf>
    <xf numFmtId="0" fontId="55" fillId="0" borderId="0" xfId="0" applyFont="1" applyAlignment="1" applyProtection="1">
      <protection hidden="1"/>
    </xf>
    <xf numFmtId="0" fontId="31" fillId="29" borderId="0" xfId="0" applyFont="1" applyFill="1" applyAlignment="1" applyProtection="1">
      <alignment horizontal="center"/>
      <protection hidden="1"/>
    </xf>
    <xf numFmtId="0" fontId="54" fillId="14" borderId="49" xfId="0" applyFont="1" applyFill="1" applyBorder="1" applyAlignment="1" applyProtection="1">
      <alignment horizontal="centerContinuous"/>
      <protection hidden="1"/>
    </xf>
    <xf numFmtId="0" fontId="24" fillId="0" borderId="0" xfId="0" applyFont="1" applyAlignment="1" applyProtection="1">
      <protection hidden="1"/>
    </xf>
    <xf numFmtId="0" fontId="30" fillId="0" borderId="0" xfId="0" applyFont="1" applyAlignment="1" applyProtection="1">
      <alignment horizontal="right"/>
      <protection hidden="1"/>
    </xf>
    <xf numFmtId="0" fontId="29" fillId="25" borderId="76" xfId="0" applyFont="1" applyFill="1" applyBorder="1" applyAlignment="1" applyProtection="1">
      <alignment horizontal="center" vertical="center" wrapText="1"/>
      <protection hidden="1"/>
    </xf>
    <xf numFmtId="0" fontId="33" fillId="26" borderId="76" xfId="0" applyFont="1" applyFill="1" applyBorder="1" applyAlignment="1" applyProtection="1">
      <alignment horizontal="center" vertical="center" wrapText="1"/>
      <protection hidden="1"/>
    </xf>
    <xf numFmtId="0" fontId="32" fillId="0" borderId="68" xfId="0" applyFont="1" applyFill="1" applyBorder="1" applyAlignment="1" applyProtection="1">
      <alignment horizontal="left"/>
      <protection hidden="1"/>
    </xf>
    <xf numFmtId="9" fontId="32" fillId="18" borderId="68" xfId="3" applyFont="1" applyFill="1" applyBorder="1" applyAlignment="1" applyProtection="1">
      <alignment horizontal="center" vertical="center"/>
      <protection hidden="1"/>
    </xf>
    <xf numFmtId="3" fontId="30" fillId="0" borderId="0" xfId="0" applyNumberFormat="1" applyFont="1" applyFill="1" applyBorder="1" applyAlignment="1" applyProtection="1">
      <alignment horizontal="center" vertical="center"/>
      <protection hidden="1"/>
    </xf>
    <xf numFmtId="0" fontId="55" fillId="0" borderId="0" xfId="0" applyFont="1" applyAlignment="1" applyProtection="1">
      <alignment vertical="center"/>
      <protection hidden="1"/>
    </xf>
    <xf numFmtId="0" fontId="24" fillId="0" borderId="0" xfId="0" applyFont="1" applyAlignment="1" applyProtection="1">
      <alignment vertical="center"/>
      <protection hidden="1"/>
    </xf>
    <xf numFmtId="0" fontId="45" fillId="14" borderId="4" xfId="0" applyFont="1" applyFill="1" applyBorder="1" applyAlignment="1" applyProtection="1">
      <alignment horizontal="centerContinuous" vertical="center"/>
      <protection hidden="1"/>
    </xf>
    <xf numFmtId="0" fontId="45" fillId="14" borderId="2" xfId="0" applyFont="1" applyFill="1" applyBorder="1" applyAlignment="1" applyProtection="1">
      <alignment horizontal="centerContinuous" vertical="center"/>
      <protection hidden="1"/>
    </xf>
    <xf numFmtId="0" fontId="45" fillId="14" borderId="80" xfId="0" applyFont="1" applyFill="1" applyBorder="1" applyAlignment="1" applyProtection="1">
      <alignment horizontal="centerContinuous" vertical="center"/>
      <protection hidden="1"/>
    </xf>
    <xf numFmtId="0" fontId="29" fillId="25" borderId="77" xfId="0" applyFont="1" applyFill="1" applyBorder="1" applyAlignment="1" applyProtection="1">
      <alignment horizontal="center" vertical="center" wrapText="1"/>
      <protection hidden="1"/>
    </xf>
    <xf numFmtId="3" fontId="31" fillId="0" borderId="69" xfId="0" applyNumberFormat="1" applyFont="1" applyBorder="1" applyAlignment="1" applyProtection="1">
      <alignment horizontal="center" vertical="center"/>
      <protection hidden="1"/>
    </xf>
    <xf numFmtId="3" fontId="30" fillId="0" borderId="134" xfId="0" applyNumberFormat="1" applyFont="1" applyBorder="1" applyAlignment="1" applyProtection="1">
      <alignment horizontal="center" vertical="center"/>
      <protection hidden="1"/>
    </xf>
    <xf numFmtId="3" fontId="30" fillId="0" borderId="136" xfId="0" applyNumberFormat="1" applyFont="1" applyBorder="1" applyAlignment="1" applyProtection="1">
      <alignment horizontal="center" vertical="center"/>
      <protection hidden="1"/>
    </xf>
    <xf numFmtId="3" fontId="30" fillId="0" borderId="140" xfId="0" applyNumberFormat="1" applyFont="1" applyBorder="1" applyAlignment="1" applyProtection="1">
      <alignment horizontal="center" vertical="center"/>
      <protection hidden="1"/>
    </xf>
    <xf numFmtId="0" fontId="32" fillId="0" borderId="52" xfId="0" applyFont="1" applyFill="1" applyBorder="1" applyAlignment="1" applyProtection="1">
      <alignment horizontal="center"/>
      <protection hidden="1"/>
    </xf>
    <xf numFmtId="0" fontId="32" fillId="14" borderId="54" xfId="0" applyFont="1" applyFill="1" applyBorder="1" applyAlignment="1" applyProtection="1">
      <alignment horizontal="center"/>
      <protection hidden="1"/>
    </xf>
    <xf numFmtId="0" fontId="42" fillId="0" borderId="0" xfId="0" applyFont="1" applyProtection="1">
      <protection hidden="1"/>
    </xf>
    <xf numFmtId="0" fontId="29" fillId="25" borderId="36" xfId="0" applyFont="1" applyFill="1" applyBorder="1" applyAlignment="1" applyProtection="1">
      <alignment horizontal="center" vertical="center" wrapText="1"/>
      <protection hidden="1"/>
    </xf>
    <xf numFmtId="0" fontId="33" fillId="26" borderId="36" xfId="0" applyFont="1" applyFill="1" applyBorder="1" applyAlignment="1" applyProtection="1">
      <alignment horizontal="center" vertical="center" wrapText="1"/>
      <protection hidden="1"/>
    </xf>
    <xf numFmtId="0" fontId="31" fillId="0" borderId="68" xfId="0" applyFont="1" applyFill="1" applyBorder="1" applyAlignment="1" applyProtection="1">
      <alignment horizontal="right"/>
      <protection hidden="1"/>
    </xf>
    <xf numFmtId="0" fontId="29" fillId="12" borderId="93" xfId="0" applyFont="1" applyFill="1" applyBorder="1" applyAlignment="1" applyProtection="1">
      <alignment horizontal="left" vertical="center" wrapText="1"/>
      <protection hidden="1"/>
    </xf>
    <xf numFmtId="3" fontId="30" fillId="0" borderId="56" xfId="3" applyNumberFormat="1" applyFont="1" applyBorder="1" applyAlignment="1" applyProtection="1">
      <alignment horizontal="center" vertical="center"/>
      <protection hidden="1"/>
    </xf>
    <xf numFmtId="9" fontId="29" fillId="0" borderId="0" xfId="3" applyFont="1" applyFill="1" applyBorder="1" applyProtection="1">
      <protection hidden="1"/>
    </xf>
    <xf numFmtId="0" fontId="48" fillId="0" borderId="133" xfId="0" applyFont="1" applyBorder="1" applyProtection="1">
      <protection hidden="1"/>
    </xf>
    <xf numFmtId="0" fontId="48" fillId="0" borderId="133" xfId="0" applyFont="1" applyBorder="1" applyAlignment="1" applyProtection="1">
      <alignment horizontal="right" vertical="center"/>
      <protection hidden="1"/>
    </xf>
    <xf numFmtId="9" fontId="49" fillId="31" borderId="143" xfId="3" applyFont="1" applyFill="1" applyBorder="1" applyAlignment="1" applyProtection="1">
      <alignment horizontal="center"/>
      <protection hidden="1"/>
    </xf>
    <xf numFmtId="0" fontId="29" fillId="12" borderId="53" xfId="0" applyFont="1" applyFill="1" applyBorder="1" applyAlignment="1" applyProtection="1">
      <alignment horizontal="left" vertical="center" wrapText="1"/>
      <protection hidden="1"/>
    </xf>
    <xf numFmtId="9" fontId="30" fillId="0" borderId="56" xfId="3" applyNumberFormat="1" applyFont="1" applyBorder="1" applyAlignment="1" applyProtection="1">
      <alignment horizontal="center" vertical="center"/>
      <protection hidden="1"/>
    </xf>
    <xf numFmtId="0" fontId="48" fillId="0" borderId="135" xfId="0" applyFont="1" applyBorder="1" applyProtection="1">
      <protection hidden="1"/>
    </xf>
    <xf numFmtId="0" fontId="48" fillId="0" borderId="135" xfId="0" applyFont="1" applyBorder="1" applyAlignment="1" applyProtection="1">
      <alignment horizontal="right" vertical="center"/>
      <protection hidden="1"/>
    </xf>
    <xf numFmtId="9" fontId="49" fillId="31" borderId="53" xfId="3" applyFont="1" applyFill="1" applyBorder="1" applyAlignment="1" applyProtection="1">
      <alignment horizontal="center"/>
      <protection hidden="1"/>
    </xf>
    <xf numFmtId="9" fontId="29" fillId="0" borderId="0" xfId="3" applyFont="1" applyProtection="1">
      <protection hidden="1"/>
    </xf>
    <xf numFmtId="164" fontId="29" fillId="0" borderId="0" xfId="3" applyNumberFormat="1" applyFont="1" applyProtection="1">
      <protection hidden="1"/>
    </xf>
    <xf numFmtId="0" fontId="29" fillId="0" borderId="0" xfId="0" applyFont="1" applyAlignment="1" applyProtection="1">
      <alignment horizontal="right"/>
      <protection hidden="1"/>
    </xf>
    <xf numFmtId="9" fontId="29" fillId="0" borderId="0" xfId="3" applyFont="1" applyFill="1" applyBorder="1" applyAlignment="1" applyProtection="1">
      <alignment horizontal="right" vertical="center"/>
      <protection hidden="1"/>
    </xf>
    <xf numFmtId="0" fontId="29" fillId="12" borderId="158" xfId="0" applyFont="1" applyFill="1" applyBorder="1" applyAlignment="1" applyProtection="1">
      <alignment horizontal="left" vertical="center" wrapText="1"/>
      <protection hidden="1"/>
    </xf>
    <xf numFmtId="0" fontId="50" fillId="0" borderId="133" xfId="0" applyFont="1" applyBorder="1" applyProtection="1">
      <protection hidden="1"/>
    </xf>
    <xf numFmtId="0" fontId="50" fillId="0" borderId="133" xfId="0" applyFont="1" applyBorder="1" applyAlignment="1" applyProtection="1">
      <alignment horizontal="right" vertical="center"/>
      <protection hidden="1"/>
    </xf>
    <xf numFmtId="9" fontId="51" fillId="31" borderId="143" xfId="3" applyFont="1" applyFill="1" applyBorder="1" applyAlignment="1" applyProtection="1">
      <alignment horizontal="center"/>
      <protection hidden="1"/>
    </xf>
    <xf numFmtId="164" fontId="29" fillId="0" borderId="0" xfId="3" applyNumberFormat="1" applyFont="1" applyBorder="1" applyAlignment="1" applyProtection="1">
      <alignment horizontal="center" vertical="center"/>
      <protection hidden="1"/>
    </xf>
    <xf numFmtId="0" fontId="50" fillId="0" borderId="135" xfId="0" applyFont="1" applyBorder="1" applyProtection="1">
      <protection hidden="1"/>
    </xf>
    <xf numFmtId="0" fontId="50" fillId="0" borderId="135" xfId="0" applyFont="1" applyBorder="1" applyAlignment="1" applyProtection="1">
      <alignment horizontal="right" vertical="center"/>
      <protection hidden="1"/>
    </xf>
    <xf numFmtId="9" fontId="51" fillId="31" borderId="53" xfId="3" applyFont="1" applyFill="1" applyBorder="1" applyAlignment="1" applyProtection="1">
      <alignment horizontal="center"/>
      <protection hidden="1"/>
    </xf>
    <xf numFmtId="0" fontId="29" fillId="28" borderId="95" xfId="0" applyFont="1" applyFill="1" applyBorder="1" applyAlignment="1" applyProtection="1">
      <alignment horizontal="left" vertical="center" wrapText="1"/>
      <protection hidden="1"/>
    </xf>
    <xf numFmtId="3" fontId="30" fillId="0" borderId="70" xfId="3" applyNumberFormat="1" applyFont="1" applyBorder="1" applyAlignment="1" applyProtection="1">
      <alignment horizontal="center" vertical="center"/>
      <protection hidden="1"/>
    </xf>
    <xf numFmtId="0" fontId="29" fillId="0" borderId="0" xfId="0" applyFont="1" applyFill="1" applyBorder="1" applyAlignment="1" applyProtection="1">
      <alignment horizontal="right"/>
      <protection hidden="1"/>
    </xf>
    <xf numFmtId="0" fontId="29" fillId="28" borderId="53" xfId="0" applyFont="1" applyFill="1" applyBorder="1" applyAlignment="1" applyProtection="1">
      <alignment horizontal="left" vertical="center" wrapText="1"/>
      <protection hidden="1"/>
    </xf>
    <xf numFmtId="9" fontId="30" fillId="0" borderId="70" xfId="3" applyNumberFormat="1" applyFont="1" applyBorder="1" applyAlignment="1" applyProtection="1">
      <alignment horizontal="center" vertical="center"/>
      <protection hidden="1"/>
    </xf>
    <xf numFmtId="0" fontId="29" fillId="0" borderId="0" xfId="0" applyFont="1" applyFill="1" applyBorder="1" applyAlignment="1" applyProtection="1">
      <alignment horizontal="center" vertical="center" wrapText="1"/>
      <protection hidden="1"/>
    </xf>
    <xf numFmtId="9" fontId="51" fillId="31" borderId="54" xfId="3" applyFont="1" applyFill="1" applyBorder="1" applyAlignment="1" applyProtection="1">
      <alignment horizontal="center"/>
      <protection hidden="1"/>
    </xf>
    <xf numFmtId="0" fontId="36" fillId="0" borderId="0" xfId="0" applyFont="1" applyProtection="1">
      <protection hidden="1"/>
    </xf>
    <xf numFmtId="3" fontId="29" fillId="0" borderId="0" xfId="0" applyNumberFormat="1" applyFont="1" applyFill="1" applyBorder="1" applyAlignment="1" applyProtection="1">
      <alignment horizontal="center"/>
      <protection hidden="1"/>
    </xf>
    <xf numFmtId="0" fontId="50" fillId="0" borderId="139" xfId="0" applyFont="1" applyBorder="1" applyProtection="1">
      <protection hidden="1"/>
    </xf>
    <xf numFmtId="0" fontId="50" fillId="0" borderId="139" xfId="0" applyFont="1" applyBorder="1" applyAlignment="1" applyProtection="1">
      <alignment horizontal="right" vertical="center"/>
      <protection hidden="1"/>
    </xf>
    <xf numFmtId="9" fontId="51" fillId="31" borderId="145" xfId="3" applyFont="1" applyFill="1" applyBorder="1" applyAlignment="1" applyProtection="1">
      <alignment horizontal="center"/>
      <protection hidden="1"/>
    </xf>
    <xf numFmtId="0" fontId="33" fillId="0" borderId="0" xfId="0" applyFont="1" applyFill="1" applyAlignment="1" applyProtection="1">
      <alignment horizontal="center" vertical="center"/>
      <protection hidden="1"/>
    </xf>
    <xf numFmtId="0" fontId="31" fillId="0" borderId="0" xfId="0" applyFont="1" applyFill="1" applyAlignment="1" applyProtection="1">
      <alignment horizontal="left"/>
      <protection hidden="1"/>
    </xf>
    <xf numFmtId="0" fontId="30" fillId="0" borderId="68" xfId="0" applyFont="1" applyFill="1" applyBorder="1" applyAlignment="1" applyProtection="1">
      <alignment horizontal="left"/>
      <protection hidden="1"/>
    </xf>
    <xf numFmtId="0" fontId="50" fillId="0" borderId="141" xfId="0" applyFont="1" applyBorder="1" applyProtection="1">
      <protection hidden="1"/>
    </xf>
    <xf numFmtId="3" fontId="30" fillId="0" borderId="141" xfId="0" applyNumberFormat="1" applyFont="1" applyBorder="1" applyAlignment="1" applyProtection="1">
      <alignment horizontal="center" vertical="center"/>
      <protection hidden="1"/>
    </xf>
    <xf numFmtId="9" fontId="32" fillId="18" borderId="141" xfId="3" applyFont="1" applyFill="1" applyBorder="1" applyAlignment="1" applyProtection="1">
      <alignment horizontal="center" vertical="center"/>
      <protection hidden="1"/>
    </xf>
    <xf numFmtId="0" fontId="33" fillId="0" borderId="0" xfId="0" applyFont="1" applyBorder="1" applyProtection="1">
      <protection hidden="1"/>
    </xf>
    <xf numFmtId="0" fontId="33" fillId="0" borderId="0" xfId="0" applyFont="1" applyAlignment="1" applyProtection="1">
      <alignment horizontal="center"/>
      <protection hidden="1"/>
    </xf>
    <xf numFmtId="0" fontId="33" fillId="0" borderId="0" xfId="0" applyFont="1" applyFill="1" applyAlignment="1" applyProtection="1">
      <alignment horizontal="left"/>
      <protection hidden="1"/>
    </xf>
    <xf numFmtId="3" fontId="33" fillId="0" borderId="0" xfId="0" applyNumberFormat="1" applyFont="1" applyBorder="1" applyAlignment="1" applyProtection="1">
      <alignment horizontal="center" vertical="center"/>
      <protection hidden="1"/>
    </xf>
    <xf numFmtId="9" fontId="29" fillId="0" borderId="0" xfId="0" applyNumberFormat="1" applyFont="1" applyAlignment="1" applyProtection="1">
      <alignment horizontal="center"/>
      <protection hidden="1"/>
    </xf>
    <xf numFmtId="9" fontId="47" fillId="0" borderId="0" xfId="3" applyFont="1" applyFill="1" applyBorder="1" applyAlignment="1" applyProtection="1">
      <alignment horizontal="center" vertical="center"/>
      <protection hidden="1"/>
    </xf>
    <xf numFmtId="0" fontId="31" fillId="0" borderId="0" xfId="0" applyFont="1" applyProtection="1">
      <protection hidden="1"/>
    </xf>
    <xf numFmtId="0" fontId="48" fillId="0" borderId="141" xfId="0" applyFont="1" applyBorder="1" applyProtection="1">
      <protection hidden="1"/>
    </xf>
    <xf numFmtId="9" fontId="49" fillId="31" borderId="54" xfId="3" applyFont="1" applyFill="1" applyBorder="1" applyAlignment="1" applyProtection="1">
      <alignment horizontal="center"/>
      <protection hidden="1"/>
    </xf>
    <xf numFmtId="0" fontId="48" fillId="0" borderId="137" xfId="0" applyFont="1" applyBorder="1" applyProtection="1">
      <protection hidden="1"/>
    </xf>
    <xf numFmtId="9" fontId="49" fillId="31" borderId="144" xfId="3" applyFont="1" applyFill="1" applyBorder="1" applyAlignment="1" applyProtection="1">
      <alignment horizontal="center"/>
      <protection hidden="1"/>
    </xf>
    <xf numFmtId="9" fontId="32" fillId="18" borderId="137" xfId="3" applyFont="1" applyFill="1" applyBorder="1" applyAlignment="1" applyProtection="1">
      <alignment horizontal="center" vertical="center"/>
      <protection hidden="1"/>
    </xf>
    <xf numFmtId="9" fontId="33" fillId="0" borderId="0" xfId="0" applyNumberFormat="1" applyFont="1" applyAlignment="1" applyProtection="1">
      <alignment horizontal="center"/>
      <protection hidden="1"/>
    </xf>
    <xf numFmtId="3" fontId="29" fillId="0" borderId="0" xfId="0" applyNumberFormat="1" applyFont="1" applyBorder="1" applyAlignment="1" applyProtection="1">
      <alignment horizontal="center" vertical="center"/>
      <protection hidden="1"/>
    </xf>
    <xf numFmtId="3" fontId="33" fillId="0" borderId="0" xfId="0" applyNumberFormat="1" applyFont="1" applyFill="1" applyBorder="1" applyAlignment="1" applyProtection="1">
      <alignment vertical="center"/>
      <protection hidden="1"/>
    </xf>
    <xf numFmtId="0" fontId="33" fillId="0" borderId="0" xfId="0" applyFont="1" applyFill="1" applyBorder="1" applyAlignment="1" applyProtection="1">
      <protection hidden="1"/>
    </xf>
    <xf numFmtId="0" fontId="46" fillId="0" borderId="0" xfId="0" applyFont="1" applyFill="1" applyBorder="1" applyAlignment="1" applyProtection="1">
      <protection hidden="1"/>
    </xf>
    <xf numFmtId="0" fontId="30" fillId="0" borderId="0" xfId="0" applyFont="1" applyFill="1" applyBorder="1" applyAlignment="1" applyProtection="1">
      <protection hidden="1"/>
    </xf>
    <xf numFmtId="0" fontId="30" fillId="0" borderId="0" xfId="0" applyFont="1" applyAlignment="1" applyProtection="1">
      <protection hidden="1"/>
    </xf>
    <xf numFmtId="0" fontId="33" fillId="26" borderId="146" xfId="0" applyFont="1" applyFill="1" applyBorder="1" applyAlignment="1" applyProtection="1">
      <alignment horizontal="center" vertical="center" wrapText="1"/>
      <protection hidden="1"/>
    </xf>
    <xf numFmtId="0" fontId="29" fillId="0" borderId="0" xfId="0" applyFont="1" applyFill="1" applyBorder="1" applyAlignment="1" applyProtection="1">
      <alignment vertical="center" wrapText="1"/>
      <protection hidden="1"/>
    </xf>
    <xf numFmtId="0" fontId="33" fillId="0" borderId="0" xfId="0" applyFont="1" applyFill="1" applyBorder="1" applyAlignment="1" applyProtection="1">
      <alignment vertical="center" wrapText="1"/>
      <protection hidden="1"/>
    </xf>
    <xf numFmtId="9" fontId="47" fillId="18" borderId="78" xfId="3" applyFont="1" applyFill="1" applyBorder="1" applyAlignment="1" applyProtection="1">
      <alignment horizontal="center" vertical="center"/>
      <protection hidden="1"/>
    </xf>
    <xf numFmtId="3" fontId="31" fillId="0" borderId="0" xfId="0" applyNumberFormat="1" applyFont="1" applyFill="1" applyBorder="1" applyAlignment="1" applyProtection="1">
      <alignment vertical="center"/>
      <protection hidden="1"/>
    </xf>
    <xf numFmtId="9" fontId="47" fillId="0" borderId="0" xfId="3" applyFont="1" applyFill="1" applyBorder="1" applyAlignment="1" applyProtection="1">
      <alignment vertical="center"/>
      <protection hidden="1"/>
    </xf>
    <xf numFmtId="0" fontId="31" fillId="0" borderId="0" xfId="0" applyFont="1" applyFill="1" applyBorder="1" applyAlignment="1" applyProtection="1">
      <protection hidden="1"/>
    </xf>
    <xf numFmtId="0" fontId="31" fillId="0" borderId="0" xfId="0" applyFont="1" applyAlignment="1" applyProtection="1">
      <protection hidden="1"/>
    </xf>
    <xf numFmtId="9" fontId="32" fillId="18" borderId="147" xfId="3" applyFont="1" applyFill="1" applyBorder="1" applyAlignment="1" applyProtection="1">
      <alignment horizontal="center" vertical="center"/>
      <protection hidden="1"/>
    </xf>
    <xf numFmtId="9" fontId="32" fillId="0" borderId="0" xfId="3" applyFont="1" applyFill="1" applyBorder="1" applyAlignment="1" applyProtection="1">
      <alignment vertical="center"/>
      <protection hidden="1"/>
    </xf>
    <xf numFmtId="9" fontId="32" fillId="18" borderId="148" xfId="3" applyFont="1" applyFill="1" applyBorder="1" applyAlignment="1" applyProtection="1">
      <alignment horizontal="center" vertical="center"/>
      <protection hidden="1"/>
    </xf>
    <xf numFmtId="9" fontId="32" fillId="18" borderId="150" xfId="3" applyFont="1" applyFill="1" applyBorder="1" applyAlignment="1" applyProtection="1">
      <alignment horizontal="center" vertical="center"/>
      <protection hidden="1"/>
    </xf>
    <xf numFmtId="3" fontId="30" fillId="0" borderId="137" xfId="0" applyNumberFormat="1" applyFont="1" applyBorder="1" applyAlignment="1" applyProtection="1">
      <alignment horizontal="center" vertical="center"/>
      <protection hidden="1"/>
    </xf>
    <xf numFmtId="9" fontId="32" fillId="18" borderId="149" xfId="3" applyFont="1" applyFill="1" applyBorder="1" applyAlignment="1" applyProtection="1">
      <alignment horizontal="center" vertical="center"/>
      <protection hidden="1"/>
    </xf>
    <xf numFmtId="9" fontId="32" fillId="18" borderId="151" xfId="3" applyFont="1" applyFill="1" applyBorder="1" applyAlignment="1" applyProtection="1">
      <alignment horizontal="center" vertical="center"/>
      <protection hidden="1"/>
    </xf>
    <xf numFmtId="0" fontId="30" fillId="0" borderId="0" xfId="0" applyFont="1" applyBorder="1" applyProtection="1">
      <protection hidden="1"/>
    </xf>
    <xf numFmtId="0" fontId="54" fillId="14" borderId="2" xfId="0" applyFont="1" applyFill="1" applyBorder="1" applyAlignment="1" applyProtection="1">
      <alignment horizontal="centerContinuous"/>
      <protection hidden="1"/>
    </xf>
    <xf numFmtId="0" fontId="29" fillId="27" borderId="74" xfId="0" applyFont="1" applyFill="1" applyBorder="1" applyAlignment="1" applyProtection="1">
      <alignment horizontal="center" vertical="center" wrapText="1"/>
      <protection hidden="1"/>
    </xf>
    <xf numFmtId="0" fontId="33" fillId="41" borderId="74" xfId="0" applyFont="1" applyFill="1" applyBorder="1" applyAlignment="1" applyProtection="1">
      <alignment horizontal="center" vertical="center" wrapText="1"/>
      <protection hidden="1"/>
    </xf>
    <xf numFmtId="0" fontId="30" fillId="31" borderId="80" xfId="0" applyFont="1" applyFill="1" applyBorder="1" applyAlignment="1" applyProtection="1">
      <alignment horizontal="center" vertical="center"/>
      <protection hidden="1"/>
    </xf>
    <xf numFmtId="0" fontId="29" fillId="0" borderId="0" xfId="0" applyFont="1" applyAlignment="1" applyProtection="1">
      <alignment horizontal="left" vertical="center"/>
      <protection hidden="1"/>
    </xf>
    <xf numFmtId="0" fontId="31" fillId="0" borderId="72" xfId="0" applyFont="1" applyBorder="1" applyProtection="1">
      <protection hidden="1"/>
    </xf>
    <xf numFmtId="0" fontId="31" fillId="0" borderId="72" xfId="0" applyFont="1" applyBorder="1" applyAlignment="1" applyProtection="1">
      <alignment horizontal="right" vertical="center"/>
      <protection hidden="1"/>
    </xf>
    <xf numFmtId="3" fontId="31" fillId="0" borderId="72" xfId="0" applyNumberFormat="1" applyFont="1" applyBorder="1" applyAlignment="1" applyProtection="1">
      <alignment horizontal="center" vertical="center"/>
      <protection hidden="1"/>
    </xf>
    <xf numFmtId="9" fontId="47" fillId="18" borderId="72" xfId="3" applyFont="1" applyFill="1" applyBorder="1" applyAlignment="1" applyProtection="1">
      <alignment horizontal="center" vertical="center"/>
      <protection hidden="1"/>
    </xf>
    <xf numFmtId="0" fontId="29" fillId="27" borderId="162" xfId="0" applyFont="1" applyFill="1" applyBorder="1" applyAlignment="1" applyProtection="1">
      <alignment horizontal="right" vertical="center"/>
      <protection hidden="1"/>
    </xf>
    <xf numFmtId="9" fontId="33" fillId="0" borderId="163" xfId="3" applyFont="1" applyFill="1" applyBorder="1" applyAlignment="1" applyProtection="1">
      <alignment horizontal="center" vertical="center" wrapText="1"/>
      <protection hidden="1"/>
    </xf>
    <xf numFmtId="3" fontId="29" fillId="0" borderId="0" xfId="3" applyNumberFormat="1" applyFont="1" applyFill="1" applyBorder="1" applyAlignment="1" applyProtection="1">
      <alignment horizontal="center"/>
      <protection hidden="1"/>
    </xf>
    <xf numFmtId="0" fontId="30" fillId="0" borderId="154" xfId="0" applyFont="1" applyBorder="1" applyAlignment="1" applyProtection="1">
      <alignment horizontal="right"/>
      <protection hidden="1"/>
    </xf>
    <xf numFmtId="9" fontId="31" fillId="42" borderId="155" xfId="3" applyFont="1" applyFill="1" applyBorder="1" applyAlignment="1" applyProtection="1">
      <alignment horizontal="center" vertical="center"/>
      <protection hidden="1"/>
    </xf>
    <xf numFmtId="3" fontId="30" fillId="0" borderId="154" xfId="0" applyNumberFormat="1" applyFont="1" applyBorder="1" applyAlignment="1" applyProtection="1">
      <alignment horizontal="center" vertical="center"/>
      <protection hidden="1"/>
    </xf>
    <xf numFmtId="9" fontId="32" fillId="18" borderId="154" xfId="3" applyFont="1" applyFill="1" applyBorder="1" applyAlignment="1" applyProtection="1">
      <alignment horizontal="center" vertical="center"/>
      <protection hidden="1"/>
    </xf>
    <xf numFmtId="0" fontId="29" fillId="27" borderId="30" xfId="0" applyFont="1" applyFill="1" applyBorder="1" applyAlignment="1" applyProtection="1">
      <alignment horizontal="right" vertical="center"/>
      <protection hidden="1"/>
    </xf>
    <xf numFmtId="9" fontId="33" fillId="0" borderId="72" xfId="3" applyFont="1" applyFill="1" applyBorder="1" applyAlignment="1" applyProtection="1">
      <alignment horizontal="center" vertical="center" wrapText="1"/>
      <protection hidden="1"/>
    </xf>
    <xf numFmtId="0" fontId="30" fillId="0" borderId="42" xfId="0" applyFont="1" applyBorder="1" applyAlignment="1" applyProtection="1">
      <alignment horizontal="right"/>
      <protection hidden="1"/>
    </xf>
    <xf numFmtId="9" fontId="31" fillId="42" borderId="53" xfId="3" applyFont="1" applyFill="1" applyBorder="1" applyAlignment="1" applyProtection="1">
      <alignment horizontal="center" vertical="center"/>
      <protection hidden="1"/>
    </xf>
    <xf numFmtId="3" fontId="30" fillId="0" borderId="42" xfId="0" applyNumberFormat="1" applyFont="1" applyBorder="1" applyAlignment="1" applyProtection="1">
      <alignment horizontal="center" vertical="center"/>
      <protection hidden="1"/>
    </xf>
    <xf numFmtId="9" fontId="32" fillId="18" borderId="42" xfId="3" applyFont="1" applyFill="1" applyBorder="1" applyAlignment="1" applyProtection="1">
      <alignment horizontal="center" vertical="center"/>
      <protection hidden="1"/>
    </xf>
    <xf numFmtId="0" fontId="29" fillId="27" borderId="44" xfId="0" applyFont="1" applyFill="1" applyBorder="1" applyAlignment="1" applyProtection="1">
      <alignment horizontal="right" vertical="center"/>
      <protection hidden="1"/>
    </xf>
    <xf numFmtId="9" fontId="33" fillId="0" borderId="153" xfId="3" applyFont="1" applyFill="1" applyBorder="1" applyAlignment="1" applyProtection="1">
      <alignment horizontal="center" vertical="center" wrapText="1"/>
      <protection hidden="1"/>
    </xf>
    <xf numFmtId="0" fontId="30" fillId="0" borderId="45" xfId="0" applyFont="1" applyBorder="1" applyAlignment="1" applyProtection="1">
      <alignment horizontal="right"/>
      <protection hidden="1"/>
    </xf>
    <xf numFmtId="9" fontId="31" fillId="42" borderId="156" xfId="3" applyFont="1" applyFill="1" applyBorder="1" applyAlignment="1" applyProtection="1">
      <alignment horizontal="center" vertical="center"/>
      <protection hidden="1"/>
    </xf>
    <xf numFmtId="3" fontId="30" fillId="0" borderId="45" xfId="0" applyNumberFormat="1" applyFont="1" applyBorder="1" applyAlignment="1" applyProtection="1">
      <alignment horizontal="center" vertical="center"/>
      <protection hidden="1"/>
    </xf>
    <xf numFmtId="9" fontId="32" fillId="18" borderId="45" xfId="3" applyFont="1" applyFill="1" applyBorder="1" applyAlignment="1" applyProtection="1">
      <alignment horizontal="center" vertical="center"/>
      <protection hidden="1"/>
    </xf>
    <xf numFmtId="0" fontId="29" fillId="0" borderId="0" xfId="0" applyFont="1" applyFill="1" applyAlignment="1" applyProtection="1">
      <alignment horizontal="center"/>
      <protection hidden="1"/>
    </xf>
    <xf numFmtId="0" fontId="30" fillId="0" borderId="72" xfId="0" applyFont="1" applyBorder="1" applyProtection="1">
      <protection hidden="1"/>
    </xf>
    <xf numFmtId="9" fontId="47" fillId="0" borderId="72" xfId="3" applyFont="1" applyFill="1" applyBorder="1" applyAlignment="1" applyProtection="1">
      <alignment horizontal="center" vertical="center" wrapText="1"/>
      <protection hidden="1"/>
    </xf>
    <xf numFmtId="3" fontId="30" fillId="0" borderId="72" xfId="0" applyNumberFormat="1" applyFont="1" applyBorder="1" applyAlignment="1" applyProtection="1">
      <alignment horizontal="center" vertical="center"/>
      <protection hidden="1"/>
    </xf>
    <xf numFmtId="9" fontId="32" fillId="18" borderId="72" xfId="3" applyFont="1" applyFill="1" applyBorder="1" applyAlignment="1" applyProtection="1">
      <alignment horizontal="center" vertical="center"/>
      <protection hidden="1"/>
    </xf>
    <xf numFmtId="0" fontId="30" fillId="0" borderId="154" xfId="0" applyFont="1" applyBorder="1" applyProtection="1">
      <protection hidden="1"/>
    </xf>
    <xf numFmtId="0" fontId="30" fillId="0" borderId="42" xfId="0" applyFont="1" applyBorder="1" applyProtection="1">
      <protection hidden="1"/>
    </xf>
    <xf numFmtId="0" fontId="30" fillId="0" borderId="45" xfId="0" applyFont="1" applyBorder="1" applyProtection="1">
      <protection hidden="1"/>
    </xf>
    <xf numFmtId="0" fontId="33" fillId="0" borderId="0" xfId="0" applyFont="1" applyFill="1" applyAlignment="1" applyProtection="1">
      <alignment horizontal="center"/>
      <protection hidden="1"/>
    </xf>
    <xf numFmtId="0" fontId="54" fillId="0" borderId="0" xfId="0" applyFont="1" applyFill="1" applyBorder="1" applyAlignment="1" applyProtection="1">
      <alignment horizontal="centerContinuous"/>
      <protection hidden="1"/>
    </xf>
    <xf numFmtId="9" fontId="32" fillId="0" borderId="72" xfId="3" applyFont="1" applyFill="1" applyBorder="1" applyAlignment="1" applyProtection="1">
      <alignment horizontal="center" vertical="center" wrapText="1"/>
      <protection hidden="1"/>
    </xf>
    <xf numFmtId="0" fontId="54" fillId="14" borderId="80" xfId="0" applyFont="1" applyFill="1" applyBorder="1" applyAlignment="1" applyProtection="1">
      <alignment horizontal="centerContinuous"/>
      <protection hidden="1"/>
    </xf>
    <xf numFmtId="0" fontId="29" fillId="27" borderId="75" xfId="0" applyFont="1" applyFill="1" applyBorder="1" applyAlignment="1" applyProtection="1">
      <alignment horizontal="center" vertical="center" wrapText="1"/>
      <protection hidden="1"/>
    </xf>
    <xf numFmtId="3" fontId="30" fillId="0" borderId="73" xfId="0" applyNumberFormat="1" applyFont="1" applyBorder="1" applyAlignment="1" applyProtection="1">
      <alignment horizontal="center" vertical="center"/>
      <protection hidden="1"/>
    </xf>
    <xf numFmtId="3" fontId="30" fillId="0" borderId="157" xfId="0" applyNumberFormat="1" applyFont="1" applyBorder="1" applyAlignment="1" applyProtection="1">
      <alignment horizontal="center" vertical="center"/>
      <protection hidden="1"/>
    </xf>
    <xf numFmtId="3" fontId="30" fillId="0" borderId="43" xfId="0" applyNumberFormat="1" applyFont="1" applyBorder="1" applyAlignment="1" applyProtection="1">
      <alignment horizontal="center" vertical="center"/>
      <protection hidden="1"/>
    </xf>
    <xf numFmtId="3" fontId="30" fillId="0" borderId="46" xfId="0" applyNumberFormat="1" applyFont="1" applyBorder="1" applyAlignment="1" applyProtection="1">
      <alignment horizontal="center" vertical="center"/>
      <protection hidden="1"/>
    </xf>
    <xf numFmtId="3" fontId="30" fillId="0" borderId="0" xfId="0" applyNumberFormat="1" applyFont="1" applyProtection="1">
      <protection hidden="1"/>
    </xf>
    <xf numFmtId="0" fontId="29" fillId="0" borderId="0" xfId="0" applyFont="1" applyFill="1" applyAlignment="1" applyProtection="1">
      <alignment horizontal="left"/>
      <protection hidden="1"/>
    </xf>
    <xf numFmtId="0" fontId="52" fillId="0" borderId="0" xfId="0" applyFont="1" applyProtection="1">
      <protection hidden="1"/>
    </xf>
    <xf numFmtId="0" fontId="53" fillId="0" borderId="0" xfId="0" applyFont="1" applyProtection="1">
      <protection hidden="1"/>
    </xf>
    <xf numFmtId="3" fontId="31" fillId="8" borderId="56" xfId="3" applyNumberFormat="1" applyFont="1" applyFill="1" applyBorder="1" applyAlignment="1" applyProtection="1">
      <alignment horizontal="center" vertical="center"/>
      <protection hidden="1"/>
    </xf>
    <xf numFmtId="0" fontId="53" fillId="0" borderId="0" xfId="0" applyFont="1" applyAlignment="1" applyProtection="1">
      <alignment horizontal="center"/>
      <protection hidden="1"/>
    </xf>
    <xf numFmtId="0" fontId="30" fillId="0" borderId="68" xfId="0" applyFont="1" applyFill="1" applyBorder="1" applyAlignment="1" applyProtection="1">
      <alignment horizontal="right"/>
      <protection hidden="1"/>
    </xf>
    <xf numFmtId="164" fontId="30" fillId="0" borderId="56" xfId="3" applyNumberFormat="1" applyFont="1" applyBorder="1" applyAlignment="1" applyProtection="1">
      <alignment horizontal="center" vertical="center"/>
      <protection hidden="1"/>
    </xf>
    <xf numFmtId="3" fontId="29" fillId="0" borderId="0" xfId="0" applyNumberFormat="1" applyFont="1" applyAlignment="1" applyProtection="1">
      <alignment horizontal="center" vertical="center"/>
      <protection hidden="1"/>
    </xf>
    <xf numFmtId="0" fontId="29" fillId="0" borderId="0" xfId="3" applyNumberFormat="1" applyFont="1" applyFill="1" applyBorder="1" applyAlignment="1" applyProtection="1">
      <alignment horizontal="center" vertical="center"/>
      <protection hidden="1"/>
    </xf>
    <xf numFmtId="164" fontId="29" fillId="0" borderId="0" xfId="3" applyNumberFormat="1" applyFont="1" applyAlignment="1" applyProtection="1">
      <alignment horizontal="center" vertical="center"/>
      <protection hidden="1"/>
    </xf>
    <xf numFmtId="0" fontId="48" fillId="0" borderId="137" xfId="0" applyFont="1" applyBorder="1" applyAlignment="1" applyProtection="1">
      <alignment horizontal="right" vertical="center"/>
      <protection hidden="1"/>
    </xf>
    <xf numFmtId="3" fontId="31" fillId="9" borderId="70" xfId="3" applyNumberFormat="1" applyFont="1" applyFill="1" applyBorder="1" applyAlignment="1" applyProtection="1">
      <alignment horizontal="center" vertical="center"/>
      <protection hidden="1"/>
    </xf>
    <xf numFmtId="164" fontId="30" fillId="0" borderId="70" xfId="3" applyNumberFormat="1" applyFont="1" applyBorder="1" applyAlignment="1" applyProtection="1">
      <alignment horizontal="center" vertical="center"/>
      <protection hidden="1"/>
    </xf>
    <xf numFmtId="0" fontId="29" fillId="28" borderId="159" xfId="0" applyFont="1" applyFill="1" applyBorder="1" applyAlignment="1" applyProtection="1">
      <alignment horizontal="left" vertical="center" wrapText="1"/>
      <protection hidden="1"/>
    </xf>
    <xf numFmtId="0" fontId="29" fillId="0" borderId="0" xfId="0" applyFont="1" applyAlignment="1" applyProtection="1">
      <alignment horizontal="left"/>
      <protection hidden="1"/>
    </xf>
    <xf numFmtId="0" fontId="46" fillId="14" borderId="4" xfId="0" applyFont="1" applyFill="1" applyBorder="1" applyAlignment="1" applyProtection="1">
      <alignment horizontal="centerContinuous"/>
      <protection hidden="1"/>
    </xf>
    <xf numFmtId="0" fontId="29" fillId="0" borderId="0" xfId="0" applyFont="1" applyBorder="1" applyProtection="1">
      <protection hidden="1"/>
    </xf>
    <xf numFmtId="3" fontId="53" fillId="0" borderId="0" xfId="0" applyNumberFormat="1" applyFont="1" applyBorder="1" applyAlignment="1" applyProtection="1">
      <alignment horizontal="center" vertical="center"/>
      <protection hidden="1"/>
    </xf>
    <xf numFmtId="3" fontId="29" fillId="0" borderId="0" xfId="0" applyNumberFormat="1" applyFont="1" applyBorder="1" applyAlignment="1" applyProtection="1">
      <alignment horizontal="left" vertical="center"/>
      <protection hidden="1"/>
    </xf>
    <xf numFmtId="3" fontId="30" fillId="0" borderId="138" xfId="0" applyNumberFormat="1" applyFont="1" applyBorder="1" applyAlignment="1" applyProtection="1">
      <alignment horizontal="center" vertical="center"/>
      <protection hidden="1"/>
    </xf>
    <xf numFmtId="3" fontId="30" fillId="0" borderId="142" xfId="0" applyNumberFormat="1" applyFont="1" applyBorder="1" applyAlignment="1" applyProtection="1">
      <alignment horizontal="center" vertical="center"/>
      <protection hidden="1"/>
    </xf>
    <xf numFmtId="0" fontId="29" fillId="0" borderId="0" xfId="0" applyFont="1" applyFill="1" applyBorder="1" applyAlignment="1" applyProtection="1">
      <protection hidden="1"/>
    </xf>
    <xf numFmtId="9" fontId="51" fillId="0" borderId="0" xfId="3" applyFont="1" applyFill="1" applyBorder="1" applyAlignment="1" applyProtection="1">
      <alignment horizontal="center"/>
      <protection hidden="1"/>
    </xf>
    <xf numFmtId="0" fontId="50" fillId="0" borderId="0" xfId="0" applyFont="1" applyFill="1" applyBorder="1" applyProtection="1">
      <protection hidden="1"/>
    </xf>
    <xf numFmtId="0" fontId="30" fillId="0" borderId="0" xfId="0" applyFont="1" applyFill="1" applyBorder="1" applyAlignment="1" applyProtection="1">
      <alignment horizontal="center" vertical="center" wrapText="1"/>
      <protection hidden="1"/>
    </xf>
    <xf numFmtId="0" fontId="30" fillId="0" borderId="0" xfId="0" applyFont="1" applyFill="1" applyBorder="1" applyAlignment="1" applyProtection="1">
      <alignment horizontal="right" vertical="center"/>
      <protection hidden="1"/>
    </xf>
    <xf numFmtId="0" fontId="30" fillId="0" borderId="0" xfId="0" applyFont="1" applyFill="1" applyBorder="1" applyAlignment="1" applyProtection="1">
      <alignment wrapText="1"/>
      <protection hidden="1"/>
    </xf>
    <xf numFmtId="0" fontId="48" fillId="0" borderId="0" xfId="0" applyFont="1" applyFill="1" applyBorder="1" applyProtection="1">
      <protection hidden="1"/>
    </xf>
    <xf numFmtId="0" fontId="48" fillId="0" borderId="0" xfId="0" applyFont="1" applyFill="1" applyBorder="1" applyAlignment="1" applyProtection="1">
      <alignment horizontal="right"/>
      <protection hidden="1"/>
    </xf>
    <xf numFmtId="9" fontId="49" fillId="0" borderId="0" xfId="3" applyFont="1" applyFill="1" applyBorder="1" applyAlignment="1" applyProtection="1">
      <alignment horizontal="center"/>
      <protection hidden="1"/>
    </xf>
    <xf numFmtId="0" fontId="50" fillId="0" borderId="0" xfId="0" applyFont="1" applyFill="1" applyBorder="1" applyAlignment="1" applyProtection="1">
      <alignment horizontal="right"/>
      <protection hidden="1"/>
    </xf>
    <xf numFmtId="0" fontId="50" fillId="0" borderId="0" xfId="0" applyFont="1" applyBorder="1" applyProtection="1">
      <protection hidden="1"/>
    </xf>
    <xf numFmtId="0" fontId="50" fillId="0" borderId="0" xfId="0" applyFont="1" applyBorder="1" applyAlignment="1" applyProtection="1">
      <alignment horizontal="right"/>
      <protection hidden="1"/>
    </xf>
    <xf numFmtId="9" fontId="51" fillId="0" borderId="0" xfId="3" applyFont="1" applyBorder="1" applyAlignment="1" applyProtection="1">
      <alignment horizontal="center"/>
      <protection hidden="1"/>
    </xf>
    <xf numFmtId="10" fontId="29" fillId="0" borderId="0" xfId="3" applyNumberFormat="1" applyFont="1" applyFill="1" applyBorder="1" applyAlignment="1" applyProtection="1">
      <alignment horizontal="center" vertical="top"/>
      <protection hidden="1"/>
    </xf>
    <xf numFmtId="0" fontId="32" fillId="0" borderId="0" xfId="0" applyFont="1" applyAlignment="1" applyProtection="1">
      <alignment horizontal="right"/>
      <protection hidden="1"/>
    </xf>
    <xf numFmtId="3" fontId="31" fillId="0" borderId="0" xfId="0" applyNumberFormat="1" applyFont="1" applyAlignment="1" applyProtection="1">
      <alignment horizontal="center"/>
      <protection hidden="1"/>
    </xf>
    <xf numFmtId="0" fontId="42" fillId="0" borderId="0" xfId="0" applyFont="1" applyAlignment="1" applyProtection="1">
      <alignment horizontal="right"/>
      <protection hidden="1"/>
    </xf>
    <xf numFmtId="3" fontId="43" fillId="0" borderId="0" xfId="0" applyNumberFormat="1" applyFont="1" applyAlignment="1" applyProtection="1">
      <alignment horizontal="center"/>
      <protection hidden="1"/>
    </xf>
    <xf numFmtId="0" fontId="33" fillId="0" borderId="0" xfId="0" applyFont="1" applyAlignment="1" applyProtection="1">
      <alignment vertical="center"/>
      <protection hidden="1"/>
    </xf>
    <xf numFmtId="0" fontId="43" fillId="14" borderId="3" xfId="0" applyFont="1" applyFill="1" applyBorder="1" applyAlignment="1" applyProtection="1">
      <alignment horizontal="centerContinuous"/>
      <protection hidden="1"/>
    </xf>
    <xf numFmtId="0" fontId="43" fillId="14" borderId="2" xfId="0" applyFont="1" applyFill="1" applyBorder="1" applyAlignment="1" applyProtection="1">
      <alignment horizontal="centerContinuous"/>
      <protection hidden="1"/>
    </xf>
    <xf numFmtId="0" fontId="33" fillId="31" borderId="80" xfId="0" applyFont="1" applyFill="1" applyBorder="1" applyProtection="1">
      <protection hidden="1"/>
    </xf>
    <xf numFmtId="0" fontId="33" fillId="31" borderId="80" xfId="0" applyFont="1" applyFill="1" applyBorder="1" applyAlignment="1" applyProtection="1">
      <alignment horizontal="right"/>
      <protection hidden="1"/>
    </xf>
    <xf numFmtId="0" fontId="30" fillId="31" borderId="80" xfId="0" applyFont="1" applyFill="1" applyBorder="1" applyAlignment="1" applyProtection="1">
      <alignment horizontal="center"/>
      <protection hidden="1"/>
    </xf>
    <xf numFmtId="0" fontId="42" fillId="0" borderId="0" xfId="0" applyFont="1" applyAlignment="1" applyProtection="1">
      <alignment horizontal="left"/>
      <protection hidden="1"/>
    </xf>
    <xf numFmtId="0" fontId="43" fillId="0" borderId="0" xfId="0" applyFont="1" applyFill="1" applyBorder="1" applyAlignment="1" applyProtection="1">
      <alignment horizontal="right" vertical="center"/>
      <protection hidden="1"/>
    </xf>
    <xf numFmtId="0" fontId="36" fillId="30" borderId="0" xfId="0" applyFont="1" applyFill="1" applyBorder="1" applyAlignment="1" applyProtection="1">
      <alignment horizontal="right" vertical="center"/>
      <protection hidden="1"/>
    </xf>
    <xf numFmtId="0" fontId="29" fillId="30" borderId="0" xfId="0" applyFont="1" applyFill="1" applyBorder="1" applyAlignment="1" applyProtection="1">
      <alignment horizontal="right" vertical="center"/>
      <protection hidden="1"/>
    </xf>
    <xf numFmtId="0" fontId="36" fillId="30" borderId="0" xfId="0" applyFont="1" applyFill="1" applyBorder="1" applyAlignment="1" applyProtection="1">
      <alignment horizontal="center" vertical="center"/>
      <protection hidden="1"/>
    </xf>
    <xf numFmtId="0" fontId="29" fillId="24" borderId="0" xfId="0" applyFont="1" applyFill="1" applyBorder="1" applyAlignment="1" applyProtection="1">
      <alignment horizontal="center" vertical="center" wrapText="1"/>
      <protection hidden="1"/>
    </xf>
    <xf numFmtId="0" fontId="33" fillId="38" borderId="0" xfId="0" applyFont="1" applyFill="1" applyBorder="1" applyAlignment="1" applyProtection="1">
      <alignment horizontal="center" vertical="center" wrapText="1"/>
      <protection hidden="1"/>
    </xf>
    <xf numFmtId="3" fontId="30" fillId="14" borderId="120" xfId="0" applyNumberFormat="1" applyFont="1" applyFill="1" applyBorder="1" applyAlignment="1" applyProtection="1">
      <alignment horizontal="right" vertical="center"/>
      <protection hidden="1"/>
    </xf>
    <xf numFmtId="9" fontId="30" fillId="0" borderId="121" xfId="3" applyNumberFormat="1" applyFont="1" applyBorder="1" applyAlignment="1" applyProtection="1">
      <alignment horizontal="center" vertical="center"/>
      <protection hidden="1"/>
    </xf>
    <xf numFmtId="0" fontId="33" fillId="0" borderId="0" xfId="3" applyNumberFormat="1" applyFont="1" applyFill="1" applyBorder="1" applyAlignment="1" applyProtection="1">
      <alignment horizontal="center"/>
      <protection hidden="1"/>
    </xf>
    <xf numFmtId="3" fontId="33" fillId="0" borderId="0" xfId="0" applyNumberFormat="1" applyFont="1" applyFill="1" applyBorder="1" applyAlignment="1" applyProtection="1">
      <alignment horizontal="left" vertical="center"/>
      <protection hidden="1"/>
    </xf>
    <xf numFmtId="3" fontId="30" fillId="0" borderId="118" xfId="0" applyNumberFormat="1" applyFont="1" applyFill="1" applyBorder="1" applyAlignment="1" applyProtection="1">
      <alignment horizontal="left" vertical="center"/>
      <protection hidden="1"/>
    </xf>
    <xf numFmtId="3" fontId="30" fillId="0" borderId="118" xfId="0" applyNumberFormat="1" applyFont="1" applyFill="1" applyBorder="1" applyAlignment="1" applyProtection="1">
      <alignment horizontal="right" vertical="center"/>
      <protection hidden="1"/>
    </xf>
    <xf numFmtId="9" fontId="31" fillId="18" borderId="132" xfId="3" applyFont="1" applyFill="1" applyBorder="1" applyAlignment="1" applyProtection="1">
      <alignment horizontal="center" vertical="center"/>
      <protection hidden="1"/>
    </xf>
    <xf numFmtId="3" fontId="30" fillId="0" borderId="118" xfId="0" applyNumberFormat="1" applyFont="1" applyBorder="1" applyAlignment="1" applyProtection="1">
      <alignment horizontal="center" vertical="center"/>
      <protection hidden="1"/>
    </xf>
    <xf numFmtId="9" fontId="32" fillId="18" borderId="118" xfId="3" applyFont="1" applyFill="1" applyBorder="1" applyAlignment="1" applyProtection="1">
      <alignment horizontal="center" vertical="center"/>
      <protection hidden="1"/>
    </xf>
    <xf numFmtId="3" fontId="30" fillId="14" borderId="55" xfId="0" applyNumberFormat="1" applyFont="1" applyFill="1" applyBorder="1" applyAlignment="1" applyProtection="1">
      <alignment horizontal="right" vertical="center"/>
      <protection hidden="1"/>
    </xf>
    <xf numFmtId="9" fontId="30" fillId="0" borderId="71" xfId="3" applyNumberFormat="1" applyFont="1" applyBorder="1" applyAlignment="1" applyProtection="1">
      <alignment horizontal="center" vertical="center"/>
      <protection hidden="1"/>
    </xf>
    <xf numFmtId="3" fontId="30" fillId="0" borderId="42" xfId="0" applyNumberFormat="1" applyFont="1" applyFill="1" applyBorder="1" applyAlignment="1" applyProtection="1">
      <alignment horizontal="left" vertical="center"/>
      <protection hidden="1"/>
    </xf>
    <xf numFmtId="3" fontId="30" fillId="0" borderId="42" xfId="0" applyNumberFormat="1" applyFont="1" applyFill="1" applyBorder="1" applyAlignment="1" applyProtection="1">
      <alignment horizontal="right" vertical="center"/>
      <protection hidden="1"/>
    </xf>
    <xf numFmtId="9" fontId="31" fillId="18" borderId="53" xfId="3" applyFont="1" applyFill="1" applyBorder="1" applyAlignment="1" applyProtection="1">
      <alignment horizontal="center" vertical="center"/>
      <protection hidden="1"/>
    </xf>
    <xf numFmtId="0" fontId="33" fillId="0" borderId="0" xfId="0" applyFont="1" applyAlignment="1" applyProtection="1">
      <alignment horizontal="left"/>
      <protection hidden="1"/>
    </xf>
    <xf numFmtId="3" fontId="30" fillId="14" borderId="123" xfId="0" applyNumberFormat="1" applyFont="1" applyFill="1" applyBorder="1" applyAlignment="1" applyProtection="1">
      <alignment horizontal="right" vertical="center"/>
      <protection hidden="1"/>
    </xf>
    <xf numFmtId="9" fontId="30" fillId="0" borderId="124" xfId="3" applyNumberFormat="1" applyFont="1" applyBorder="1" applyAlignment="1" applyProtection="1">
      <alignment horizontal="center" vertical="center"/>
      <protection hidden="1"/>
    </xf>
    <xf numFmtId="0" fontId="30" fillId="0" borderId="119" xfId="0" applyFont="1" applyBorder="1" applyProtection="1">
      <protection hidden="1"/>
    </xf>
    <xf numFmtId="0" fontId="30" fillId="0" borderId="119" xfId="0" applyFont="1" applyBorder="1" applyAlignment="1" applyProtection="1">
      <alignment horizontal="right"/>
      <protection hidden="1"/>
    </xf>
    <xf numFmtId="9" fontId="31" fillId="18" borderId="122" xfId="3" applyFont="1" applyFill="1" applyBorder="1" applyAlignment="1" applyProtection="1">
      <alignment horizontal="center" vertical="center"/>
      <protection hidden="1"/>
    </xf>
    <xf numFmtId="3" fontId="30" fillId="0" borderId="119" xfId="0" applyNumberFormat="1" applyFont="1" applyBorder="1" applyAlignment="1" applyProtection="1">
      <alignment horizontal="center" vertical="center"/>
      <protection hidden="1"/>
    </xf>
    <xf numFmtId="9" fontId="32" fillId="18" borderId="119" xfId="3" applyFont="1" applyFill="1" applyBorder="1" applyAlignment="1" applyProtection="1">
      <alignment horizontal="center" vertical="center"/>
      <protection hidden="1"/>
    </xf>
    <xf numFmtId="0" fontId="43" fillId="0" borderId="0" xfId="0" applyFont="1" applyAlignment="1" applyProtection="1">
      <alignment vertical="center"/>
      <protection hidden="1"/>
    </xf>
    <xf numFmtId="0" fontId="33" fillId="0" borderId="0" xfId="0" applyFont="1" applyAlignment="1" applyProtection="1">
      <alignment horizontal="right"/>
      <protection hidden="1"/>
    </xf>
    <xf numFmtId="10" fontId="33" fillId="0" borderId="0" xfId="3" applyNumberFormat="1" applyFont="1" applyFill="1" applyBorder="1" applyAlignment="1" applyProtection="1">
      <alignment horizontal="center" vertical="top"/>
      <protection hidden="1"/>
    </xf>
    <xf numFmtId="164" fontId="33" fillId="0" borderId="0" xfId="3" applyNumberFormat="1" applyFont="1" applyBorder="1" applyAlignment="1" applyProtection="1">
      <alignment horizontal="center"/>
      <protection hidden="1"/>
    </xf>
    <xf numFmtId="3" fontId="29" fillId="0" borderId="0" xfId="0" applyNumberFormat="1" applyFont="1" applyAlignment="1" applyProtection="1">
      <alignment horizontal="center"/>
      <protection hidden="1"/>
    </xf>
    <xf numFmtId="0" fontId="43" fillId="14" borderId="80" xfId="0" applyFont="1" applyFill="1" applyBorder="1" applyAlignment="1" applyProtection="1">
      <alignment horizontal="centerContinuous"/>
      <protection hidden="1"/>
    </xf>
    <xf numFmtId="0" fontId="29" fillId="30" borderId="0" xfId="0" applyFont="1" applyFill="1" applyBorder="1" applyAlignment="1" applyProtection="1">
      <alignment horizontal="center" vertical="center"/>
      <protection hidden="1"/>
    </xf>
    <xf numFmtId="0" fontId="29" fillId="24" borderId="131" xfId="0" applyFont="1" applyFill="1" applyBorder="1" applyAlignment="1" applyProtection="1">
      <alignment horizontal="center" vertical="center" wrapText="1"/>
      <protection hidden="1"/>
    </xf>
    <xf numFmtId="0" fontId="30" fillId="0" borderId="125" xfId="0" applyFont="1" applyBorder="1" applyProtection="1">
      <protection hidden="1"/>
    </xf>
    <xf numFmtId="9" fontId="31" fillId="18" borderId="129" xfId="3" applyFont="1" applyFill="1" applyBorder="1" applyAlignment="1" applyProtection="1">
      <alignment horizontal="center" vertical="center"/>
      <protection hidden="1"/>
    </xf>
    <xf numFmtId="3" fontId="30" fillId="0" borderId="125" xfId="0" applyNumberFormat="1" applyFont="1" applyBorder="1" applyAlignment="1" applyProtection="1">
      <alignment horizontal="center" vertical="center"/>
      <protection hidden="1"/>
    </xf>
    <xf numFmtId="9" fontId="32" fillId="18" borderId="125" xfId="3" applyFont="1" applyFill="1" applyBorder="1" applyAlignment="1" applyProtection="1">
      <alignment horizontal="center" vertical="center"/>
      <protection hidden="1"/>
    </xf>
    <xf numFmtId="0" fontId="30" fillId="0" borderId="201" xfId="0" applyFont="1" applyBorder="1" applyProtection="1">
      <protection hidden="1"/>
    </xf>
    <xf numFmtId="9" fontId="31" fillId="18" borderId="54" xfId="3" applyFont="1" applyFill="1" applyBorder="1" applyAlignment="1" applyProtection="1">
      <alignment horizontal="center" vertical="center"/>
      <protection hidden="1"/>
    </xf>
    <xf numFmtId="3" fontId="30" fillId="0" borderId="201" xfId="0" applyNumberFormat="1" applyFont="1" applyBorder="1" applyAlignment="1" applyProtection="1">
      <alignment horizontal="center" vertical="center"/>
      <protection hidden="1"/>
    </xf>
    <xf numFmtId="9" fontId="32" fillId="18" borderId="201" xfId="3" applyFont="1" applyFill="1" applyBorder="1" applyAlignment="1" applyProtection="1">
      <alignment horizontal="center" vertical="center"/>
      <protection hidden="1"/>
    </xf>
    <xf numFmtId="0" fontId="30" fillId="0" borderId="126" xfId="0" applyFont="1" applyBorder="1" applyProtection="1">
      <protection hidden="1"/>
    </xf>
    <xf numFmtId="9" fontId="31" fillId="18" borderId="130" xfId="3" applyFont="1" applyFill="1" applyBorder="1" applyAlignment="1" applyProtection="1">
      <alignment horizontal="center" vertical="center"/>
      <protection hidden="1"/>
    </xf>
    <xf numFmtId="3" fontId="30" fillId="0" borderId="126" xfId="0" applyNumberFormat="1" applyFont="1" applyBorder="1" applyAlignment="1" applyProtection="1">
      <alignment horizontal="center" vertical="center"/>
      <protection hidden="1"/>
    </xf>
    <xf numFmtId="9" fontId="32" fillId="18" borderId="126" xfId="3" applyFont="1" applyFill="1" applyBorder="1" applyAlignment="1" applyProtection="1">
      <alignment horizontal="center" vertical="center"/>
      <protection hidden="1"/>
    </xf>
    <xf numFmtId="0" fontId="38" fillId="14" borderId="49" xfId="0" applyFont="1" applyFill="1" applyBorder="1" applyAlignment="1" applyProtection="1">
      <alignment horizontal="centerContinuous"/>
      <protection hidden="1"/>
    </xf>
    <xf numFmtId="0" fontId="45" fillId="0" borderId="0" xfId="0" applyFont="1" applyFill="1" applyBorder="1" applyAlignment="1" applyProtection="1">
      <alignment horizontal="centerContinuous" vertical="center"/>
      <protection hidden="1"/>
    </xf>
    <xf numFmtId="0" fontId="29" fillId="24" borderId="207" xfId="0" applyFont="1" applyFill="1" applyBorder="1" applyAlignment="1" applyProtection="1">
      <alignment horizontal="center" vertical="center" wrapText="1"/>
      <protection hidden="1"/>
    </xf>
    <xf numFmtId="3" fontId="30" fillId="0" borderId="208" xfId="0" applyNumberFormat="1" applyFont="1" applyBorder="1" applyAlignment="1" applyProtection="1">
      <alignment horizontal="center" vertical="center"/>
      <protection hidden="1"/>
    </xf>
    <xf numFmtId="3" fontId="30" fillId="0" borderId="209" xfId="0" applyNumberFormat="1" applyFont="1" applyBorder="1" applyAlignment="1" applyProtection="1">
      <alignment horizontal="center" vertical="center"/>
      <protection hidden="1"/>
    </xf>
    <xf numFmtId="3" fontId="30" fillId="0" borderId="210" xfId="0" applyNumberFormat="1" applyFont="1" applyBorder="1" applyAlignment="1" applyProtection="1">
      <alignment horizontal="center" vertical="center"/>
      <protection hidden="1"/>
    </xf>
    <xf numFmtId="165" fontId="29" fillId="0" borderId="0" xfId="0" applyNumberFormat="1" applyFont="1" applyBorder="1" applyProtection="1">
      <protection hidden="1"/>
    </xf>
    <xf numFmtId="0" fontId="44" fillId="14" borderId="49" xfId="0" applyFont="1" applyFill="1" applyBorder="1" applyAlignment="1" applyProtection="1">
      <alignment horizontal="centerContinuous"/>
      <protection hidden="1"/>
    </xf>
    <xf numFmtId="0" fontId="44" fillId="14" borderId="2" xfId="0" applyFont="1" applyFill="1" applyBorder="1" applyAlignment="1" applyProtection="1">
      <alignment horizontal="centerContinuous"/>
      <protection hidden="1"/>
    </xf>
    <xf numFmtId="0" fontId="29" fillId="0" borderId="0" xfId="0" applyFont="1" applyFill="1" applyBorder="1" applyAlignment="1" applyProtection="1">
      <alignment horizontal="left" vertical="center" wrapText="1"/>
      <protection hidden="1"/>
    </xf>
    <xf numFmtId="3" fontId="36" fillId="0" borderId="0" xfId="0" applyNumberFormat="1" applyFont="1" applyAlignment="1" applyProtection="1">
      <protection hidden="1"/>
    </xf>
    <xf numFmtId="0" fontId="29" fillId="22" borderId="50" xfId="0" applyFont="1" applyFill="1" applyBorder="1" applyAlignment="1" applyProtection="1">
      <alignment horizontal="left" vertical="center" wrapText="1"/>
      <protection hidden="1"/>
    </xf>
    <xf numFmtId="0" fontId="29" fillId="22" borderId="50" xfId="0" applyFont="1" applyFill="1" applyBorder="1" applyAlignment="1" applyProtection="1">
      <alignment horizontal="right" vertical="center"/>
      <protection hidden="1"/>
    </xf>
    <xf numFmtId="0" fontId="29" fillId="22" borderId="50" xfId="0" applyFont="1" applyFill="1" applyBorder="1" applyAlignment="1" applyProtection="1">
      <alignment horizontal="center" vertical="center" wrapText="1"/>
      <protection hidden="1"/>
    </xf>
    <xf numFmtId="0" fontId="29" fillId="22" borderId="51" xfId="0" applyFont="1" applyFill="1" applyBorder="1" applyAlignment="1" applyProtection="1">
      <alignment horizontal="center" vertical="center" wrapText="1"/>
      <protection hidden="1"/>
    </xf>
    <xf numFmtId="0" fontId="33" fillId="23" borderId="50" xfId="0" applyFont="1" applyFill="1" applyBorder="1" applyAlignment="1" applyProtection="1">
      <alignment horizontal="center" vertical="center" wrapText="1"/>
      <protection hidden="1"/>
    </xf>
    <xf numFmtId="3" fontId="30" fillId="37" borderId="111" xfId="0" applyNumberFormat="1" applyFont="1" applyFill="1" applyBorder="1" applyAlignment="1" applyProtection="1">
      <alignment horizontal="right" vertical="center"/>
      <protection hidden="1"/>
    </xf>
    <xf numFmtId="9" fontId="30" fillId="0" borderId="109" xfId="3" applyNumberFormat="1" applyFont="1" applyBorder="1" applyAlignment="1" applyProtection="1">
      <alignment horizontal="center"/>
      <protection hidden="1"/>
    </xf>
    <xf numFmtId="1" fontId="29" fillId="0" borderId="0" xfId="3" applyNumberFormat="1" applyFont="1" applyFill="1" applyBorder="1" applyAlignment="1" applyProtection="1">
      <alignment horizontal="center"/>
      <protection hidden="1"/>
    </xf>
    <xf numFmtId="0" fontId="29" fillId="0" borderId="0" xfId="3" applyNumberFormat="1" applyFont="1" applyFill="1" applyBorder="1" applyAlignment="1" applyProtection="1">
      <alignment horizontal="center"/>
      <protection hidden="1"/>
    </xf>
    <xf numFmtId="0" fontId="29" fillId="0" borderId="0" xfId="0" applyFont="1" applyFill="1" applyBorder="1" applyAlignment="1" applyProtection="1">
      <alignment horizontal="left"/>
      <protection hidden="1"/>
    </xf>
    <xf numFmtId="3" fontId="29" fillId="0" borderId="0" xfId="0" applyNumberFormat="1" applyFont="1" applyFill="1" applyBorder="1" applyAlignment="1" applyProtection="1">
      <alignment horizontal="left" vertical="center"/>
      <protection hidden="1"/>
    </xf>
    <xf numFmtId="3" fontId="30" fillId="0" borderId="112" xfId="0" applyNumberFormat="1" applyFont="1" applyFill="1" applyBorder="1" applyAlignment="1" applyProtection="1">
      <alignment horizontal="left" vertical="center"/>
      <protection hidden="1"/>
    </xf>
    <xf numFmtId="3" fontId="30" fillId="0" borderId="112" xfId="0" applyNumberFormat="1" applyFont="1" applyFill="1" applyBorder="1" applyAlignment="1" applyProtection="1">
      <alignment horizontal="right" vertical="center"/>
      <protection hidden="1"/>
    </xf>
    <xf numFmtId="9" fontId="31" fillId="39" borderId="127" xfId="3" applyFont="1" applyFill="1" applyBorder="1" applyAlignment="1" applyProtection="1">
      <alignment horizontal="center" vertical="center"/>
      <protection hidden="1"/>
    </xf>
    <xf numFmtId="3" fontId="30" fillId="0" borderId="113" xfId="0" applyNumberFormat="1" applyFont="1" applyBorder="1" applyAlignment="1" applyProtection="1">
      <alignment horizontal="center" vertical="center"/>
      <protection hidden="1"/>
    </xf>
    <xf numFmtId="3" fontId="30" fillId="0" borderId="112" xfId="0" applyNumberFormat="1" applyFont="1" applyBorder="1" applyAlignment="1" applyProtection="1">
      <alignment horizontal="center" vertical="center"/>
      <protection hidden="1"/>
    </xf>
    <xf numFmtId="9" fontId="32" fillId="40" borderId="112" xfId="3" applyFont="1" applyFill="1" applyBorder="1" applyAlignment="1" applyProtection="1">
      <alignment horizontal="center" vertical="center"/>
      <protection hidden="1"/>
    </xf>
    <xf numFmtId="3" fontId="30" fillId="37" borderId="53" xfId="0" applyNumberFormat="1" applyFont="1" applyFill="1" applyBorder="1" applyAlignment="1" applyProtection="1">
      <alignment horizontal="right" vertical="center"/>
      <protection hidden="1"/>
    </xf>
    <xf numFmtId="9" fontId="30" fillId="0" borderId="110" xfId="3" applyNumberFormat="1" applyFont="1" applyBorder="1" applyAlignment="1" applyProtection="1">
      <alignment horizontal="center"/>
      <protection hidden="1"/>
    </xf>
    <xf numFmtId="3" fontId="30" fillId="0" borderId="110" xfId="0" applyNumberFormat="1" applyFont="1" applyFill="1" applyBorder="1" applyAlignment="1" applyProtection="1">
      <alignment horizontal="left" vertical="center"/>
      <protection hidden="1"/>
    </xf>
    <xf numFmtId="3" fontId="30" fillId="0" borderId="110" xfId="0" applyNumberFormat="1" applyFont="1" applyFill="1" applyBorder="1" applyAlignment="1" applyProtection="1">
      <alignment horizontal="right" vertical="center"/>
      <protection hidden="1"/>
    </xf>
    <xf numFmtId="9" fontId="31" fillId="39" borderId="53" xfId="3" applyFont="1" applyFill="1" applyBorder="1" applyAlignment="1" applyProtection="1">
      <alignment horizontal="center" vertical="center"/>
      <protection hidden="1"/>
    </xf>
    <xf numFmtId="3" fontId="30" fillId="0" borderId="114" xfId="0" applyNumberFormat="1" applyFont="1" applyBorder="1" applyAlignment="1" applyProtection="1">
      <alignment horizontal="center" vertical="center"/>
      <protection hidden="1"/>
    </xf>
    <xf numFmtId="3" fontId="30" fillId="0" borderId="110" xfId="0" applyNumberFormat="1" applyFont="1" applyBorder="1" applyAlignment="1" applyProtection="1">
      <alignment horizontal="center" vertical="center"/>
      <protection hidden="1"/>
    </xf>
    <xf numFmtId="9" fontId="32" fillId="40" borderId="110" xfId="3" applyFont="1" applyFill="1" applyBorder="1" applyAlignment="1" applyProtection="1">
      <alignment horizontal="center" vertical="center"/>
      <protection hidden="1"/>
    </xf>
    <xf numFmtId="3" fontId="30" fillId="37" borderId="128" xfId="0" applyNumberFormat="1" applyFont="1" applyFill="1" applyBorder="1" applyAlignment="1" applyProtection="1">
      <alignment horizontal="right" vertical="center"/>
      <protection hidden="1"/>
    </xf>
    <xf numFmtId="9" fontId="30" fillId="0" borderId="115" xfId="3" applyNumberFormat="1" applyFont="1" applyBorder="1" applyAlignment="1" applyProtection="1">
      <alignment horizontal="center"/>
      <protection hidden="1"/>
    </xf>
    <xf numFmtId="3" fontId="30" fillId="0" borderId="115" xfId="0" applyNumberFormat="1" applyFont="1" applyFill="1" applyBorder="1" applyAlignment="1" applyProtection="1">
      <alignment horizontal="left" vertical="center"/>
      <protection hidden="1"/>
    </xf>
    <xf numFmtId="3" fontId="30" fillId="0" borderId="115" xfId="0" applyNumberFormat="1" applyFont="1" applyFill="1" applyBorder="1" applyAlignment="1" applyProtection="1">
      <alignment horizontal="right" vertical="center"/>
      <protection hidden="1"/>
    </xf>
    <xf numFmtId="9" fontId="31" fillId="39" borderId="128" xfId="3" applyFont="1" applyFill="1" applyBorder="1" applyAlignment="1" applyProtection="1">
      <alignment horizontal="center" vertical="center"/>
      <protection hidden="1"/>
    </xf>
    <xf numFmtId="3" fontId="30" fillId="0" borderId="116" xfId="0" applyNumberFormat="1" applyFont="1" applyBorder="1" applyAlignment="1" applyProtection="1">
      <alignment horizontal="center" vertical="center"/>
      <protection hidden="1"/>
    </xf>
    <xf numFmtId="3" fontId="30" fillId="0" borderId="115" xfId="0" applyNumberFormat="1" applyFont="1" applyBorder="1" applyAlignment="1" applyProtection="1">
      <alignment horizontal="center" vertical="center"/>
      <protection hidden="1"/>
    </xf>
    <xf numFmtId="9" fontId="32" fillId="40" borderId="115" xfId="3" applyFont="1" applyFill="1" applyBorder="1" applyAlignment="1" applyProtection="1">
      <alignment horizontal="center" vertical="center"/>
      <protection hidden="1"/>
    </xf>
    <xf numFmtId="3" fontId="29" fillId="0" borderId="53" xfId="0" applyNumberFormat="1" applyFont="1" applyFill="1" applyBorder="1" applyAlignment="1" applyProtection="1">
      <alignment horizontal="right" vertical="center"/>
      <protection hidden="1"/>
    </xf>
    <xf numFmtId="3" fontId="33" fillId="0" borderId="53" xfId="0" applyNumberFormat="1" applyFont="1" applyFill="1" applyBorder="1" applyAlignment="1" applyProtection="1">
      <alignment horizontal="right" vertical="center"/>
      <protection hidden="1"/>
    </xf>
    <xf numFmtId="0" fontId="30" fillId="0" borderId="0" xfId="0" applyFont="1" applyAlignment="1" applyProtection="1">
      <alignment horizontal="left"/>
      <protection hidden="1"/>
    </xf>
    <xf numFmtId="3" fontId="30" fillId="0" borderId="0" xfId="0" applyNumberFormat="1" applyFont="1" applyAlignment="1" applyProtection="1">
      <alignment horizontal="center" vertical="center"/>
      <protection hidden="1"/>
    </xf>
    <xf numFmtId="10" fontId="33" fillId="0" borderId="0" xfId="3" applyNumberFormat="1" applyFont="1" applyBorder="1" applyAlignment="1" applyProtection="1">
      <alignment horizontal="center"/>
      <protection hidden="1"/>
    </xf>
    <xf numFmtId="3" fontId="33" fillId="0" borderId="0" xfId="0" applyNumberFormat="1" applyFont="1" applyFill="1" applyBorder="1" applyProtection="1">
      <protection hidden="1"/>
    </xf>
    <xf numFmtId="166" fontId="29" fillId="0" borderId="0" xfId="0" applyNumberFormat="1" applyFont="1" applyProtection="1">
      <protection hidden="1"/>
    </xf>
    <xf numFmtId="166" fontId="33" fillId="0" borderId="0" xfId="0" applyNumberFormat="1" applyFont="1" applyProtection="1">
      <protection hidden="1"/>
    </xf>
    <xf numFmtId="0" fontId="29" fillId="0" borderId="0" xfId="0" applyFont="1" applyBorder="1" applyAlignment="1" applyProtection="1">
      <alignment horizontal="center"/>
      <protection hidden="1"/>
    </xf>
    <xf numFmtId="0" fontId="45" fillId="14" borderId="49" xfId="0" applyFont="1" applyFill="1" applyBorder="1" applyAlignment="1" applyProtection="1">
      <alignment horizontal="centerContinuous"/>
      <protection hidden="1"/>
    </xf>
    <xf numFmtId="9" fontId="32" fillId="18" borderId="112" xfId="3" applyFont="1" applyFill="1" applyBorder="1" applyAlignment="1" applyProtection="1">
      <alignment horizontal="center" vertical="center"/>
      <protection hidden="1"/>
    </xf>
    <xf numFmtId="9" fontId="32" fillId="18" borderId="110" xfId="3" applyFont="1" applyFill="1" applyBorder="1" applyAlignment="1" applyProtection="1">
      <alignment horizontal="center" vertical="center"/>
      <protection hidden="1"/>
    </xf>
    <xf numFmtId="9" fontId="32" fillId="18" borderId="115" xfId="3" applyFont="1" applyFill="1" applyBorder="1" applyAlignment="1" applyProtection="1">
      <alignment horizontal="center" vertical="center"/>
      <protection hidden="1"/>
    </xf>
    <xf numFmtId="3" fontId="33" fillId="0" borderId="0" xfId="0" applyNumberFormat="1" applyFont="1" applyAlignment="1" applyProtection="1">
      <alignment horizontal="center"/>
      <protection hidden="1"/>
    </xf>
    <xf numFmtId="3" fontId="29" fillId="0" borderId="0" xfId="0" applyNumberFormat="1" applyFont="1" applyFill="1" applyAlignment="1" applyProtection="1">
      <alignment horizontal="left"/>
      <protection hidden="1"/>
    </xf>
    <xf numFmtId="3" fontId="33" fillId="0" borderId="0" xfId="0" applyNumberFormat="1" applyFont="1" applyFill="1" applyAlignment="1" applyProtection="1">
      <alignment horizontal="center"/>
      <protection hidden="1"/>
    </xf>
    <xf numFmtId="0" fontId="33" fillId="23" borderId="21" xfId="0" applyFont="1" applyFill="1" applyBorder="1" applyAlignment="1" applyProtection="1">
      <alignment horizontal="center" vertical="center" wrapText="1"/>
      <protection hidden="1"/>
    </xf>
    <xf numFmtId="9" fontId="32" fillId="18" borderId="199" xfId="3" applyFont="1" applyFill="1" applyBorder="1" applyAlignment="1" applyProtection="1">
      <alignment horizontal="center" vertical="center"/>
      <protection hidden="1"/>
    </xf>
    <xf numFmtId="9" fontId="32" fillId="18" borderId="200" xfId="3" applyFont="1" applyFill="1" applyBorder="1" applyAlignment="1" applyProtection="1">
      <alignment horizontal="center" vertical="center"/>
      <protection hidden="1"/>
    </xf>
    <xf numFmtId="9" fontId="32" fillId="18" borderId="117" xfId="3" applyFont="1" applyFill="1" applyBorder="1" applyAlignment="1" applyProtection="1">
      <alignment horizontal="center" vertical="center"/>
      <protection hidden="1"/>
    </xf>
    <xf numFmtId="3" fontId="29" fillId="0" borderId="0" xfId="0" applyNumberFormat="1" applyFont="1" applyFill="1" applyAlignment="1" applyProtection="1">
      <alignment horizontal="center"/>
      <protection hidden="1"/>
    </xf>
    <xf numFmtId="0" fontId="29" fillId="0" borderId="0" xfId="0" applyFont="1" applyAlignment="1" applyProtection="1">
      <alignment horizontal="left" vertical="center" indent="1"/>
      <protection hidden="1"/>
    </xf>
    <xf numFmtId="0" fontId="30" fillId="0" borderId="0" xfId="0" applyFont="1" applyAlignment="1" applyProtection="1">
      <alignment horizontal="left" vertical="center" indent="1"/>
      <protection hidden="1"/>
    </xf>
    <xf numFmtId="0" fontId="41" fillId="0" borderId="0" xfId="0" applyFont="1" applyAlignment="1" applyProtection="1">
      <alignment horizontal="center"/>
      <protection hidden="1"/>
    </xf>
    <xf numFmtId="0" fontId="29" fillId="0" borderId="0" xfId="0" applyFont="1" applyFill="1" applyAlignment="1" applyProtection="1">
      <alignment horizontal="left" indent="1"/>
      <protection hidden="1"/>
    </xf>
    <xf numFmtId="0" fontId="30" fillId="31" borderId="211" xfId="0" applyFont="1" applyFill="1" applyBorder="1" applyAlignment="1" applyProtection="1">
      <alignment vertical="center"/>
      <protection hidden="1"/>
    </xf>
    <xf numFmtId="0" fontId="30" fillId="31" borderId="211" xfId="0" applyFont="1" applyFill="1" applyBorder="1" applyAlignment="1" applyProtection="1">
      <alignment horizontal="center" vertical="center"/>
      <protection hidden="1"/>
    </xf>
    <xf numFmtId="0" fontId="30" fillId="31" borderId="211" xfId="0" applyFont="1" applyFill="1" applyBorder="1" applyAlignment="1" applyProtection="1">
      <alignment horizontal="center" vertical="center" wrapText="1"/>
      <protection hidden="1"/>
    </xf>
    <xf numFmtId="0" fontId="29" fillId="0" borderId="0" xfId="0" applyNumberFormat="1" applyFont="1" applyAlignment="1" applyProtection="1">
      <alignment vertical="center"/>
      <protection hidden="1"/>
    </xf>
    <xf numFmtId="0" fontId="29" fillId="0" borderId="0" xfId="0" applyNumberFormat="1" applyFont="1" applyAlignment="1" applyProtection="1">
      <alignment horizontal="center" vertical="center"/>
      <protection hidden="1"/>
    </xf>
    <xf numFmtId="0" fontId="29" fillId="0" borderId="0" xfId="0" applyFont="1" applyFill="1" applyBorder="1" applyAlignment="1" applyProtection="1">
      <alignment horizontal="right" vertical="center"/>
      <protection hidden="1"/>
    </xf>
    <xf numFmtId="0" fontId="29" fillId="0" borderId="0" xfId="0" applyNumberFormat="1" applyFont="1" applyFill="1" applyBorder="1" applyAlignment="1" applyProtection="1">
      <alignment horizontal="right" vertical="center"/>
      <protection hidden="1"/>
    </xf>
    <xf numFmtId="0" fontId="29" fillId="0" borderId="0" xfId="3" applyNumberFormat="1" applyFont="1" applyFill="1" applyBorder="1" applyAlignment="1" applyProtection="1">
      <alignment horizontal="right" vertical="center"/>
      <protection hidden="1"/>
    </xf>
    <xf numFmtId="0" fontId="29" fillId="15" borderId="53" xfId="0" applyFont="1" applyFill="1" applyBorder="1" applyAlignment="1" applyProtection="1">
      <alignment horizontal="left" vertical="center"/>
      <protection hidden="1"/>
    </xf>
    <xf numFmtId="0" fontId="29" fillId="15" borderId="53" xfId="0" applyFont="1" applyFill="1" applyBorder="1" applyAlignment="1" applyProtection="1">
      <alignment horizontal="right" vertical="center"/>
      <protection hidden="1"/>
    </xf>
    <xf numFmtId="164" fontId="31" fillId="3" borderId="52" xfId="0" applyNumberFormat="1" applyFont="1" applyFill="1" applyBorder="1" applyAlignment="1" applyProtection="1">
      <alignment horizontal="center"/>
      <protection hidden="1"/>
    </xf>
    <xf numFmtId="164" fontId="31" fillId="3" borderId="53" xfId="0" applyNumberFormat="1" applyFont="1" applyFill="1" applyBorder="1" applyAlignment="1" applyProtection="1">
      <alignment horizontal="center"/>
      <protection hidden="1"/>
    </xf>
    <xf numFmtId="164" fontId="31" fillId="3" borderId="54" xfId="0" applyNumberFormat="1" applyFont="1" applyFill="1" applyBorder="1" applyAlignment="1" applyProtection="1">
      <alignment horizontal="center"/>
      <protection hidden="1"/>
    </xf>
    <xf numFmtId="9" fontId="33" fillId="0" borderId="0" xfId="3" applyFont="1" applyFill="1" applyBorder="1" applyAlignment="1" applyProtection="1">
      <alignment horizontal="right" vertical="center"/>
      <protection hidden="1"/>
    </xf>
    <xf numFmtId="0" fontId="29" fillId="34" borderId="0" xfId="0" applyFont="1" applyFill="1" applyBorder="1" applyAlignment="1" applyProtection="1">
      <alignment horizontal="left" vertical="center" wrapText="1"/>
      <protection hidden="1"/>
    </xf>
    <xf numFmtId="0" fontId="34" fillId="0" borderId="221" xfId="0" applyFont="1" applyBorder="1" applyAlignment="1" applyProtection="1">
      <alignment vertical="center"/>
      <protection hidden="1"/>
    </xf>
    <xf numFmtId="3" fontId="31" fillId="0" borderId="221" xfId="0" applyNumberFormat="1" applyFont="1" applyBorder="1" applyAlignment="1" applyProtection="1">
      <alignment horizontal="center" vertical="center"/>
      <protection hidden="1"/>
    </xf>
    <xf numFmtId="0" fontId="37" fillId="0" borderId="0" xfId="0" applyFont="1" applyAlignment="1" applyProtection="1">
      <alignment vertical="center"/>
      <protection hidden="1"/>
    </xf>
    <xf numFmtId="167" fontId="29" fillId="0" borderId="0" xfId="0" applyNumberFormat="1" applyFont="1" applyFill="1" applyBorder="1" applyAlignment="1" applyProtection="1">
      <alignment horizontal="center" vertical="center"/>
      <protection hidden="1"/>
    </xf>
    <xf numFmtId="0" fontId="29" fillId="0" borderId="0" xfId="0" applyNumberFormat="1" applyFont="1" applyFill="1" applyBorder="1" applyAlignment="1" applyProtection="1">
      <alignment horizontal="center" vertical="center"/>
      <protection hidden="1"/>
    </xf>
    <xf numFmtId="0" fontId="42" fillId="0" borderId="0" xfId="0" applyFont="1" applyAlignment="1" applyProtection="1">
      <alignment horizontal="center"/>
      <protection hidden="1"/>
    </xf>
    <xf numFmtId="0" fontId="33" fillId="0" borderId="0" xfId="0" applyFont="1" applyFill="1" applyAlignment="1" applyProtection="1">
      <alignment horizontal="left" indent="1"/>
      <protection hidden="1"/>
    </xf>
    <xf numFmtId="0" fontId="30" fillId="31" borderId="214" xfId="0" applyFont="1" applyFill="1" applyBorder="1" applyAlignment="1" applyProtection="1">
      <alignment vertical="center"/>
      <protection hidden="1"/>
    </xf>
    <xf numFmtId="0" fontId="30" fillId="31" borderId="214" xfId="0" applyFont="1" applyFill="1" applyBorder="1" applyAlignment="1" applyProtection="1">
      <alignment horizontal="center" vertical="center"/>
      <protection hidden="1"/>
    </xf>
    <xf numFmtId="0" fontId="30" fillId="31" borderId="214" xfId="0" applyFont="1" applyFill="1" applyBorder="1" applyAlignment="1" applyProtection="1">
      <alignment horizontal="center" vertical="center" wrapText="1"/>
      <protection hidden="1"/>
    </xf>
    <xf numFmtId="0" fontId="36" fillId="0" borderId="0" xfId="0" applyFont="1" applyFill="1" applyBorder="1" applyAlignment="1" applyProtection="1">
      <alignment horizontal="centerContinuous" vertical="center"/>
      <protection hidden="1"/>
    </xf>
    <xf numFmtId="0" fontId="29" fillId="35" borderId="31" xfId="0" applyFont="1" applyFill="1" applyBorder="1" applyAlignment="1" applyProtection="1">
      <alignment horizontal="left" vertical="center" wrapText="1"/>
      <protection hidden="1"/>
    </xf>
    <xf numFmtId="3" fontId="30" fillId="0" borderId="99" xfId="0" applyNumberFormat="1" applyFont="1" applyBorder="1" applyAlignment="1" applyProtection="1">
      <alignment horizontal="center" vertical="center"/>
      <protection hidden="1"/>
    </xf>
    <xf numFmtId="0" fontId="29" fillId="17" borderId="52" xfId="0" applyFont="1" applyFill="1" applyBorder="1" applyAlignment="1" applyProtection="1">
      <alignment horizontal="center" vertical="center" wrapText="1"/>
      <protection hidden="1"/>
    </xf>
    <xf numFmtId="0" fontId="29" fillId="17" borderId="52" xfId="0" applyFont="1" applyFill="1" applyBorder="1" applyAlignment="1" applyProtection="1">
      <alignment horizontal="right" vertical="center"/>
      <protection hidden="1"/>
    </xf>
    <xf numFmtId="164" fontId="31" fillId="4" borderId="52" xfId="0" applyNumberFormat="1" applyFont="1" applyFill="1" applyBorder="1" applyAlignment="1" applyProtection="1">
      <alignment horizontal="center"/>
      <protection hidden="1"/>
    </xf>
    <xf numFmtId="0" fontId="29" fillId="17" borderId="53" xfId="0" applyFont="1" applyFill="1" applyBorder="1" applyAlignment="1" applyProtection="1">
      <alignment horizontal="center" vertical="center" wrapText="1"/>
      <protection hidden="1"/>
    </xf>
    <xf numFmtId="0" fontId="40" fillId="0" borderId="97" xfId="0" applyFont="1" applyFill="1" applyBorder="1" applyAlignment="1" applyProtection="1">
      <alignment horizontal="left" vertical="center" wrapText="1"/>
      <protection hidden="1"/>
    </xf>
    <xf numFmtId="3" fontId="31" fillId="0" borderId="97" xfId="3" applyNumberFormat="1" applyFont="1" applyFill="1" applyBorder="1" applyAlignment="1" applyProtection="1">
      <alignment horizontal="center" vertical="center"/>
      <protection hidden="1"/>
    </xf>
    <xf numFmtId="0" fontId="30" fillId="0" borderId="0" xfId="0" applyFont="1" applyFill="1" applyAlignment="1" applyProtection="1">
      <alignment vertical="center"/>
      <protection hidden="1"/>
    </xf>
    <xf numFmtId="3" fontId="29" fillId="0" borderId="0" xfId="0" applyNumberFormat="1" applyFont="1" applyFill="1" applyBorder="1" applyAlignment="1" applyProtection="1">
      <alignment horizontal="right" vertical="center"/>
      <protection hidden="1"/>
    </xf>
    <xf numFmtId="0" fontId="29" fillId="0" borderId="0" xfId="0" applyFont="1" applyFill="1" applyAlignment="1" applyProtection="1">
      <alignment vertical="center"/>
      <protection hidden="1"/>
    </xf>
    <xf numFmtId="3" fontId="29" fillId="0" borderId="0" xfId="0" applyNumberFormat="1" applyFont="1" applyFill="1" applyBorder="1" applyAlignment="1" applyProtection="1">
      <alignment horizontal="center" vertical="center"/>
      <protection hidden="1"/>
    </xf>
    <xf numFmtId="0" fontId="33" fillId="0" borderId="0" xfId="0" applyFont="1" applyFill="1" applyBorder="1" applyAlignment="1" applyProtection="1">
      <alignment vertical="center"/>
      <protection hidden="1"/>
    </xf>
    <xf numFmtId="9" fontId="41" fillId="0" borderId="0" xfId="3" applyFont="1" applyFill="1" applyBorder="1" applyAlignment="1" applyProtection="1">
      <alignment horizontal="center" vertical="center"/>
      <protection hidden="1"/>
    </xf>
    <xf numFmtId="0" fontId="33" fillId="0" borderId="0" xfId="0" applyFont="1" applyBorder="1" applyAlignment="1" applyProtection="1">
      <alignment vertical="center"/>
      <protection hidden="1"/>
    </xf>
    <xf numFmtId="9" fontId="42" fillId="0" borderId="0" xfId="3" applyFont="1" applyFill="1" applyBorder="1" applyAlignment="1" applyProtection="1">
      <alignment horizontal="center" vertical="center"/>
      <protection hidden="1"/>
    </xf>
    <xf numFmtId="0" fontId="33" fillId="0" borderId="0" xfId="0" applyFont="1" applyFill="1" applyAlignment="1" applyProtection="1">
      <alignment vertical="center"/>
      <protection hidden="1"/>
    </xf>
    <xf numFmtId="3" fontId="33" fillId="0" borderId="0" xfId="0" applyNumberFormat="1" applyFont="1" applyFill="1" applyBorder="1" applyAlignment="1" applyProtection="1">
      <alignment horizontal="center" vertical="center"/>
      <protection hidden="1"/>
    </xf>
    <xf numFmtId="164" fontId="33" fillId="0" borderId="0" xfId="0" applyNumberFormat="1" applyFont="1" applyFill="1" applyBorder="1" applyAlignment="1" applyProtection="1">
      <alignment horizontal="center" vertical="center"/>
      <protection hidden="1"/>
    </xf>
    <xf numFmtId="0" fontId="30" fillId="0" borderId="0" xfId="0" applyFont="1" applyFill="1" applyAlignment="1" applyProtection="1">
      <alignment horizontal="left" vertical="center"/>
      <protection hidden="1"/>
    </xf>
    <xf numFmtId="0" fontId="30" fillId="0" borderId="0" xfId="0" applyFont="1" applyAlignment="1" applyProtection="1">
      <alignment horizontal="center" vertical="center" wrapText="1"/>
      <protection hidden="1"/>
    </xf>
    <xf numFmtId="0" fontId="30" fillId="0" borderId="0" xfId="0" applyFont="1" applyAlignment="1" applyProtection="1">
      <alignment horizontal="left" vertical="center"/>
      <protection hidden="1"/>
    </xf>
    <xf numFmtId="0" fontId="30" fillId="14" borderId="212" xfId="0" applyFont="1" applyFill="1" applyBorder="1" applyAlignment="1" applyProtection="1">
      <alignment vertical="center"/>
      <protection hidden="1"/>
    </xf>
    <xf numFmtId="0" fontId="30" fillId="14" borderId="212" xfId="0" applyFont="1" applyFill="1" applyBorder="1" applyAlignment="1" applyProtection="1">
      <alignment horizontal="center" vertical="center"/>
      <protection hidden="1"/>
    </xf>
    <xf numFmtId="0" fontId="30" fillId="14" borderId="212" xfId="0" applyFont="1" applyFill="1" applyBorder="1" applyAlignment="1" applyProtection="1">
      <alignment horizontal="center" vertical="center" wrapText="1"/>
      <protection hidden="1"/>
    </xf>
    <xf numFmtId="0" fontId="29" fillId="0" borderId="0" xfId="0" applyFont="1" applyAlignment="1" applyProtection="1">
      <alignment horizontal="right" vertical="center"/>
      <protection hidden="1"/>
    </xf>
    <xf numFmtId="3" fontId="30" fillId="0" borderId="213" xfId="0" applyNumberFormat="1" applyFont="1" applyBorder="1" applyAlignment="1" applyProtection="1">
      <alignment horizontal="center" vertical="center"/>
      <protection hidden="1"/>
    </xf>
    <xf numFmtId="9" fontId="31" fillId="9" borderId="52" xfId="3" applyFont="1" applyFill="1" applyBorder="1" applyAlignment="1" applyProtection="1">
      <alignment horizontal="center" vertical="center"/>
      <protection hidden="1"/>
    </xf>
    <xf numFmtId="9" fontId="31" fillId="9" borderId="53" xfId="3" applyFont="1" applyFill="1" applyBorder="1" applyAlignment="1" applyProtection="1">
      <alignment horizontal="center" vertical="center"/>
      <protection hidden="1"/>
    </xf>
    <xf numFmtId="164" fontId="31" fillId="0" borderId="97" xfId="3" applyNumberFormat="1" applyFont="1" applyFill="1" applyBorder="1" applyAlignment="1" applyProtection="1">
      <alignment horizontal="center" vertical="center"/>
      <protection hidden="1"/>
    </xf>
    <xf numFmtId="164" fontId="31" fillId="0" borderId="0" xfId="3" applyNumberFormat="1" applyFont="1" applyFill="1" applyBorder="1" applyAlignment="1" applyProtection="1">
      <alignment horizontal="center" vertical="center"/>
      <protection hidden="1"/>
    </xf>
    <xf numFmtId="3" fontId="29" fillId="0" borderId="0" xfId="3" applyNumberFormat="1" applyFont="1" applyFill="1" applyBorder="1" applyAlignment="1" applyProtection="1">
      <alignment horizontal="center" vertical="center"/>
      <protection hidden="1"/>
    </xf>
    <xf numFmtId="3" fontId="30" fillId="0" borderId="0" xfId="3" applyNumberFormat="1" applyFont="1" applyFill="1" applyBorder="1" applyAlignment="1" applyProtection="1">
      <alignment horizontal="center" vertical="center"/>
      <protection hidden="1"/>
    </xf>
    <xf numFmtId="3" fontId="31" fillId="0" borderId="0" xfId="3" applyNumberFormat="1" applyFont="1" applyFill="1" applyBorder="1" applyAlignment="1" applyProtection="1">
      <alignment horizontal="center" vertical="center"/>
      <protection hidden="1"/>
    </xf>
    <xf numFmtId="3" fontId="33" fillId="0" borderId="0" xfId="0" applyNumberFormat="1" applyFont="1" applyFill="1" applyBorder="1" applyAlignment="1" applyProtection="1">
      <alignment horizontal="right" vertical="center"/>
      <protection hidden="1"/>
    </xf>
    <xf numFmtId="0" fontId="33" fillId="0" borderId="0" xfId="0" applyFont="1" applyFill="1" applyBorder="1" applyAlignment="1" applyProtection="1">
      <alignment horizontal="right" vertical="center"/>
      <protection hidden="1"/>
    </xf>
    <xf numFmtId="0" fontId="40" fillId="14" borderId="80" xfId="0" applyFont="1" applyFill="1" applyBorder="1" applyAlignment="1" applyProtection="1">
      <alignment horizontal="centerContinuous" vertical="center"/>
      <protection hidden="1"/>
    </xf>
    <xf numFmtId="0" fontId="31" fillId="0" borderId="0" xfId="0" applyFont="1" applyAlignment="1" applyProtection="1">
      <alignment horizontal="center" vertical="center"/>
      <protection hidden="1"/>
    </xf>
    <xf numFmtId="0" fontId="40" fillId="0" borderId="10" xfId="0" applyFont="1" applyBorder="1" applyAlignment="1" applyProtection="1">
      <alignment horizontal="centerContinuous" vertical="center"/>
      <protection hidden="1"/>
    </xf>
    <xf numFmtId="0" fontId="40" fillId="0" borderId="2" xfId="0" applyFont="1" applyBorder="1" applyAlignment="1" applyProtection="1">
      <alignment horizontal="centerContinuous" vertical="center"/>
      <protection hidden="1"/>
    </xf>
    <xf numFmtId="0" fontId="40" fillId="0" borderId="80" xfId="0" applyFont="1" applyBorder="1" applyAlignment="1" applyProtection="1">
      <alignment horizontal="centerContinuous" vertical="center"/>
      <protection hidden="1"/>
    </xf>
    <xf numFmtId="0" fontId="40" fillId="0" borderId="4" xfId="0" applyFont="1" applyBorder="1" applyAlignment="1" applyProtection="1">
      <alignment horizontal="centerContinuous" vertical="center"/>
      <protection hidden="1"/>
    </xf>
    <xf numFmtId="0" fontId="29" fillId="21" borderId="67" xfId="0" applyFont="1" applyFill="1" applyBorder="1" applyAlignment="1" applyProtection="1">
      <alignment horizontal="center" vertical="center" wrapText="1"/>
      <protection hidden="1"/>
    </xf>
    <xf numFmtId="0" fontId="33" fillId="20" borderId="67" xfId="0" applyFont="1" applyFill="1" applyBorder="1" applyAlignment="1" applyProtection="1">
      <alignment horizontal="center" vertical="center" wrapText="1"/>
      <protection hidden="1"/>
    </xf>
    <xf numFmtId="3" fontId="30" fillId="0" borderId="98" xfId="0" applyNumberFormat="1" applyFont="1" applyBorder="1" applyAlignment="1" applyProtection="1">
      <alignment vertical="center"/>
      <protection hidden="1"/>
    </xf>
    <xf numFmtId="9" fontId="31" fillId="9" borderId="95" xfId="3" applyFont="1" applyFill="1" applyBorder="1" applyAlignment="1" applyProtection="1">
      <alignment horizontal="center" vertical="center"/>
      <protection hidden="1"/>
    </xf>
    <xf numFmtId="3" fontId="30" fillId="0" borderId="98" xfId="0" applyNumberFormat="1" applyFont="1" applyBorder="1" applyAlignment="1" applyProtection="1">
      <alignment horizontal="center" vertical="center"/>
      <protection hidden="1"/>
    </xf>
    <xf numFmtId="9" fontId="32" fillId="18" borderId="99" xfId="3" applyFont="1" applyFill="1" applyBorder="1" applyAlignment="1" applyProtection="1">
      <alignment horizontal="center" vertical="center"/>
      <protection hidden="1"/>
    </xf>
    <xf numFmtId="3" fontId="30" fillId="0" borderId="101" xfId="0" applyNumberFormat="1" applyFont="1" applyBorder="1" applyAlignment="1" applyProtection="1">
      <alignment horizontal="center" vertical="center"/>
      <protection hidden="1"/>
    </xf>
    <xf numFmtId="9" fontId="32" fillId="18" borderId="98" xfId="3" applyFont="1" applyFill="1" applyBorder="1" applyAlignment="1" applyProtection="1">
      <alignment horizontal="center" vertical="center"/>
      <protection hidden="1"/>
    </xf>
    <xf numFmtId="9" fontId="32" fillId="18" borderId="104" xfId="3" applyFont="1" applyFill="1" applyBorder="1" applyAlignment="1" applyProtection="1">
      <alignment horizontal="center" vertical="center"/>
      <protection hidden="1"/>
    </xf>
    <xf numFmtId="3" fontId="30" fillId="0" borderId="99" xfId="0" applyNumberFormat="1" applyFont="1" applyBorder="1" applyAlignment="1" applyProtection="1">
      <alignment vertical="center"/>
      <protection hidden="1"/>
    </xf>
    <xf numFmtId="3" fontId="30" fillId="0" borderId="102" xfId="0" applyNumberFormat="1" applyFont="1" applyBorder="1" applyAlignment="1" applyProtection="1">
      <alignment horizontal="center" vertical="center"/>
      <protection hidden="1"/>
    </xf>
    <xf numFmtId="9" fontId="32" fillId="18" borderId="105" xfId="3" applyFont="1" applyFill="1" applyBorder="1" applyAlignment="1" applyProtection="1">
      <alignment horizontal="center" vertical="center"/>
      <protection hidden="1"/>
    </xf>
    <xf numFmtId="3" fontId="30" fillId="0" borderId="100" xfId="0" applyNumberFormat="1" applyFont="1" applyBorder="1" applyAlignment="1" applyProtection="1">
      <alignment vertical="center"/>
      <protection hidden="1"/>
    </xf>
    <xf numFmtId="9" fontId="31" fillId="9" borderId="96" xfId="3" applyFont="1" applyFill="1" applyBorder="1" applyAlignment="1" applyProtection="1">
      <alignment horizontal="center" vertical="center"/>
      <protection hidden="1"/>
    </xf>
    <xf numFmtId="3" fontId="30" fillId="0" borderId="100" xfId="0" applyNumberFormat="1" applyFont="1" applyBorder="1" applyAlignment="1" applyProtection="1">
      <alignment horizontal="center" vertical="center"/>
      <protection hidden="1"/>
    </xf>
    <xf numFmtId="9" fontId="32" fillId="18" borderId="100" xfId="3" applyFont="1" applyFill="1" applyBorder="1" applyAlignment="1" applyProtection="1">
      <alignment horizontal="center" vertical="center"/>
      <protection hidden="1"/>
    </xf>
    <xf numFmtId="3" fontId="30" fillId="0" borderId="103" xfId="0" applyNumberFormat="1" applyFont="1" applyBorder="1" applyAlignment="1" applyProtection="1">
      <alignment horizontal="center" vertical="center"/>
      <protection hidden="1"/>
    </xf>
    <xf numFmtId="9" fontId="32" fillId="18" borderId="106" xfId="3" applyFont="1" applyFill="1" applyBorder="1" applyAlignment="1" applyProtection="1">
      <alignment horizontal="center" vertical="center"/>
      <protection hidden="1"/>
    </xf>
    <xf numFmtId="3" fontId="30" fillId="36" borderId="93" xfId="0" applyNumberFormat="1" applyFont="1" applyFill="1" applyBorder="1" applyAlignment="1" applyProtection="1">
      <alignment vertical="center"/>
      <protection hidden="1"/>
    </xf>
    <xf numFmtId="9" fontId="31" fillId="36" borderId="93" xfId="3" applyFont="1" applyFill="1" applyBorder="1" applyAlignment="1" applyProtection="1">
      <alignment horizontal="center" vertical="center"/>
      <protection hidden="1"/>
    </xf>
    <xf numFmtId="3" fontId="30" fillId="36" borderId="53" xfId="0" applyNumberFormat="1" applyFont="1" applyFill="1" applyBorder="1" applyAlignment="1" applyProtection="1">
      <alignment vertical="center"/>
      <protection hidden="1"/>
    </xf>
    <xf numFmtId="9" fontId="31" fillId="36" borderId="53" xfId="3" applyFont="1" applyFill="1" applyBorder="1" applyAlignment="1" applyProtection="1">
      <alignment horizontal="center" vertical="center"/>
      <protection hidden="1"/>
    </xf>
    <xf numFmtId="3" fontId="30" fillId="36" borderId="96" xfId="0" applyNumberFormat="1" applyFont="1" applyFill="1" applyBorder="1" applyAlignment="1" applyProtection="1">
      <alignment vertical="center"/>
      <protection hidden="1"/>
    </xf>
    <xf numFmtId="9" fontId="31" fillId="36" borderId="96" xfId="3" applyFont="1" applyFill="1" applyBorder="1" applyAlignment="1" applyProtection="1">
      <alignment horizontal="center" vertical="center"/>
      <protection hidden="1"/>
    </xf>
    <xf numFmtId="0" fontId="39" fillId="0" borderId="0" xfId="0" applyFont="1" applyFill="1" applyBorder="1" applyAlignment="1" applyProtection="1">
      <alignment horizontal="centerContinuous" vertical="center"/>
      <protection hidden="1"/>
    </xf>
    <xf numFmtId="0" fontId="29" fillId="21" borderId="205" xfId="0" applyFont="1" applyFill="1" applyBorder="1" applyAlignment="1" applyProtection="1">
      <alignment horizontal="center" vertical="center" wrapText="1"/>
      <protection hidden="1"/>
    </xf>
    <xf numFmtId="0" fontId="29" fillId="21" borderId="107" xfId="0" applyFont="1" applyFill="1" applyBorder="1" applyAlignment="1" applyProtection="1">
      <alignment horizontal="center" vertical="center" wrapText="1"/>
      <protection hidden="1"/>
    </xf>
    <xf numFmtId="3" fontId="31" fillId="0" borderId="206" xfId="0" applyNumberFormat="1" applyFont="1" applyFill="1" applyBorder="1" applyAlignment="1" applyProtection="1">
      <alignment horizontal="center" vertical="center"/>
      <protection hidden="1"/>
    </xf>
    <xf numFmtId="0" fontId="30" fillId="0" borderId="0" xfId="0" applyFont="1" applyAlignment="1" applyProtection="1">
      <alignment horizontal="right" vertical="center" indent="1"/>
      <protection hidden="1"/>
    </xf>
    <xf numFmtId="0" fontId="32" fillId="0" borderId="0" xfId="0" applyFont="1" applyAlignment="1" applyProtection="1">
      <alignment horizontal="left" vertical="center"/>
      <protection hidden="1"/>
    </xf>
    <xf numFmtId="0" fontId="30" fillId="0" borderId="0" xfId="0" applyFont="1" applyFill="1" applyAlignment="1" applyProtection="1">
      <alignment horizontal="left" vertical="center" indent="1"/>
      <protection hidden="1"/>
    </xf>
    <xf numFmtId="3" fontId="30" fillId="0" borderId="0" xfId="0" applyNumberFormat="1" applyFont="1" applyBorder="1" applyAlignment="1" applyProtection="1">
      <alignment horizontal="center" vertical="center"/>
      <protection hidden="1"/>
    </xf>
    <xf numFmtId="0" fontId="40" fillId="14" borderId="2" xfId="0" applyFont="1" applyFill="1" applyBorder="1" applyAlignment="1" applyProtection="1">
      <alignment horizontal="centerContinuous" vertical="center"/>
      <protection hidden="1"/>
    </xf>
    <xf numFmtId="0" fontId="33" fillId="20" borderId="107" xfId="0" applyFont="1" applyFill="1" applyBorder="1" applyAlignment="1" applyProtection="1">
      <alignment horizontal="center" vertical="center" wrapText="1"/>
      <protection hidden="1"/>
    </xf>
    <xf numFmtId="164" fontId="31" fillId="36" borderId="95" xfId="3" applyNumberFormat="1" applyFont="1" applyFill="1" applyBorder="1" applyAlignment="1" applyProtection="1">
      <alignment horizontal="center" vertical="center"/>
      <protection hidden="1"/>
    </xf>
    <xf numFmtId="0" fontId="29" fillId="0" borderId="0" xfId="0" applyFont="1" applyFill="1" applyAlignment="1" applyProtection="1">
      <alignment horizontal="left" vertical="center"/>
      <protection hidden="1"/>
    </xf>
    <xf numFmtId="3" fontId="30" fillId="0" borderId="98" xfId="0" applyNumberFormat="1" applyFont="1" applyBorder="1" applyAlignment="1" applyProtection="1">
      <alignment horizontal="right" vertical="center"/>
      <protection hidden="1"/>
    </xf>
    <xf numFmtId="164" fontId="31" fillId="36" borderId="53" xfId="3" applyNumberFormat="1" applyFont="1" applyFill="1" applyBorder="1" applyAlignment="1" applyProtection="1">
      <alignment horizontal="center" vertical="center"/>
      <protection hidden="1"/>
    </xf>
    <xf numFmtId="3" fontId="30" fillId="0" borderId="99" xfId="0" applyNumberFormat="1" applyFont="1" applyBorder="1" applyAlignment="1" applyProtection="1">
      <alignment horizontal="right" vertical="center"/>
      <protection hidden="1"/>
    </xf>
    <xf numFmtId="164" fontId="30" fillId="0" borderId="0" xfId="3" applyNumberFormat="1" applyFont="1" applyBorder="1" applyAlignment="1" applyProtection="1">
      <alignment horizontal="center" vertical="center"/>
      <protection hidden="1"/>
    </xf>
    <xf numFmtId="0" fontId="29" fillId="35" borderId="108" xfId="0" applyFont="1" applyFill="1" applyBorder="1" applyAlignment="1" applyProtection="1">
      <alignment horizontal="left" vertical="center" wrapText="1"/>
      <protection hidden="1"/>
    </xf>
    <xf numFmtId="164" fontId="29" fillId="0" borderId="0" xfId="0" applyNumberFormat="1" applyFont="1" applyFill="1" applyBorder="1" applyAlignment="1" applyProtection="1">
      <alignment horizontal="left" vertical="center"/>
      <protection hidden="1"/>
    </xf>
    <xf numFmtId="0" fontId="29" fillId="35" borderId="66" xfId="0" applyFont="1" applyFill="1" applyBorder="1" applyAlignment="1" applyProtection="1">
      <alignment horizontal="left" vertical="center" wrapText="1"/>
      <protection hidden="1"/>
    </xf>
    <xf numFmtId="164" fontId="31" fillId="36" borderId="96" xfId="3" applyNumberFormat="1" applyFont="1" applyFill="1" applyBorder="1" applyAlignment="1" applyProtection="1">
      <alignment horizontal="center" vertical="center"/>
      <protection hidden="1"/>
    </xf>
    <xf numFmtId="3" fontId="30" fillId="0" borderId="100" xfId="0" applyNumberFormat="1" applyFont="1" applyBorder="1" applyAlignment="1" applyProtection="1">
      <alignment horizontal="right" vertical="center"/>
      <protection hidden="1"/>
    </xf>
    <xf numFmtId="0" fontId="38" fillId="14" borderId="2" xfId="0" applyFont="1" applyFill="1" applyBorder="1" applyAlignment="1" applyProtection="1">
      <alignment horizontal="centerContinuous"/>
      <protection hidden="1"/>
    </xf>
    <xf numFmtId="3" fontId="30" fillId="0" borderId="98" xfId="0" applyNumberFormat="1" applyFont="1" applyBorder="1" applyAlignment="1" applyProtection="1">
      <alignment horizontal="left" vertical="center"/>
      <protection hidden="1"/>
    </xf>
    <xf numFmtId="9" fontId="33" fillId="0" borderId="0" xfId="3" applyFont="1" applyFill="1" applyBorder="1" applyAlignment="1" applyProtection="1">
      <alignment vertical="center"/>
      <protection hidden="1"/>
    </xf>
    <xf numFmtId="3" fontId="30" fillId="0" borderId="99" xfId="0" applyNumberFormat="1" applyFont="1" applyBorder="1" applyAlignment="1" applyProtection="1">
      <alignment horizontal="left" vertical="center"/>
      <protection hidden="1"/>
    </xf>
    <xf numFmtId="3" fontId="30" fillId="0" borderId="197" xfId="0" applyNumberFormat="1" applyFont="1" applyBorder="1" applyAlignment="1" applyProtection="1">
      <alignment horizontal="center" vertical="center"/>
      <protection hidden="1"/>
    </xf>
    <xf numFmtId="9" fontId="31" fillId="9" borderId="54" xfId="3" applyFont="1" applyFill="1" applyBorder="1" applyAlignment="1" applyProtection="1">
      <alignment horizontal="center" vertical="center"/>
      <protection hidden="1"/>
    </xf>
    <xf numFmtId="3" fontId="29" fillId="35" borderId="65" xfId="0" applyNumberFormat="1" applyFont="1" applyFill="1" applyBorder="1" applyAlignment="1" applyProtection="1">
      <alignment horizontal="left" vertical="center"/>
      <protection hidden="1"/>
    </xf>
    <xf numFmtId="3" fontId="30" fillId="0" borderId="100" xfId="0" applyNumberFormat="1" applyFont="1" applyBorder="1" applyAlignment="1" applyProtection="1">
      <alignment horizontal="left" vertical="center"/>
      <protection hidden="1"/>
    </xf>
    <xf numFmtId="0" fontId="32" fillId="0" borderId="0" xfId="0" applyFont="1" applyBorder="1" applyAlignment="1" applyProtection="1">
      <alignment horizontal="center"/>
      <protection hidden="1"/>
    </xf>
    <xf numFmtId="0" fontId="30" fillId="0" borderId="0" xfId="0" applyFont="1" applyBorder="1" applyAlignment="1" applyProtection="1">
      <alignment vertical="center"/>
      <protection hidden="1"/>
    </xf>
    <xf numFmtId="0" fontId="30" fillId="0" borderId="0" xfId="0" applyFont="1" applyFill="1" applyBorder="1" applyAlignment="1" applyProtection="1">
      <alignment horizontal="right"/>
      <protection hidden="1"/>
    </xf>
    <xf numFmtId="164" fontId="30" fillId="0" borderId="0" xfId="3" applyNumberFormat="1" applyFont="1" applyFill="1" applyBorder="1" applyAlignment="1" applyProtection="1">
      <alignment horizontal="center" vertical="center"/>
      <protection hidden="1"/>
    </xf>
    <xf numFmtId="3" fontId="30" fillId="0" borderId="197" xfId="0" applyNumberFormat="1" applyFont="1" applyBorder="1" applyAlignment="1" applyProtection="1">
      <alignment horizontal="left" vertical="center"/>
      <protection hidden="1"/>
    </xf>
    <xf numFmtId="9" fontId="32" fillId="18" borderId="197" xfId="3" applyFont="1" applyFill="1" applyBorder="1" applyAlignment="1" applyProtection="1">
      <alignment horizontal="center" vertical="center"/>
      <protection hidden="1"/>
    </xf>
    <xf numFmtId="3" fontId="30" fillId="0" borderId="198" xfId="0" applyNumberFormat="1" applyFont="1" applyBorder="1" applyAlignment="1" applyProtection="1">
      <alignment horizontal="center" vertical="center"/>
      <protection hidden="1"/>
    </xf>
    <xf numFmtId="3" fontId="31" fillId="0" borderId="8" xfId="0" applyNumberFormat="1" applyFont="1" applyFill="1" applyBorder="1" applyAlignment="1" applyProtection="1">
      <alignment horizontal="center" vertical="center"/>
      <protection hidden="1"/>
    </xf>
    <xf numFmtId="9" fontId="30" fillId="0" borderId="0" xfId="0" applyNumberFormat="1" applyFont="1" applyProtection="1">
      <protection hidden="1"/>
    </xf>
    <xf numFmtId="0" fontId="30" fillId="0" borderId="0" xfId="0" applyFont="1" applyBorder="1" applyAlignment="1" applyProtection="1">
      <protection hidden="1"/>
    </xf>
    <xf numFmtId="0" fontId="30" fillId="14" borderId="211" xfId="0" applyFont="1" applyFill="1" applyBorder="1" applyAlignment="1" applyProtection="1">
      <alignment horizontal="center" vertical="center" wrapText="1"/>
      <protection hidden="1"/>
    </xf>
    <xf numFmtId="0" fontId="34" fillId="0" borderId="0" xfId="0" applyFont="1" applyAlignment="1" applyProtection="1">
      <alignment vertical="center"/>
      <protection hidden="1"/>
    </xf>
    <xf numFmtId="3" fontId="31" fillId="0" borderId="0" xfId="0" applyNumberFormat="1" applyFont="1" applyAlignment="1" applyProtection="1">
      <alignment horizontal="center" vertical="center"/>
      <protection hidden="1"/>
    </xf>
    <xf numFmtId="3" fontId="36" fillId="0" borderId="0" xfId="0" applyNumberFormat="1" applyFont="1" applyFill="1" applyBorder="1" applyAlignment="1" applyProtection="1">
      <alignment horizontal="center" vertical="center"/>
      <protection hidden="1"/>
    </xf>
    <xf numFmtId="0" fontId="35" fillId="0" borderId="0" xfId="0" applyFont="1" applyAlignment="1" applyProtection="1">
      <alignment horizontal="centerContinuous" vertical="center"/>
      <protection hidden="1"/>
    </xf>
    <xf numFmtId="0" fontId="35" fillId="0" borderId="51" xfId="0" applyFont="1" applyBorder="1" applyAlignment="1" applyProtection="1">
      <alignment horizontal="centerContinuous" vertical="center"/>
      <protection hidden="1"/>
    </xf>
    <xf numFmtId="0" fontId="35" fillId="0" borderId="50" xfId="0" applyFont="1" applyBorder="1" applyAlignment="1" applyProtection="1">
      <alignment horizontal="centerContinuous" vertical="center"/>
      <protection hidden="1"/>
    </xf>
    <xf numFmtId="0" fontId="35" fillId="0" borderId="21" xfId="0" applyFont="1" applyBorder="1" applyAlignment="1" applyProtection="1">
      <alignment horizontal="centerContinuous" vertical="center"/>
      <protection hidden="1"/>
    </xf>
    <xf numFmtId="0" fontId="29" fillId="15" borderId="88" xfId="0" applyFont="1" applyFill="1" applyBorder="1" applyAlignment="1" applyProtection="1">
      <alignment horizontal="center" vertical="center" wrapText="1"/>
      <protection hidden="1"/>
    </xf>
    <xf numFmtId="0" fontId="33" fillId="19" borderId="88" xfId="0" applyFont="1" applyFill="1" applyBorder="1" applyAlignment="1" applyProtection="1">
      <alignment horizontal="center" vertical="center" wrapText="1"/>
      <protection hidden="1"/>
    </xf>
    <xf numFmtId="0" fontId="29" fillId="15" borderId="91" xfId="0" applyFont="1" applyFill="1" applyBorder="1" applyAlignment="1" applyProtection="1">
      <alignment horizontal="center" vertical="center" wrapText="1"/>
      <protection hidden="1"/>
    </xf>
    <xf numFmtId="9" fontId="32" fillId="18" borderId="89" xfId="3" applyFont="1" applyFill="1" applyBorder="1" applyAlignment="1" applyProtection="1">
      <alignment horizontal="center" vertical="center"/>
      <protection hidden="1"/>
    </xf>
    <xf numFmtId="9" fontId="32" fillId="18" borderId="79" xfId="3" applyFont="1" applyFill="1" applyBorder="1" applyAlignment="1" applyProtection="1">
      <alignment horizontal="center" vertical="center"/>
      <protection hidden="1"/>
    </xf>
    <xf numFmtId="9" fontId="32" fillId="18" borderId="152" xfId="3" applyFont="1" applyFill="1" applyBorder="1" applyAlignment="1" applyProtection="1">
      <alignment horizontal="center" vertical="center"/>
      <protection hidden="1"/>
    </xf>
    <xf numFmtId="9" fontId="32" fillId="18" borderId="90" xfId="3" applyFont="1" applyFill="1" applyBorder="1" applyAlignment="1" applyProtection="1">
      <alignment horizontal="center" vertical="center"/>
      <protection hidden="1"/>
    </xf>
    <xf numFmtId="9" fontId="31" fillId="0" borderId="0" xfId="3" applyFont="1" applyAlignment="1" applyProtection="1">
      <alignment vertical="center"/>
      <protection hidden="1"/>
    </xf>
    <xf numFmtId="3" fontId="30" fillId="7" borderId="94" xfId="0" applyNumberFormat="1" applyFont="1" applyFill="1" applyBorder="1" applyAlignment="1" applyProtection="1">
      <alignment vertical="center"/>
      <protection hidden="1"/>
    </xf>
    <xf numFmtId="9" fontId="31" fillId="7" borderId="94" xfId="3" applyFont="1" applyFill="1" applyBorder="1" applyAlignment="1" applyProtection="1">
      <alignment horizontal="center" vertical="center"/>
      <protection hidden="1"/>
    </xf>
    <xf numFmtId="3" fontId="30" fillId="0" borderId="63" xfId="0" applyNumberFormat="1" applyFont="1" applyBorder="1" applyAlignment="1" applyProtection="1">
      <alignment horizontal="center" vertical="center"/>
      <protection hidden="1"/>
    </xf>
    <xf numFmtId="9" fontId="32" fillId="18" borderId="63" xfId="3" applyFont="1" applyFill="1" applyBorder="1" applyAlignment="1" applyProtection="1">
      <alignment horizontal="center" vertical="center"/>
      <protection hidden="1"/>
    </xf>
    <xf numFmtId="3" fontId="30" fillId="7" borderId="53" xfId="0" applyNumberFormat="1" applyFont="1" applyFill="1" applyBorder="1" applyAlignment="1" applyProtection="1">
      <alignment vertical="center"/>
      <protection hidden="1"/>
    </xf>
    <xf numFmtId="9" fontId="31" fillId="7" borderId="53" xfId="3" applyFont="1" applyFill="1" applyBorder="1" applyAlignment="1" applyProtection="1">
      <alignment horizontal="center" vertical="center"/>
      <protection hidden="1"/>
    </xf>
    <xf numFmtId="3" fontId="30" fillId="7" borderId="92" xfId="0" applyNumberFormat="1" applyFont="1" applyFill="1" applyBorder="1" applyAlignment="1" applyProtection="1">
      <alignment vertical="center"/>
      <protection hidden="1"/>
    </xf>
    <xf numFmtId="9" fontId="31" fillId="7" borderId="92" xfId="3" applyFont="1" applyFill="1" applyBorder="1" applyAlignment="1" applyProtection="1">
      <alignment horizontal="center" vertical="center"/>
      <protection hidden="1"/>
    </xf>
    <xf numFmtId="3" fontId="30" fillId="0" borderId="64" xfId="0" applyNumberFormat="1" applyFont="1" applyBorder="1" applyAlignment="1" applyProtection="1">
      <alignment horizontal="center" vertical="center"/>
      <protection hidden="1"/>
    </xf>
    <xf numFmtId="0" fontId="37" fillId="0" borderId="0" xfId="0" applyFont="1" applyFill="1" applyAlignment="1" applyProtection="1">
      <alignment vertical="center"/>
      <protection hidden="1"/>
    </xf>
    <xf numFmtId="164" fontId="31" fillId="7" borderId="85" xfId="3" applyNumberFormat="1" applyFont="1" applyFill="1" applyBorder="1" applyAlignment="1" applyProtection="1">
      <alignment horizontal="center" vertical="center"/>
      <protection hidden="1"/>
    </xf>
    <xf numFmtId="0" fontId="29" fillId="15" borderId="30" xfId="0" applyFont="1" applyFill="1" applyBorder="1" applyAlignment="1" applyProtection="1">
      <alignment horizontal="left" vertical="center"/>
      <protection hidden="1"/>
    </xf>
    <xf numFmtId="164" fontId="31" fillId="7" borderId="92" xfId="3" applyNumberFormat="1" applyFont="1" applyFill="1" applyBorder="1" applyAlignment="1" applyProtection="1">
      <alignment horizontal="center" vertical="center"/>
      <protection hidden="1"/>
    </xf>
    <xf numFmtId="3" fontId="30" fillId="0" borderId="48" xfId="0" applyNumberFormat="1" applyFont="1" applyBorder="1" applyAlignment="1" applyProtection="1">
      <alignment horizontal="center" vertical="center"/>
      <protection hidden="1"/>
    </xf>
    <xf numFmtId="9" fontId="32" fillId="18" borderId="48" xfId="3" applyFont="1" applyFill="1" applyBorder="1" applyAlignment="1" applyProtection="1">
      <alignment horizontal="center" vertical="center"/>
      <protection hidden="1"/>
    </xf>
    <xf numFmtId="9" fontId="31" fillId="0" borderId="0" xfId="3" applyFont="1" applyAlignment="1" applyProtection="1">
      <alignment horizontal="center" vertical="center"/>
      <protection hidden="1"/>
    </xf>
    <xf numFmtId="0" fontId="27" fillId="0" borderId="0" xfId="0" applyFont="1" applyProtection="1">
      <protection hidden="1"/>
    </xf>
    <xf numFmtId="0" fontId="22" fillId="0" borderId="0" xfId="0" applyFont="1" applyProtection="1">
      <protection hidden="1"/>
    </xf>
    <xf numFmtId="0" fontId="2" fillId="0" borderId="0" xfId="0" applyFont="1" applyAlignment="1" applyProtection="1">
      <alignment horizontal="right" indent="1"/>
      <protection hidden="1"/>
    </xf>
    <xf numFmtId="0" fontId="22" fillId="0" borderId="0" xfId="0" applyFont="1" applyAlignment="1" applyProtection="1">
      <alignment horizontal="left"/>
      <protection hidden="1"/>
    </xf>
    <xf numFmtId="0" fontId="2" fillId="0" borderId="203" xfId="0" applyFont="1" applyBorder="1" applyAlignment="1" applyProtection="1">
      <alignment horizontal="center"/>
      <protection hidden="1"/>
    </xf>
    <xf numFmtId="0" fontId="2" fillId="0" borderId="0" xfId="0" applyFont="1" applyBorder="1" applyAlignment="1" applyProtection="1">
      <alignment horizontal="center"/>
      <protection hidden="1"/>
    </xf>
    <xf numFmtId="0" fontId="18" fillId="0" borderId="0" xfId="0" applyFont="1" applyAlignment="1" applyProtection="1">
      <alignment horizontal="right" indent="2"/>
      <protection hidden="1"/>
    </xf>
    <xf numFmtId="0" fontId="23" fillId="0" borderId="204" xfId="0" applyFont="1" applyFill="1" applyBorder="1" applyAlignment="1" applyProtection="1">
      <alignment horizontal="center" vertical="center"/>
      <protection hidden="1"/>
    </xf>
    <xf numFmtId="0" fontId="23" fillId="0" borderId="0" xfId="0" applyFont="1" applyFill="1" applyAlignment="1" applyProtection="1">
      <alignment horizontal="center" vertical="center"/>
      <protection hidden="1"/>
    </xf>
    <xf numFmtId="0" fontId="2" fillId="0" borderId="204" xfId="0" applyFont="1" applyBorder="1" applyAlignment="1" applyProtection="1">
      <alignment horizontal="center"/>
      <protection hidden="1"/>
    </xf>
    <xf numFmtId="0" fontId="22" fillId="0" borderId="204" xfId="0" applyFont="1" applyBorder="1" applyAlignment="1" applyProtection="1">
      <alignment horizontal="left" indent="1"/>
      <protection hidden="1"/>
    </xf>
    <xf numFmtId="0" fontId="2" fillId="0" borderId="0" xfId="0" applyFont="1" applyAlignment="1" applyProtection="1">
      <alignment horizontal="center" wrapText="1"/>
      <protection hidden="1"/>
    </xf>
    <xf numFmtId="0" fontId="23" fillId="0" borderId="0" xfId="0" applyFont="1" applyFill="1" applyBorder="1" applyAlignment="1" applyProtection="1">
      <alignment horizontal="center" vertical="center"/>
      <protection hidden="1"/>
    </xf>
    <xf numFmtId="0" fontId="23" fillId="0" borderId="0" xfId="10" applyFont="1" applyFill="1" applyAlignment="1" applyProtection="1">
      <alignment vertical="center"/>
      <protection hidden="1"/>
    </xf>
    <xf numFmtId="0" fontId="0" fillId="0" borderId="0" xfId="0" applyProtection="1">
      <protection hidden="1"/>
    </xf>
    <xf numFmtId="0" fontId="7" fillId="0" borderId="0" xfId="0" applyFont="1" applyProtection="1">
      <protection hidden="1"/>
    </xf>
    <xf numFmtId="0" fontId="61" fillId="14" borderId="80" xfId="0" applyFont="1" applyFill="1" applyBorder="1" applyAlignment="1" applyProtection="1">
      <alignment horizontal="left" vertical="center" wrapText="1"/>
      <protection hidden="1"/>
    </xf>
    <xf numFmtId="0" fontId="61" fillId="14" borderId="1" xfId="0" applyFont="1" applyFill="1" applyBorder="1" applyAlignment="1" applyProtection="1">
      <alignment horizontal="center" vertical="center" wrapText="1"/>
      <protection hidden="1"/>
    </xf>
    <xf numFmtId="0" fontId="61" fillId="14" borderId="80" xfId="0" applyFont="1" applyFill="1" applyBorder="1" applyAlignment="1" applyProtection="1">
      <alignment horizontal="center" vertical="center" wrapText="1"/>
      <protection hidden="1"/>
    </xf>
    <xf numFmtId="0" fontId="7" fillId="0" borderId="50" xfId="0" applyFont="1" applyBorder="1" applyAlignment="1" applyProtection="1">
      <alignment horizontal="left" vertical="center" wrapText="1"/>
      <protection hidden="1"/>
    </xf>
    <xf numFmtId="0" fontId="7" fillId="0" borderId="5" xfId="0" applyFont="1" applyBorder="1" applyAlignment="1" applyProtection="1">
      <alignment horizontal="center" vertical="center" wrapText="1"/>
      <protection hidden="1"/>
    </xf>
    <xf numFmtId="9" fontId="7" fillId="0" borderId="5" xfId="0" applyNumberFormat="1" applyFont="1" applyBorder="1" applyAlignment="1" applyProtection="1">
      <alignment horizontal="center" vertical="center" wrapText="1"/>
      <protection hidden="1"/>
    </xf>
    <xf numFmtId="10" fontId="7" fillId="0" borderId="50" xfId="0" applyNumberFormat="1" applyFont="1" applyBorder="1" applyAlignment="1" applyProtection="1">
      <alignment horizontal="center" vertical="center" wrapText="1"/>
      <protection hidden="1"/>
    </xf>
    <xf numFmtId="0" fontId="7" fillId="0" borderId="0" xfId="0" applyFont="1" applyBorder="1" applyAlignment="1" applyProtection="1">
      <alignment horizontal="left" vertical="center" wrapText="1"/>
      <protection hidden="1"/>
    </xf>
    <xf numFmtId="0" fontId="7" fillId="0" borderId="7" xfId="0" applyFont="1" applyBorder="1" applyAlignment="1" applyProtection="1">
      <alignment horizontal="center" vertical="center" wrapText="1"/>
      <protection hidden="1"/>
    </xf>
    <xf numFmtId="9" fontId="7" fillId="0" borderId="7" xfId="0" applyNumberFormat="1" applyFont="1" applyBorder="1" applyAlignment="1" applyProtection="1">
      <alignment horizontal="center" vertical="center" wrapText="1"/>
      <protection hidden="1"/>
    </xf>
    <xf numFmtId="10" fontId="7" fillId="0" borderId="0" xfId="0" applyNumberFormat="1" applyFont="1" applyBorder="1" applyAlignment="1" applyProtection="1">
      <alignment horizontal="center" vertical="center" wrapText="1"/>
      <protection hidden="1"/>
    </xf>
    <xf numFmtId="0" fontId="7" fillId="0" borderId="10" xfId="0" applyFont="1" applyBorder="1" applyAlignment="1" applyProtection="1">
      <alignment horizontal="left" vertical="center" wrapText="1"/>
      <protection hidden="1"/>
    </xf>
    <xf numFmtId="0" fontId="7" fillId="0" borderId="6" xfId="0" applyFont="1" applyBorder="1" applyAlignment="1" applyProtection="1">
      <alignment horizontal="center" vertical="center" wrapText="1"/>
      <protection hidden="1"/>
    </xf>
    <xf numFmtId="9" fontId="7" fillId="0" borderId="6" xfId="0" applyNumberFormat="1" applyFont="1" applyBorder="1" applyAlignment="1" applyProtection="1">
      <alignment horizontal="center" vertical="center" wrapText="1"/>
      <protection hidden="1"/>
    </xf>
    <xf numFmtId="10" fontId="7" fillId="0" borderId="10" xfId="0" applyNumberFormat="1" applyFont="1" applyBorder="1" applyAlignment="1" applyProtection="1">
      <alignment horizontal="center" vertical="center" wrapText="1"/>
      <protection hidden="1"/>
    </xf>
    <xf numFmtId="0" fontId="12" fillId="0" borderId="80" xfId="0" applyFont="1" applyBorder="1" applyAlignment="1" applyProtection="1">
      <alignment horizontal="left" vertical="center" wrapText="1"/>
      <protection hidden="1"/>
    </xf>
    <xf numFmtId="3" fontId="12" fillId="0" borderId="1" xfId="0" applyNumberFormat="1" applyFont="1" applyBorder="1" applyAlignment="1" applyProtection="1">
      <alignment horizontal="center" vertical="center" wrapText="1"/>
      <protection hidden="1"/>
    </xf>
    <xf numFmtId="9" fontId="12" fillId="0" borderId="1" xfId="0" applyNumberFormat="1" applyFont="1" applyBorder="1" applyAlignment="1" applyProtection="1">
      <alignment horizontal="center" vertical="center" wrapText="1"/>
      <protection hidden="1"/>
    </xf>
    <xf numFmtId="10" fontId="12" fillId="0" borderId="80" xfId="0" applyNumberFormat="1" applyFont="1" applyBorder="1" applyAlignment="1" applyProtection="1">
      <alignment horizontal="center" vertical="center" wrapText="1"/>
      <protection hidden="1"/>
    </xf>
    <xf numFmtId="0" fontId="30" fillId="0" borderId="0" xfId="0" applyFont="1" applyFill="1" applyAlignment="1" applyProtection="1">
      <alignment vertical="center"/>
      <protection locked="0" hidden="1"/>
    </xf>
    <xf numFmtId="0" fontId="32" fillId="14" borderId="0" xfId="0" applyFont="1" applyFill="1" applyAlignment="1" applyProtection="1">
      <alignment horizontal="center"/>
      <protection locked="0" hidden="1"/>
    </xf>
    <xf numFmtId="0" fontId="17" fillId="5" borderId="2" xfId="0" applyFont="1" applyFill="1" applyBorder="1" applyAlignment="1">
      <alignment horizontal="center" vertical="center" wrapText="1"/>
    </xf>
    <xf numFmtId="0" fontId="17" fillId="5" borderId="80" xfId="0" applyFont="1" applyFill="1" applyBorder="1" applyAlignment="1">
      <alignment horizontal="center" vertical="center" wrapText="1"/>
    </xf>
    <xf numFmtId="0" fontId="17" fillId="5" borderId="4" xfId="0" applyFont="1" applyFill="1" applyBorder="1" applyAlignment="1">
      <alignment horizontal="center" vertical="center" wrapText="1"/>
    </xf>
    <xf numFmtId="0" fontId="11" fillId="14" borderId="2" xfId="0" applyFont="1" applyFill="1" applyBorder="1" applyAlignment="1">
      <alignment horizontal="center" vertical="center" wrapText="1"/>
    </xf>
    <xf numFmtId="0" fontId="11" fillId="14" borderId="80" xfId="0" applyFont="1" applyFill="1" applyBorder="1" applyAlignment="1">
      <alignment horizontal="center" vertical="center" wrapText="1"/>
    </xf>
    <xf numFmtId="0" fontId="11" fillId="14" borderId="4" xfId="0" applyFont="1" applyFill="1" applyBorder="1" applyAlignment="1">
      <alignment horizontal="center" vertical="center" wrapText="1"/>
    </xf>
    <xf numFmtId="0" fontId="12" fillId="0" borderId="2" xfId="0" applyFont="1" applyFill="1" applyBorder="1" applyAlignment="1">
      <alignment horizontal="center"/>
    </xf>
    <xf numFmtId="0" fontId="12" fillId="0" borderId="80" xfId="0" applyFont="1" applyFill="1" applyBorder="1" applyAlignment="1">
      <alignment horizontal="center"/>
    </xf>
    <xf numFmtId="0" fontId="12" fillId="0" borderId="4" xfId="0" applyFont="1" applyFill="1" applyBorder="1" applyAlignment="1">
      <alignment horizontal="center"/>
    </xf>
    <xf numFmtId="0" fontId="17" fillId="11" borderId="50" xfId="0" applyFont="1" applyFill="1" applyBorder="1" applyAlignment="1">
      <alignment horizontal="center" vertical="center" wrapText="1"/>
    </xf>
    <xf numFmtId="0" fontId="17" fillId="11" borderId="21" xfId="0" applyFont="1" applyFill="1" applyBorder="1" applyAlignment="1">
      <alignment horizontal="center" vertical="center" wrapText="1"/>
    </xf>
    <xf numFmtId="0" fontId="17" fillId="11" borderId="10" xfId="0" applyFont="1" applyFill="1" applyBorder="1" applyAlignment="1">
      <alignment horizontal="center" vertical="center" wrapText="1"/>
    </xf>
    <xf numFmtId="0" fontId="17" fillId="11" borderId="23" xfId="0" applyFont="1" applyFill="1" applyBorder="1" applyAlignment="1">
      <alignment horizontal="center" vertical="center" wrapText="1"/>
    </xf>
    <xf numFmtId="0" fontId="17" fillId="11" borderId="51" xfId="0" applyFont="1" applyFill="1" applyBorder="1" applyAlignment="1">
      <alignment horizontal="center" vertical="center" wrapText="1"/>
    </xf>
    <xf numFmtId="0" fontId="17" fillId="11" borderId="9" xfId="0" applyFont="1" applyFill="1" applyBorder="1" applyAlignment="1">
      <alignment horizontal="center" vertical="center" wrapText="1"/>
    </xf>
    <xf numFmtId="0" fontId="17" fillId="11" borderId="1" xfId="0" applyFont="1" applyFill="1" applyBorder="1" applyAlignment="1">
      <alignment horizontal="center" vertical="center" wrapText="1"/>
    </xf>
    <xf numFmtId="0" fontId="11" fillId="14" borderId="1" xfId="0" applyFont="1" applyFill="1" applyBorder="1" applyAlignment="1">
      <alignment horizontal="center" vertical="center" wrapText="1"/>
    </xf>
    <xf numFmtId="0" fontId="17" fillId="10" borderId="4" xfId="0" applyFont="1" applyFill="1" applyBorder="1" applyAlignment="1">
      <alignment horizontal="center" vertical="center" wrapText="1"/>
    </xf>
    <xf numFmtId="0" fontId="17" fillId="10" borderId="1" xfId="0" applyFont="1" applyFill="1" applyBorder="1" applyAlignment="1">
      <alignment horizontal="center" vertical="center" wrapText="1"/>
    </xf>
    <xf numFmtId="0" fontId="17" fillId="5" borderId="1" xfId="0" applyNumberFormat="1" applyFont="1" applyFill="1" applyBorder="1" applyAlignment="1">
      <alignment horizontal="center" vertical="center" wrapText="1"/>
    </xf>
    <xf numFmtId="0" fontId="11" fillId="14" borderId="1" xfId="0" applyNumberFormat="1" applyFont="1" applyFill="1" applyBorder="1" applyAlignment="1">
      <alignment horizontal="center" vertical="center" wrapText="1"/>
    </xf>
    <xf numFmtId="0" fontId="17" fillId="5" borderId="1" xfId="0" applyFont="1" applyFill="1" applyBorder="1" applyAlignment="1">
      <alignment horizontal="center" vertical="center" wrapText="1"/>
    </xf>
    <xf numFmtId="0" fontId="17" fillId="5" borderId="3" xfId="0" applyFont="1" applyFill="1" applyBorder="1" applyAlignment="1">
      <alignment horizontal="center" vertical="center" wrapText="1"/>
    </xf>
    <xf numFmtId="0" fontId="11" fillId="14" borderId="3" xfId="0" applyFont="1" applyFill="1" applyBorder="1" applyAlignment="1">
      <alignment horizontal="center" vertical="center" wrapText="1"/>
    </xf>
    <xf numFmtId="0" fontId="11" fillId="14" borderId="9" xfId="0" applyFont="1" applyFill="1" applyBorder="1" applyAlignment="1">
      <alignment horizontal="center" vertical="center" wrapText="1"/>
    </xf>
    <xf numFmtId="0" fontId="11" fillId="14" borderId="10" xfId="0" applyFont="1" applyFill="1" applyBorder="1" applyAlignment="1">
      <alignment horizontal="center" vertical="center" wrapText="1"/>
    </xf>
    <xf numFmtId="0" fontId="17" fillId="5" borderId="51" xfId="0" applyFont="1" applyFill="1" applyBorder="1" applyAlignment="1">
      <alignment horizontal="center" vertical="center" wrapText="1"/>
    </xf>
    <xf numFmtId="0" fontId="17" fillId="5" borderId="50" xfId="0" applyFont="1" applyFill="1" applyBorder="1" applyAlignment="1">
      <alignment horizontal="center" vertical="center" wrapText="1"/>
    </xf>
    <xf numFmtId="0" fontId="18" fillId="0" borderId="0" xfId="0" applyFont="1" applyAlignment="1" applyProtection="1">
      <alignment horizontal="center" wrapText="1"/>
      <protection hidden="1"/>
    </xf>
    <xf numFmtId="0" fontId="23" fillId="45" borderId="0" xfId="10" applyFont="1" applyFill="1" applyAlignment="1" applyProtection="1">
      <alignment horizontal="center" vertical="center"/>
      <protection hidden="1"/>
    </xf>
    <xf numFmtId="0" fontId="18" fillId="0" borderId="0" xfId="0" applyFont="1" applyAlignment="1" applyProtection="1">
      <alignment horizontal="right" indent="2"/>
      <protection hidden="1"/>
    </xf>
    <xf numFmtId="0" fontId="28" fillId="0" borderId="0" xfId="0" applyFont="1" applyAlignment="1" applyProtection="1">
      <alignment horizontal="left" indent="1"/>
      <protection hidden="1"/>
    </xf>
    <xf numFmtId="0" fontId="30" fillId="14" borderId="0" xfId="0" applyFont="1" applyFill="1" applyAlignment="1" applyProtection="1">
      <alignment horizontal="center" vertical="center"/>
      <protection locked="0" hidden="1"/>
    </xf>
    <xf numFmtId="0" fontId="32" fillId="0" borderId="0" xfId="0" applyFont="1" applyAlignment="1" applyProtection="1">
      <alignment horizontal="center"/>
      <protection hidden="1"/>
    </xf>
    <xf numFmtId="0" fontId="30" fillId="0" borderId="61" xfId="0" applyFont="1" applyBorder="1" applyAlignment="1" applyProtection="1">
      <alignment horizontal="center" vertical="center"/>
      <protection hidden="1"/>
    </xf>
  </cellXfs>
  <cellStyles count="11">
    <cellStyle name="Hipervínculo" xfId="1" builtinId="8" hidden="1"/>
    <cellStyle name="Hipervínculo" xfId="10" builtinId="8"/>
    <cellStyle name="Hipervínculo visitado" xfId="2" builtinId="9" hidden="1"/>
    <cellStyle name="Normal" xfId="0" builtinId="0"/>
    <cellStyle name="Normal 2" xfId="4"/>
    <cellStyle name="Normal 2 2" xfId="5"/>
    <cellStyle name="Normal 3" xfId="7"/>
    <cellStyle name="Normal 4" xfId="8"/>
    <cellStyle name="Normalny 2" xfId="9"/>
    <cellStyle name="Porcentaje" xfId="3" builtinId="5"/>
    <cellStyle name="Porcentaje 2" xfId="6"/>
  </cellStyles>
  <dxfs count="6">
    <dxf>
      <fill>
        <patternFill patternType="solid">
          <fgColor indexed="64"/>
          <bgColor rgb="FFFFC000"/>
        </patternFill>
      </fill>
    </dxf>
    <dxf>
      <font>
        <color auto="1"/>
      </font>
      <fill>
        <patternFill patternType="none">
          <fgColor indexed="64"/>
          <bgColor auto="1"/>
        </patternFill>
      </fill>
    </dxf>
    <dxf>
      <font>
        <color theme="0"/>
      </font>
      <fill>
        <patternFill patternType="solid">
          <fgColor indexed="64"/>
          <bgColor rgb="FFBE5E2B"/>
        </patternFill>
      </fill>
    </dxf>
    <dxf>
      <font>
        <color theme="0"/>
      </font>
      <fill>
        <patternFill patternType="solid">
          <fgColor auto="1"/>
          <bgColor rgb="FFFFC000"/>
        </patternFill>
      </fill>
    </dxf>
    <dxf>
      <font>
        <color theme="0"/>
      </font>
      <fill>
        <patternFill patternType="solid">
          <fgColor indexed="64"/>
          <bgColor rgb="FF595959"/>
        </patternFill>
      </fill>
    </dxf>
    <dxf>
      <font>
        <b val="0"/>
        <i val="0"/>
        <color auto="1"/>
      </font>
    </dxf>
  </dxfs>
  <tableStyles count="1" defaultTableStyle="FROnT table" defaultPivotStyle="PivotStyleMedium4">
    <tableStyle name="FROnT table" pivot="0" count="6">
      <tableStyleElement type="wholeTable" dxfId="5"/>
      <tableStyleElement type="headerRow" dxfId="4"/>
      <tableStyleElement type="firstColumn" dxfId="3"/>
      <tableStyleElement type="secondRowStripe" dxfId="2"/>
      <tableStyleElement type="secondColumnStripe" dxfId="1"/>
      <tableStyleElement type="firstHeaderCell" dxfId="0"/>
    </tableStyle>
  </tableStyles>
  <colors>
    <mruColors>
      <color rgb="FF6699FF"/>
      <color rgb="FFCF3E23"/>
      <color rgb="FF73893D"/>
      <color rgb="FFE7E7FF"/>
      <color rgb="FFCCCCFF"/>
      <color rgb="FFF2F2F2"/>
      <color rgb="FFEAEAEA"/>
      <color rgb="FFE29298"/>
      <color rgb="FFDCB9FF"/>
      <color rgb="FF6600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5907758603760478E-2"/>
          <c:y val="8.3029166808694391E-2"/>
          <c:w val="0.8026483877091366"/>
          <c:h val="0.72446853234254804"/>
        </c:manualLayout>
      </c:layout>
      <c:pieChart>
        <c:varyColors val="1"/>
        <c:ser>
          <c:idx val="0"/>
          <c:order val="0"/>
          <c:spPr>
            <a:ln w="12700">
              <a:solidFill>
                <a:schemeClr val="bg1"/>
              </a:solidFill>
            </a:ln>
          </c:spPr>
          <c:dLbls>
            <c:txPr>
              <a:bodyPr/>
              <a:lstStyle/>
              <a:p>
                <a:pPr>
                  <a:defRPr sz="1000">
                    <a:solidFill>
                      <a:sysClr val="windowText" lastClr="000000"/>
                    </a:solidFill>
                  </a:defRPr>
                </a:pPr>
                <a:endParaRPr lang="es-ES"/>
              </a:p>
            </c:txPr>
            <c:dLblPos val="outEnd"/>
            <c:showLegendKey val="0"/>
            <c:showVal val="0"/>
            <c:showCatName val="1"/>
            <c:showSerName val="0"/>
            <c:showPercent val="1"/>
            <c:showBubbleSize val="0"/>
            <c:separator>
</c:separator>
            <c:showLeaderLines val="1"/>
          </c:dLbls>
          <c:cat>
            <c:strRef>
              <c:f>MUESTRA!$B$6:$B$14</c:f>
              <c:strCache>
                <c:ptCount val="9"/>
                <c:pt idx="0">
                  <c:v>Alimentación</c:v>
                </c:pt>
                <c:pt idx="1">
                  <c:v>Madera</c:v>
                </c:pt>
                <c:pt idx="2">
                  <c:v>Metales</c:v>
                </c:pt>
                <c:pt idx="3">
                  <c:v>No metales</c:v>
                </c:pt>
                <c:pt idx="4">
                  <c:v>Papel</c:v>
                </c:pt>
                <c:pt idx="5">
                  <c:v>Plástico</c:v>
                </c:pt>
                <c:pt idx="6">
                  <c:v>Química</c:v>
                </c:pt>
                <c:pt idx="7">
                  <c:v>Téxtil</c:v>
                </c:pt>
                <c:pt idx="8">
                  <c:v>Otros</c:v>
                </c:pt>
              </c:strCache>
            </c:strRef>
          </c:cat>
          <c:val>
            <c:numRef>
              <c:f>MUESTRA!$C$6:$C$14</c:f>
              <c:numCache>
                <c:formatCode>#,##0</c:formatCode>
                <c:ptCount val="9"/>
                <c:pt idx="0">
                  <c:v>61</c:v>
                </c:pt>
                <c:pt idx="1">
                  <c:v>25</c:v>
                </c:pt>
                <c:pt idx="2">
                  <c:v>24</c:v>
                </c:pt>
                <c:pt idx="3" formatCode="General">
                  <c:v>67</c:v>
                </c:pt>
                <c:pt idx="4" formatCode="General">
                  <c:v>5</c:v>
                </c:pt>
                <c:pt idx="5" formatCode="General">
                  <c:v>26</c:v>
                </c:pt>
                <c:pt idx="6" formatCode="General">
                  <c:v>18</c:v>
                </c:pt>
                <c:pt idx="7" formatCode="General">
                  <c:v>9</c:v>
                </c:pt>
                <c:pt idx="8" formatCode="General">
                  <c:v>15</c:v>
                </c:pt>
              </c:numCache>
            </c:numRef>
          </c:val>
        </c:ser>
        <c:dLbls>
          <c:showLegendKey val="0"/>
          <c:showVal val="0"/>
          <c:showCatName val="0"/>
          <c:showSerName val="0"/>
          <c:showPercent val="0"/>
          <c:showBubbleSize val="0"/>
          <c:showLeaderLines val="1"/>
        </c:dLbls>
        <c:firstSliceAng val="0"/>
      </c:pieChart>
    </c:plotArea>
    <c:plotVisOnly val="1"/>
    <c:dispBlanksAs val="zero"/>
    <c:showDLblsOverMax val="0"/>
  </c:chart>
  <c:spPr>
    <a:ln>
      <a:noFill/>
    </a:ln>
  </c:spPr>
  <c:printSettings>
    <c:headerFooter/>
    <c:pageMargins b="0.75000000000000022" l="0.70000000000000018" r="0.70000000000000018" t="0.75000000000000022" header="0.3000000000000001" footer="0.3000000000000001"/>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0"/>
    <c:plotArea>
      <c:layout>
        <c:manualLayout>
          <c:layoutTarget val="inner"/>
          <c:xMode val="edge"/>
          <c:yMode val="edge"/>
          <c:x val="0.13025284339457568"/>
          <c:y val="0.10222669888088312"/>
          <c:w val="0.49778674540682416"/>
          <c:h val="0.88989791836675647"/>
        </c:manualLayout>
      </c:layout>
      <c:pieChart>
        <c:varyColors val="1"/>
        <c:ser>
          <c:idx val="0"/>
          <c:order val="0"/>
          <c:dPt>
            <c:idx val="0"/>
            <c:bubble3D val="0"/>
            <c:spPr>
              <a:solidFill>
                <a:schemeClr val="tx2"/>
              </a:solidFill>
            </c:spPr>
          </c:dPt>
          <c:dPt>
            <c:idx val="1"/>
            <c:bubble3D val="0"/>
          </c:dPt>
          <c:dPt>
            <c:idx val="2"/>
            <c:bubble3D val="0"/>
          </c:dPt>
          <c:dLbls>
            <c:dLbl>
              <c:idx val="0"/>
              <c:dLblPos val="bestFit"/>
              <c:showLegendKey val="0"/>
              <c:showVal val="0"/>
              <c:showCatName val="1"/>
              <c:showSerName val="0"/>
              <c:showPercent val="1"/>
              <c:showBubbleSize val="0"/>
            </c:dLbl>
            <c:txPr>
              <a:bodyPr/>
              <a:lstStyle/>
              <a:p>
                <a:pPr>
                  <a:defRPr>
                    <a:solidFill>
                      <a:sysClr val="windowText" lastClr="000000"/>
                    </a:solidFill>
                  </a:defRPr>
                </a:pPr>
                <a:endParaRPr lang="es-ES"/>
              </a:p>
            </c:txPr>
            <c:dLblPos val="bestFit"/>
            <c:showLegendKey val="0"/>
            <c:showVal val="0"/>
            <c:showCatName val="1"/>
            <c:showSerName val="0"/>
            <c:showPercent val="1"/>
            <c:showBubbleSize val="0"/>
            <c:separator>
</c:separator>
            <c:showLeaderLines val="1"/>
          </c:dLbls>
          <c:cat>
            <c:strRef>
              <c:f>Q2a!$C$8:$E$8</c:f>
              <c:strCache>
                <c:ptCount val="3"/>
                <c:pt idx="0">
                  <c:v>Satisfecho</c:v>
                </c:pt>
                <c:pt idx="1">
                  <c:v>No satisfecho</c:v>
                </c:pt>
                <c:pt idx="2">
                  <c:v>NS/NC</c:v>
                </c:pt>
              </c:strCache>
            </c:strRef>
          </c:cat>
          <c:val>
            <c:numRef>
              <c:f>Q2a!$C$19:$E$19</c:f>
              <c:numCache>
                <c:formatCode>#,##0</c:formatCode>
                <c:ptCount val="3"/>
                <c:pt idx="0">
                  <c:v>91</c:v>
                </c:pt>
                <c:pt idx="1">
                  <c:v>9</c:v>
                </c:pt>
                <c:pt idx="2">
                  <c:v>0</c:v>
                </c:pt>
              </c:numCache>
            </c:numRef>
          </c:val>
        </c:ser>
        <c:dLbls>
          <c:showLegendKey val="0"/>
          <c:showVal val="0"/>
          <c:showCatName val="0"/>
          <c:showSerName val="0"/>
          <c:showPercent val="0"/>
          <c:showBubbleSize val="0"/>
          <c:showLeaderLines val="1"/>
        </c:dLbls>
        <c:firstSliceAng val="0"/>
      </c:pieChart>
    </c:plotArea>
    <c:plotVisOnly val="1"/>
    <c:dispBlanksAs val="gap"/>
    <c:showDLblsOverMax val="0"/>
  </c:chart>
  <c:spPr>
    <a:ln>
      <a:noFill/>
    </a:ln>
  </c:sp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0"/>
    <c:plotArea>
      <c:layout>
        <c:manualLayout>
          <c:layoutTarget val="inner"/>
          <c:xMode val="edge"/>
          <c:yMode val="edge"/>
          <c:x val="0.11021561848441137"/>
          <c:y val="3.8202122883653211E-2"/>
          <c:w val="0.88978436665642791"/>
          <c:h val="0.89313665791776031"/>
        </c:manualLayout>
      </c:layout>
      <c:barChart>
        <c:barDir val="col"/>
        <c:grouping val="clustered"/>
        <c:varyColors val="0"/>
        <c:ser>
          <c:idx val="0"/>
          <c:order val="0"/>
          <c:tx>
            <c:strRef>
              <c:f>'Q3'!$U$30</c:f>
              <c:strCache>
                <c:ptCount val="1"/>
                <c:pt idx="0">
                  <c:v>Experiencias previas</c:v>
                </c:pt>
              </c:strCache>
            </c:strRef>
          </c:tx>
          <c:invertIfNegative val="0"/>
          <c:dLbls>
            <c:txPr>
              <a:bodyPr rot="-5400000" vert="horz"/>
              <a:lstStyle/>
              <a:p>
                <a:pPr>
                  <a:defRPr/>
                </a:pPr>
                <a:endParaRPr lang="es-ES"/>
              </a:p>
            </c:txPr>
            <c:showLegendKey val="0"/>
            <c:showVal val="1"/>
            <c:showCatName val="0"/>
            <c:showSerName val="1"/>
            <c:showPercent val="0"/>
            <c:showBubbleSize val="0"/>
            <c:separator>
</c:separator>
            <c:showLeaderLines val="0"/>
          </c:dLbls>
          <c:val>
            <c:numRef>
              <c:f>'Q3'!$V$30</c:f>
              <c:numCache>
                <c:formatCode>0.0%</c:formatCode>
                <c:ptCount val="1"/>
                <c:pt idx="0">
                  <c:v>0.37333258666815994</c:v>
                </c:pt>
              </c:numCache>
            </c:numRef>
          </c:val>
        </c:ser>
        <c:ser>
          <c:idx val="1"/>
          <c:order val="1"/>
          <c:tx>
            <c:strRef>
              <c:f>'Q3'!$U$31</c:f>
              <c:strCache>
                <c:ptCount val="1"/>
                <c:pt idx="0">
                  <c:v>Imposición dirección</c:v>
                </c:pt>
              </c:strCache>
            </c:strRef>
          </c:tx>
          <c:invertIfNegative val="0"/>
          <c:dLbls>
            <c:txPr>
              <a:bodyPr rot="-5400000" vert="horz"/>
              <a:lstStyle/>
              <a:p>
                <a:pPr>
                  <a:defRPr/>
                </a:pPr>
                <a:endParaRPr lang="es-ES"/>
              </a:p>
            </c:txPr>
            <c:showLegendKey val="0"/>
            <c:showVal val="1"/>
            <c:showCatName val="0"/>
            <c:showSerName val="1"/>
            <c:showPercent val="0"/>
            <c:showBubbleSize val="0"/>
            <c:separator>
</c:separator>
            <c:showLeaderLines val="0"/>
          </c:dLbls>
          <c:val>
            <c:numRef>
              <c:f>'Q3'!$V$31</c:f>
              <c:numCache>
                <c:formatCode>0.0%</c:formatCode>
                <c:ptCount val="1"/>
                <c:pt idx="0">
                  <c:v>0.3422215377791466</c:v>
                </c:pt>
              </c:numCache>
            </c:numRef>
          </c:val>
        </c:ser>
        <c:ser>
          <c:idx val="2"/>
          <c:order val="2"/>
          <c:tx>
            <c:strRef>
              <c:f>'Q3'!$U$32</c:f>
              <c:strCache>
                <c:ptCount val="1"/>
                <c:pt idx="0">
                  <c:v>Otros</c:v>
                </c:pt>
              </c:strCache>
            </c:strRef>
          </c:tx>
          <c:invertIfNegative val="0"/>
          <c:dLbls>
            <c:txPr>
              <a:bodyPr rot="-5400000" vert="horz"/>
              <a:lstStyle/>
              <a:p>
                <a:pPr>
                  <a:defRPr/>
                </a:pPr>
                <a:endParaRPr lang="es-ES"/>
              </a:p>
            </c:txPr>
            <c:showLegendKey val="0"/>
            <c:showVal val="1"/>
            <c:showCatName val="0"/>
            <c:showSerName val="1"/>
            <c:showPercent val="0"/>
            <c:showBubbleSize val="0"/>
            <c:separator>
</c:separator>
            <c:showLeaderLines val="0"/>
          </c:dLbls>
          <c:val>
            <c:numRef>
              <c:f>'Q3'!$V$32</c:f>
              <c:numCache>
                <c:formatCode>0.0%</c:formatCode>
                <c:ptCount val="1"/>
                <c:pt idx="0">
                  <c:v>0.3288882311124266</c:v>
                </c:pt>
              </c:numCache>
            </c:numRef>
          </c:val>
        </c:ser>
        <c:ser>
          <c:idx val="3"/>
          <c:order val="3"/>
          <c:tx>
            <c:strRef>
              <c:f>'Q3'!$U$33</c:f>
              <c:strCache>
                <c:ptCount val="1"/>
                <c:pt idx="0">
                  <c:v>Estrategia corporativa</c:v>
                </c:pt>
              </c:strCache>
            </c:strRef>
          </c:tx>
          <c:invertIfNegative val="0"/>
          <c:dLbls>
            <c:txPr>
              <a:bodyPr rot="-5400000" vert="horz"/>
              <a:lstStyle/>
              <a:p>
                <a:pPr>
                  <a:defRPr/>
                </a:pPr>
                <a:endParaRPr lang="es-ES"/>
              </a:p>
            </c:txPr>
            <c:showLegendKey val="0"/>
            <c:showVal val="1"/>
            <c:showCatName val="0"/>
            <c:showSerName val="1"/>
            <c:showPercent val="0"/>
            <c:showBubbleSize val="0"/>
            <c:separator>
</c:separator>
            <c:showLeaderLines val="0"/>
          </c:dLbls>
          <c:val>
            <c:numRef>
              <c:f>'Q3'!$V$33</c:f>
              <c:numCache>
                <c:formatCode>0.0%</c:formatCode>
                <c:ptCount val="1"/>
                <c:pt idx="0">
                  <c:v>0.32444379555685326</c:v>
                </c:pt>
              </c:numCache>
            </c:numRef>
          </c:val>
        </c:ser>
        <c:ser>
          <c:idx val="4"/>
          <c:order val="4"/>
          <c:tx>
            <c:strRef>
              <c:f>'Q3'!$U$34</c:f>
              <c:strCache>
                <c:ptCount val="1"/>
                <c:pt idx="0">
                  <c:v>Acceso y coste combustible</c:v>
                </c:pt>
              </c:strCache>
            </c:strRef>
          </c:tx>
          <c:invertIfNegative val="0"/>
          <c:dLbls>
            <c:txPr>
              <a:bodyPr rot="-5400000" vert="horz"/>
              <a:lstStyle/>
              <a:p>
                <a:pPr>
                  <a:defRPr/>
                </a:pPr>
                <a:endParaRPr lang="es-ES"/>
              </a:p>
            </c:txPr>
            <c:showLegendKey val="0"/>
            <c:showVal val="1"/>
            <c:showCatName val="0"/>
            <c:showSerName val="1"/>
            <c:showPercent val="0"/>
            <c:showBubbleSize val="0"/>
            <c:separator>
</c:separator>
            <c:showLeaderLines val="0"/>
          </c:dLbls>
          <c:val>
            <c:numRef>
              <c:f>'Q3'!$V$34</c:f>
              <c:numCache>
                <c:formatCode>0.0%</c:formatCode>
                <c:ptCount val="1"/>
                <c:pt idx="0">
                  <c:v>0.15555524444506663</c:v>
                </c:pt>
              </c:numCache>
            </c:numRef>
          </c:val>
        </c:ser>
        <c:ser>
          <c:idx val="5"/>
          <c:order val="5"/>
          <c:tx>
            <c:strRef>
              <c:f>'Q3'!$U$35</c:f>
              <c:strCache>
                <c:ptCount val="1"/>
                <c:pt idx="0">
                  <c:v>Opción barata</c:v>
                </c:pt>
              </c:strCache>
            </c:strRef>
          </c:tx>
          <c:invertIfNegative val="0"/>
          <c:dLbls>
            <c:txPr>
              <a:bodyPr rot="-5400000" vert="horz"/>
              <a:lstStyle/>
              <a:p>
                <a:pPr>
                  <a:defRPr/>
                </a:pPr>
                <a:endParaRPr lang="es-ES"/>
              </a:p>
            </c:txPr>
            <c:showLegendKey val="0"/>
            <c:showVal val="1"/>
            <c:showCatName val="0"/>
            <c:showSerName val="1"/>
            <c:showPercent val="0"/>
            <c:showBubbleSize val="0"/>
            <c:separator>
</c:separator>
            <c:showLeaderLines val="0"/>
          </c:dLbls>
          <c:val>
            <c:numRef>
              <c:f>'Q3'!$V$35</c:f>
              <c:numCache>
                <c:formatCode>0.0%</c:formatCode>
                <c:ptCount val="1"/>
                <c:pt idx="0">
                  <c:v>0.11999976000047999</c:v>
                </c:pt>
              </c:numCache>
            </c:numRef>
          </c:val>
        </c:ser>
        <c:ser>
          <c:idx val="6"/>
          <c:order val="6"/>
          <c:tx>
            <c:strRef>
              <c:f>'Q3'!$U$36</c:f>
              <c:strCache>
                <c:ptCount val="1"/>
                <c:pt idx="0">
                  <c:v>Obligación legal</c:v>
                </c:pt>
              </c:strCache>
            </c:strRef>
          </c:tx>
          <c:invertIfNegative val="0"/>
          <c:dLbls>
            <c:txPr>
              <a:bodyPr rot="-5400000" vert="horz"/>
              <a:lstStyle/>
              <a:p>
                <a:pPr>
                  <a:defRPr/>
                </a:pPr>
                <a:endParaRPr lang="es-ES"/>
              </a:p>
            </c:txPr>
            <c:showLegendKey val="0"/>
            <c:showVal val="1"/>
            <c:showCatName val="0"/>
            <c:showSerName val="1"/>
            <c:showPercent val="0"/>
            <c:showBubbleSize val="0"/>
            <c:separator>
</c:separator>
            <c:showLeaderLines val="0"/>
          </c:dLbls>
          <c:val>
            <c:numRef>
              <c:f>'Q3'!$V$36</c:f>
              <c:numCache>
                <c:formatCode>0.0%</c:formatCode>
                <c:ptCount val="1"/>
                <c:pt idx="0">
                  <c:v>7.5555404444746663E-2</c:v>
                </c:pt>
              </c:numCache>
            </c:numRef>
          </c:val>
        </c:ser>
        <c:ser>
          <c:idx val="7"/>
          <c:order val="7"/>
          <c:tx>
            <c:strRef>
              <c:f>'Q3'!$U$37</c:f>
              <c:strCache>
                <c:ptCount val="1"/>
                <c:pt idx="0">
                  <c:v>Objetivos ambientales</c:v>
                </c:pt>
              </c:strCache>
            </c:strRef>
          </c:tx>
          <c:invertIfNegative val="0"/>
          <c:dLbls>
            <c:txPr>
              <a:bodyPr rot="-5400000" vert="horz"/>
              <a:lstStyle/>
              <a:p>
                <a:pPr>
                  <a:defRPr/>
                </a:pPr>
                <a:endParaRPr lang="es-ES"/>
              </a:p>
            </c:txPr>
            <c:showLegendKey val="0"/>
            <c:showVal val="1"/>
            <c:showCatName val="0"/>
            <c:showSerName val="1"/>
            <c:showPercent val="0"/>
            <c:showBubbleSize val="0"/>
            <c:separator>
</c:separator>
            <c:showLeaderLines val="0"/>
          </c:dLbls>
          <c:val>
            <c:numRef>
              <c:f>'Q3'!$V$37</c:f>
              <c:numCache>
                <c:formatCode>0.0%</c:formatCode>
                <c:ptCount val="1"/>
                <c:pt idx="0">
                  <c:v>3.9999920000159991E-2</c:v>
                </c:pt>
              </c:numCache>
            </c:numRef>
          </c:val>
        </c:ser>
        <c:ser>
          <c:idx val="8"/>
          <c:order val="8"/>
          <c:tx>
            <c:strRef>
              <c:f>'Q3'!$U$38</c:f>
              <c:strCache>
                <c:ptCount val="1"/>
                <c:pt idx="0">
                  <c:v>Incentivos</c:v>
                </c:pt>
              </c:strCache>
            </c:strRef>
          </c:tx>
          <c:invertIfNegative val="0"/>
          <c:dLbls>
            <c:txPr>
              <a:bodyPr rot="-5400000" vert="horz"/>
              <a:lstStyle/>
              <a:p>
                <a:pPr>
                  <a:defRPr/>
                </a:pPr>
                <a:endParaRPr lang="es-ES"/>
              </a:p>
            </c:txPr>
            <c:showLegendKey val="0"/>
            <c:showVal val="1"/>
            <c:showCatName val="0"/>
            <c:showSerName val="1"/>
            <c:showPercent val="0"/>
            <c:showBubbleSize val="0"/>
            <c:separator>
</c:separator>
            <c:showLeaderLines val="0"/>
          </c:dLbls>
          <c:val>
            <c:numRef>
              <c:f>'Q3'!$V$38</c:f>
              <c:numCache>
                <c:formatCode>0.0%</c:formatCode>
                <c:ptCount val="1"/>
                <c:pt idx="0">
                  <c:v>2.6666613333439997E-2</c:v>
                </c:pt>
              </c:numCache>
            </c:numRef>
          </c:val>
        </c:ser>
        <c:dLbls>
          <c:showLegendKey val="0"/>
          <c:showVal val="0"/>
          <c:showCatName val="0"/>
          <c:showSerName val="0"/>
          <c:showPercent val="0"/>
          <c:showBubbleSize val="0"/>
        </c:dLbls>
        <c:gapWidth val="150"/>
        <c:overlap val="-20"/>
        <c:axId val="117827840"/>
        <c:axId val="117964800"/>
      </c:barChart>
      <c:catAx>
        <c:axId val="117827840"/>
        <c:scaling>
          <c:orientation val="minMax"/>
        </c:scaling>
        <c:delete val="1"/>
        <c:axPos val="b"/>
        <c:numFmt formatCode="0.0%" sourceLinked="1"/>
        <c:majorTickMark val="out"/>
        <c:minorTickMark val="none"/>
        <c:tickLblPos val="none"/>
        <c:crossAx val="117964800"/>
        <c:crosses val="autoZero"/>
        <c:auto val="1"/>
        <c:lblAlgn val="ctr"/>
        <c:lblOffset val="100"/>
        <c:noMultiLvlLbl val="0"/>
      </c:catAx>
      <c:valAx>
        <c:axId val="117964800"/>
        <c:scaling>
          <c:orientation val="minMax"/>
          <c:max val="1"/>
        </c:scaling>
        <c:delete val="0"/>
        <c:axPos val="l"/>
        <c:numFmt formatCode="0%" sourceLinked="0"/>
        <c:majorTickMark val="out"/>
        <c:minorTickMark val="none"/>
        <c:tickLblPos val="nextTo"/>
        <c:crossAx val="117827840"/>
        <c:crosses val="autoZero"/>
        <c:crossBetween val="between"/>
      </c:valAx>
    </c:plotArea>
    <c:plotVisOnly val="1"/>
    <c:dispBlanksAs val="gap"/>
    <c:showDLblsOverMax val="0"/>
  </c:chart>
  <c:spPr>
    <a:ln>
      <a:noFill/>
    </a:ln>
  </c:spPr>
  <c:printSettings>
    <c:headerFooter/>
    <c:pageMargins b="0.75000000000000011" l="0.70000000000000007" r="0.70000000000000007" t="0.75000000000000011" header="0.30000000000000004" footer="0.30000000000000004"/>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5"/>
    </mc:Choice>
    <mc:Fallback>
      <c:style val="5"/>
    </mc:Fallback>
  </mc:AlternateContent>
  <c:chart>
    <c:autoTitleDeleted val="0"/>
    <c:plotArea>
      <c:layout>
        <c:manualLayout>
          <c:layoutTarget val="inner"/>
          <c:xMode val="edge"/>
          <c:yMode val="edge"/>
          <c:x val="0.11021561848441137"/>
          <c:y val="3.8202122883653211E-2"/>
          <c:w val="0.88978441825321331"/>
          <c:h val="0.89313665791776031"/>
        </c:manualLayout>
      </c:layout>
      <c:barChart>
        <c:barDir val="col"/>
        <c:grouping val="clustered"/>
        <c:varyColors val="0"/>
        <c:ser>
          <c:idx val="0"/>
          <c:order val="0"/>
          <c:tx>
            <c:strRef>
              <c:f>'Q3'!$U$9</c:f>
              <c:strCache>
                <c:ptCount val="1"/>
                <c:pt idx="0">
                  <c:v>Experiencias previas</c:v>
                </c:pt>
              </c:strCache>
            </c:strRef>
          </c:tx>
          <c:invertIfNegative val="0"/>
          <c:dLbls>
            <c:txPr>
              <a:bodyPr rot="-5400000" vert="horz"/>
              <a:lstStyle/>
              <a:p>
                <a:pPr>
                  <a:defRPr/>
                </a:pPr>
                <a:endParaRPr lang="es-ES"/>
              </a:p>
            </c:txPr>
            <c:showLegendKey val="0"/>
            <c:showVal val="1"/>
            <c:showCatName val="0"/>
            <c:showSerName val="1"/>
            <c:showPercent val="0"/>
            <c:showBubbleSize val="0"/>
            <c:separator>
</c:separator>
            <c:showLeaderLines val="0"/>
          </c:dLbls>
          <c:val>
            <c:numRef>
              <c:f>'Q3'!$V$9</c:f>
              <c:numCache>
                <c:formatCode>0.0%</c:formatCode>
                <c:ptCount val="1"/>
                <c:pt idx="0">
                  <c:v>0.37333258666815994</c:v>
                </c:pt>
              </c:numCache>
            </c:numRef>
          </c:val>
        </c:ser>
        <c:ser>
          <c:idx val="1"/>
          <c:order val="1"/>
          <c:tx>
            <c:strRef>
              <c:f>'Q3'!$U$10</c:f>
              <c:strCache>
                <c:ptCount val="1"/>
                <c:pt idx="0">
                  <c:v>Imposición dirección</c:v>
                </c:pt>
              </c:strCache>
            </c:strRef>
          </c:tx>
          <c:invertIfNegative val="0"/>
          <c:dLbls>
            <c:txPr>
              <a:bodyPr rot="-5400000" vert="horz"/>
              <a:lstStyle/>
              <a:p>
                <a:pPr>
                  <a:defRPr/>
                </a:pPr>
                <a:endParaRPr lang="es-ES"/>
              </a:p>
            </c:txPr>
            <c:showLegendKey val="0"/>
            <c:showVal val="1"/>
            <c:showCatName val="0"/>
            <c:showSerName val="1"/>
            <c:showPercent val="0"/>
            <c:showBubbleSize val="0"/>
            <c:separator>
</c:separator>
            <c:showLeaderLines val="0"/>
          </c:dLbls>
          <c:val>
            <c:numRef>
              <c:f>'Q3'!$V$10</c:f>
              <c:numCache>
                <c:formatCode>0.0%</c:formatCode>
                <c:ptCount val="1"/>
                <c:pt idx="0">
                  <c:v>0.3422215377791466</c:v>
                </c:pt>
              </c:numCache>
            </c:numRef>
          </c:val>
        </c:ser>
        <c:ser>
          <c:idx val="2"/>
          <c:order val="2"/>
          <c:tx>
            <c:strRef>
              <c:f>'Q3'!$U$11</c:f>
              <c:strCache>
                <c:ptCount val="1"/>
                <c:pt idx="0">
                  <c:v>Otros</c:v>
                </c:pt>
              </c:strCache>
            </c:strRef>
          </c:tx>
          <c:invertIfNegative val="0"/>
          <c:dLbls>
            <c:txPr>
              <a:bodyPr rot="-5400000" vert="horz"/>
              <a:lstStyle/>
              <a:p>
                <a:pPr>
                  <a:defRPr/>
                </a:pPr>
                <a:endParaRPr lang="es-ES"/>
              </a:p>
            </c:txPr>
            <c:showLegendKey val="0"/>
            <c:showVal val="1"/>
            <c:showCatName val="0"/>
            <c:showSerName val="1"/>
            <c:showPercent val="0"/>
            <c:showBubbleSize val="0"/>
            <c:separator>
</c:separator>
            <c:showLeaderLines val="0"/>
          </c:dLbls>
          <c:val>
            <c:numRef>
              <c:f>'Q3'!$V$11</c:f>
              <c:numCache>
                <c:formatCode>0.0%</c:formatCode>
                <c:ptCount val="1"/>
                <c:pt idx="0">
                  <c:v>0.3288882311124266</c:v>
                </c:pt>
              </c:numCache>
            </c:numRef>
          </c:val>
        </c:ser>
        <c:ser>
          <c:idx val="3"/>
          <c:order val="3"/>
          <c:tx>
            <c:strRef>
              <c:f>'Q3'!$U$12</c:f>
              <c:strCache>
                <c:ptCount val="1"/>
                <c:pt idx="0">
                  <c:v>Acceso y coste combustible</c:v>
                </c:pt>
              </c:strCache>
            </c:strRef>
          </c:tx>
          <c:invertIfNegative val="0"/>
          <c:dLbls>
            <c:txPr>
              <a:bodyPr rot="-5400000" vert="horz"/>
              <a:lstStyle/>
              <a:p>
                <a:pPr>
                  <a:defRPr/>
                </a:pPr>
                <a:endParaRPr lang="es-ES"/>
              </a:p>
            </c:txPr>
            <c:showLegendKey val="0"/>
            <c:showVal val="1"/>
            <c:showCatName val="0"/>
            <c:showSerName val="1"/>
            <c:showPercent val="0"/>
            <c:showBubbleSize val="0"/>
            <c:separator>
</c:separator>
            <c:showLeaderLines val="0"/>
          </c:dLbls>
          <c:val>
            <c:numRef>
              <c:f>'Q3'!$V$12</c:f>
              <c:numCache>
                <c:formatCode>0.0%</c:formatCode>
                <c:ptCount val="1"/>
                <c:pt idx="0">
                  <c:v>0.32444379555685326</c:v>
                </c:pt>
              </c:numCache>
            </c:numRef>
          </c:val>
        </c:ser>
        <c:ser>
          <c:idx val="4"/>
          <c:order val="4"/>
          <c:tx>
            <c:strRef>
              <c:f>'Q3'!$U$13</c:f>
              <c:strCache>
                <c:ptCount val="1"/>
                <c:pt idx="0">
                  <c:v>Estrategia corporativa</c:v>
                </c:pt>
              </c:strCache>
            </c:strRef>
          </c:tx>
          <c:invertIfNegative val="0"/>
          <c:dLbls>
            <c:txPr>
              <a:bodyPr rot="-5400000" vert="horz"/>
              <a:lstStyle/>
              <a:p>
                <a:pPr>
                  <a:defRPr/>
                </a:pPr>
                <a:endParaRPr lang="es-ES"/>
              </a:p>
            </c:txPr>
            <c:showLegendKey val="0"/>
            <c:showVal val="1"/>
            <c:showCatName val="0"/>
            <c:showSerName val="1"/>
            <c:showPercent val="0"/>
            <c:showBubbleSize val="0"/>
            <c:separator>
</c:separator>
            <c:showLeaderLines val="0"/>
          </c:dLbls>
          <c:val>
            <c:numRef>
              <c:f>'Q3'!$V$13</c:f>
              <c:numCache>
                <c:formatCode>0.0%</c:formatCode>
                <c:ptCount val="1"/>
                <c:pt idx="0">
                  <c:v>0.15555524444506663</c:v>
                </c:pt>
              </c:numCache>
            </c:numRef>
          </c:val>
        </c:ser>
        <c:ser>
          <c:idx val="5"/>
          <c:order val="5"/>
          <c:tx>
            <c:strRef>
              <c:f>'Q3'!$U$14</c:f>
              <c:strCache>
                <c:ptCount val="1"/>
                <c:pt idx="0">
                  <c:v>Objetivos ambientales</c:v>
                </c:pt>
              </c:strCache>
            </c:strRef>
          </c:tx>
          <c:invertIfNegative val="0"/>
          <c:dLbls>
            <c:txPr>
              <a:bodyPr rot="-5400000" vert="horz"/>
              <a:lstStyle/>
              <a:p>
                <a:pPr>
                  <a:defRPr/>
                </a:pPr>
                <a:endParaRPr lang="es-ES"/>
              </a:p>
            </c:txPr>
            <c:showLegendKey val="0"/>
            <c:showVal val="1"/>
            <c:showCatName val="0"/>
            <c:showSerName val="1"/>
            <c:showPercent val="0"/>
            <c:showBubbleSize val="0"/>
            <c:separator>
</c:separator>
            <c:showLeaderLines val="0"/>
          </c:dLbls>
          <c:val>
            <c:numRef>
              <c:f>'Q3'!$V$14</c:f>
              <c:numCache>
                <c:formatCode>0.0%</c:formatCode>
                <c:ptCount val="1"/>
                <c:pt idx="0">
                  <c:v>0.11999976000047999</c:v>
                </c:pt>
              </c:numCache>
            </c:numRef>
          </c:val>
        </c:ser>
        <c:ser>
          <c:idx val="6"/>
          <c:order val="6"/>
          <c:tx>
            <c:strRef>
              <c:f>'Q3'!$U$15</c:f>
              <c:strCache>
                <c:ptCount val="1"/>
                <c:pt idx="0">
                  <c:v>Opción barata</c:v>
                </c:pt>
              </c:strCache>
            </c:strRef>
          </c:tx>
          <c:invertIfNegative val="0"/>
          <c:dLbls>
            <c:txPr>
              <a:bodyPr rot="-5400000" vert="horz"/>
              <a:lstStyle/>
              <a:p>
                <a:pPr>
                  <a:defRPr/>
                </a:pPr>
                <a:endParaRPr lang="es-ES"/>
              </a:p>
            </c:txPr>
            <c:showLegendKey val="0"/>
            <c:showVal val="1"/>
            <c:showCatName val="0"/>
            <c:showSerName val="1"/>
            <c:showPercent val="0"/>
            <c:showBubbleSize val="0"/>
            <c:separator>
</c:separator>
            <c:showLeaderLines val="0"/>
          </c:dLbls>
          <c:val>
            <c:numRef>
              <c:f>'Q3'!$V$15</c:f>
              <c:numCache>
                <c:formatCode>0.0%</c:formatCode>
                <c:ptCount val="1"/>
                <c:pt idx="0">
                  <c:v>7.5555404444746663E-2</c:v>
                </c:pt>
              </c:numCache>
            </c:numRef>
          </c:val>
        </c:ser>
        <c:ser>
          <c:idx val="7"/>
          <c:order val="7"/>
          <c:tx>
            <c:strRef>
              <c:f>'Q3'!$U$16</c:f>
              <c:strCache>
                <c:ptCount val="1"/>
                <c:pt idx="0">
                  <c:v>Obligación legal</c:v>
                </c:pt>
              </c:strCache>
            </c:strRef>
          </c:tx>
          <c:invertIfNegative val="0"/>
          <c:dLbls>
            <c:txPr>
              <a:bodyPr rot="-5400000" vert="horz"/>
              <a:lstStyle/>
              <a:p>
                <a:pPr>
                  <a:defRPr/>
                </a:pPr>
                <a:endParaRPr lang="es-ES"/>
              </a:p>
            </c:txPr>
            <c:showLegendKey val="0"/>
            <c:showVal val="1"/>
            <c:showCatName val="0"/>
            <c:showSerName val="1"/>
            <c:showPercent val="0"/>
            <c:showBubbleSize val="0"/>
            <c:separator>
</c:separator>
            <c:showLeaderLines val="0"/>
          </c:dLbls>
          <c:val>
            <c:numRef>
              <c:f>'Q3'!$V$16</c:f>
              <c:numCache>
                <c:formatCode>0.0%</c:formatCode>
                <c:ptCount val="1"/>
                <c:pt idx="0">
                  <c:v>3.9999920000159991E-2</c:v>
                </c:pt>
              </c:numCache>
            </c:numRef>
          </c:val>
        </c:ser>
        <c:ser>
          <c:idx val="8"/>
          <c:order val="8"/>
          <c:tx>
            <c:strRef>
              <c:f>'Q3'!$U$17</c:f>
              <c:strCache>
                <c:ptCount val="1"/>
                <c:pt idx="0">
                  <c:v>Incentivos</c:v>
                </c:pt>
              </c:strCache>
            </c:strRef>
          </c:tx>
          <c:invertIfNegative val="0"/>
          <c:dLbls>
            <c:txPr>
              <a:bodyPr rot="-5400000" vert="horz"/>
              <a:lstStyle/>
              <a:p>
                <a:pPr>
                  <a:defRPr/>
                </a:pPr>
                <a:endParaRPr lang="es-ES"/>
              </a:p>
            </c:txPr>
            <c:showLegendKey val="0"/>
            <c:showVal val="1"/>
            <c:showCatName val="0"/>
            <c:showSerName val="1"/>
            <c:showPercent val="0"/>
            <c:showBubbleSize val="0"/>
            <c:separator>
</c:separator>
            <c:showLeaderLines val="0"/>
          </c:dLbls>
          <c:val>
            <c:numRef>
              <c:f>'Q3'!$V$17</c:f>
              <c:numCache>
                <c:formatCode>0.0%</c:formatCode>
                <c:ptCount val="1"/>
                <c:pt idx="0">
                  <c:v>2.6666613333439997E-2</c:v>
                </c:pt>
              </c:numCache>
            </c:numRef>
          </c:val>
        </c:ser>
        <c:dLbls>
          <c:showLegendKey val="0"/>
          <c:showVal val="0"/>
          <c:showCatName val="0"/>
          <c:showSerName val="0"/>
          <c:showPercent val="0"/>
          <c:showBubbleSize val="0"/>
        </c:dLbls>
        <c:gapWidth val="150"/>
        <c:overlap val="-20"/>
        <c:axId val="118027008"/>
        <c:axId val="118028544"/>
      </c:barChart>
      <c:catAx>
        <c:axId val="118027008"/>
        <c:scaling>
          <c:orientation val="minMax"/>
        </c:scaling>
        <c:delete val="1"/>
        <c:axPos val="b"/>
        <c:numFmt formatCode="0.0%" sourceLinked="1"/>
        <c:majorTickMark val="out"/>
        <c:minorTickMark val="none"/>
        <c:tickLblPos val="none"/>
        <c:crossAx val="118028544"/>
        <c:crosses val="autoZero"/>
        <c:auto val="1"/>
        <c:lblAlgn val="ctr"/>
        <c:lblOffset val="100"/>
        <c:noMultiLvlLbl val="0"/>
      </c:catAx>
      <c:valAx>
        <c:axId val="118028544"/>
        <c:scaling>
          <c:orientation val="minMax"/>
          <c:max val="1"/>
        </c:scaling>
        <c:delete val="0"/>
        <c:axPos val="l"/>
        <c:numFmt formatCode="0%" sourceLinked="0"/>
        <c:majorTickMark val="out"/>
        <c:minorTickMark val="none"/>
        <c:tickLblPos val="nextTo"/>
        <c:crossAx val="118027008"/>
        <c:crosses val="autoZero"/>
        <c:crossBetween val="between"/>
      </c:valAx>
      <c:spPr>
        <a:ln>
          <a:noFill/>
        </a:ln>
      </c:spPr>
    </c:plotArea>
    <c:plotVisOnly val="1"/>
    <c:dispBlanksAs val="gap"/>
    <c:showDLblsOverMax val="0"/>
  </c:chart>
  <c:spPr>
    <a:ln>
      <a:noFill/>
    </a:ln>
  </c:spPr>
  <c:printSettings>
    <c:headerFooter/>
    <c:pageMargins b="0.75000000000000011" l="0.70000000000000007" r="0.70000000000000007" t="0.75000000000000011" header="0.30000000000000004" footer="0.30000000000000004"/>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338640712740535"/>
          <c:y val="3.8202202745696967E-2"/>
          <c:w val="0.8947925182888421"/>
          <c:h val="0.84272466708601246"/>
        </c:manualLayout>
      </c:layout>
      <c:barChart>
        <c:barDir val="col"/>
        <c:grouping val="clustered"/>
        <c:varyColors val="0"/>
        <c:ser>
          <c:idx val="0"/>
          <c:order val="0"/>
          <c:tx>
            <c:strRef>
              <c:f>'Q4'!$B$9</c:f>
              <c:strCache>
                <c:ptCount val="1"/>
                <c:pt idx="0">
                  <c:v>Profesionales</c:v>
                </c:pt>
              </c:strCache>
            </c:strRef>
          </c:tx>
          <c:spPr>
            <a:solidFill>
              <a:schemeClr val="accent5"/>
            </a:solidFill>
          </c:spPr>
          <c:invertIfNegative val="0"/>
          <c:dLbls>
            <c:txPr>
              <a:bodyPr rot="-5400000" vert="horz"/>
              <a:lstStyle/>
              <a:p>
                <a:pPr>
                  <a:defRPr/>
                </a:pPr>
                <a:endParaRPr lang="es-ES"/>
              </a:p>
            </c:txPr>
            <c:dLblPos val="ctr"/>
            <c:showLegendKey val="0"/>
            <c:showVal val="1"/>
            <c:showCatName val="0"/>
            <c:showSerName val="1"/>
            <c:showPercent val="0"/>
            <c:showBubbleSize val="0"/>
            <c:separator>
</c:separator>
            <c:showLeaderLines val="0"/>
          </c:dLbls>
          <c:cat>
            <c:strRef>
              <c:f>'Q4'!$C$8</c:f>
              <c:strCache>
                <c:ptCount val="1"/>
                <c:pt idx="0">
                  <c:v>%</c:v>
                </c:pt>
              </c:strCache>
            </c:strRef>
          </c:cat>
          <c:val>
            <c:numRef>
              <c:f>'Q4'!$C$9</c:f>
              <c:numCache>
                <c:formatCode>0%</c:formatCode>
                <c:ptCount val="1"/>
                <c:pt idx="0">
                  <c:v>0.95744680851063835</c:v>
                </c:pt>
              </c:numCache>
            </c:numRef>
          </c:val>
        </c:ser>
        <c:ser>
          <c:idx val="1"/>
          <c:order val="1"/>
          <c:tx>
            <c:strRef>
              <c:f>'Q4'!$B$10</c:f>
              <c:strCache>
                <c:ptCount val="1"/>
                <c:pt idx="0">
                  <c:v>Técnicos empresa</c:v>
                </c:pt>
              </c:strCache>
            </c:strRef>
          </c:tx>
          <c:invertIfNegative val="0"/>
          <c:dLbls>
            <c:txPr>
              <a:bodyPr rot="-5400000" vert="horz"/>
              <a:lstStyle/>
              <a:p>
                <a:pPr>
                  <a:defRPr/>
                </a:pPr>
                <a:endParaRPr lang="es-ES"/>
              </a:p>
            </c:txPr>
            <c:showLegendKey val="0"/>
            <c:showVal val="1"/>
            <c:showCatName val="0"/>
            <c:showSerName val="1"/>
            <c:showPercent val="0"/>
            <c:showBubbleSize val="0"/>
            <c:separator>
</c:separator>
            <c:showLeaderLines val="0"/>
          </c:dLbls>
          <c:cat>
            <c:strRef>
              <c:f>'Q4'!$C$8</c:f>
              <c:strCache>
                <c:ptCount val="1"/>
                <c:pt idx="0">
                  <c:v>%</c:v>
                </c:pt>
              </c:strCache>
            </c:strRef>
          </c:cat>
          <c:val>
            <c:numRef>
              <c:f>'Q4'!$C$10</c:f>
              <c:numCache>
                <c:formatCode>0%</c:formatCode>
                <c:ptCount val="1"/>
                <c:pt idx="0">
                  <c:v>0.1276595744680851</c:v>
                </c:pt>
              </c:numCache>
            </c:numRef>
          </c:val>
        </c:ser>
        <c:ser>
          <c:idx val="2"/>
          <c:order val="2"/>
          <c:tx>
            <c:strRef>
              <c:f>'Q4'!$B$11</c:f>
              <c:strCache>
                <c:ptCount val="1"/>
                <c:pt idx="0">
                  <c:v>Comerciales</c:v>
                </c:pt>
              </c:strCache>
            </c:strRef>
          </c:tx>
          <c:invertIfNegative val="0"/>
          <c:dLbls>
            <c:txPr>
              <a:bodyPr rot="-5400000" vert="horz"/>
              <a:lstStyle/>
              <a:p>
                <a:pPr>
                  <a:defRPr/>
                </a:pPr>
                <a:endParaRPr lang="es-ES"/>
              </a:p>
            </c:txPr>
            <c:showLegendKey val="0"/>
            <c:showVal val="1"/>
            <c:showCatName val="0"/>
            <c:showSerName val="1"/>
            <c:showPercent val="0"/>
            <c:showBubbleSize val="0"/>
            <c:separator>
</c:separator>
            <c:showLeaderLines val="0"/>
          </c:dLbls>
          <c:cat>
            <c:strRef>
              <c:f>'Q4'!$C$8</c:f>
              <c:strCache>
                <c:ptCount val="1"/>
                <c:pt idx="0">
                  <c:v>%</c:v>
                </c:pt>
              </c:strCache>
            </c:strRef>
          </c:cat>
          <c:val>
            <c:numRef>
              <c:f>'Q4'!$C$11</c:f>
              <c:numCache>
                <c:formatCode>0%</c:formatCode>
                <c:ptCount val="1"/>
                <c:pt idx="0">
                  <c:v>4.2553191489361701E-2</c:v>
                </c:pt>
              </c:numCache>
            </c:numRef>
          </c:val>
        </c:ser>
        <c:ser>
          <c:idx val="3"/>
          <c:order val="3"/>
          <c:tx>
            <c:strRef>
              <c:f>'Q4'!$B$12</c:f>
              <c:strCache>
                <c:ptCount val="1"/>
                <c:pt idx="0">
                  <c:v>Agencias de la Energía</c:v>
                </c:pt>
              </c:strCache>
            </c:strRef>
          </c:tx>
          <c:invertIfNegative val="0"/>
          <c:dLbls>
            <c:txPr>
              <a:bodyPr rot="-5400000" vert="horz"/>
              <a:lstStyle/>
              <a:p>
                <a:pPr>
                  <a:defRPr/>
                </a:pPr>
                <a:endParaRPr lang="es-ES"/>
              </a:p>
            </c:txPr>
            <c:showLegendKey val="0"/>
            <c:showVal val="1"/>
            <c:showCatName val="0"/>
            <c:showSerName val="1"/>
            <c:showPercent val="0"/>
            <c:showBubbleSize val="0"/>
            <c:separator>
</c:separator>
            <c:showLeaderLines val="0"/>
          </c:dLbls>
          <c:cat>
            <c:strRef>
              <c:f>'Q4'!$C$8</c:f>
              <c:strCache>
                <c:ptCount val="1"/>
                <c:pt idx="0">
                  <c:v>%</c:v>
                </c:pt>
              </c:strCache>
            </c:strRef>
          </c:cat>
          <c:val>
            <c:numRef>
              <c:f>'Q4'!$C$12</c:f>
              <c:numCache>
                <c:formatCode>0%</c:formatCode>
                <c:ptCount val="1"/>
                <c:pt idx="0">
                  <c:v>2.1276595744680851E-2</c:v>
                </c:pt>
              </c:numCache>
            </c:numRef>
          </c:val>
        </c:ser>
        <c:ser>
          <c:idx val="4"/>
          <c:order val="4"/>
          <c:tx>
            <c:strRef>
              <c:f>'Q4'!$B$13</c:f>
              <c:strCache>
                <c:ptCount val="1"/>
                <c:pt idx="0">
                  <c:v>Otros</c:v>
                </c:pt>
              </c:strCache>
            </c:strRef>
          </c:tx>
          <c:invertIfNegative val="0"/>
          <c:dLbls>
            <c:txPr>
              <a:bodyPr rot="-5400000" vert="horz"/>
              <a:lstStyle/>
              <a:p>
                <a:pPr>
                  <a:defRPr/>
                </a:pPr>
                <a:endParaRPr lang="es-ES"/>
              </a:p>
            </c:txPr>
            <c:showLegendKey val="0"/>
            <c:showVal val="1"/>
            <c:showCatName val="0"/>
            <c:showSerName val="1"/>
            <c:showPercent val="0"/>
            <c:showBubbleSize val="0"/>
            <c:separator>
</c:separator>
            <c:showLeaderLines val="0"/>
          </c:dLbls>
          <c:cat>
            <c:strRef>
              <c:f>'Q4'!$C$8</c:f>
              <c:strCache>
                <c:ptCount val="1"/>
                <c:pt idx="0">
                  <c:v>%</c:v>
                </c:pt>
              </c:strCache>
            </c:strRef>
          </c:cat>
          <c:val>
            <c:numRef>
              <c:f>'Q4'!$C$13</c:f>
              <c:numCache>
                <c:formatCode>0%</c:formatCode>
                <c:ptCount val="1"/>
                <c:pt idx="0">
                  <c:v>1.9148936170212767E-6</c:v>
                </c:pt>
              </c:numCache>
            </c:numRef>
          </c:val>
        </c:ser>
        <c:ser>
          <c:idx val="5"/>
          <c:order val="5"/>
          <c:tx>
            <c:strRef>
              <c:f>'Q4'!$B$14</c:f>
              <c:strCache>
                <c:ptCount val="1"/>
                <c:pt idx="0">
                  <c:v>Internet/Webs</c:v>
                </c:pt>
              </c:strCache>
            </c:strRef>
          </c:tx>
          <c:invertIfNegative val="0"/>
          <c:dLbls>
            <c:txPr>
              <a:bodyPr rot="-5400000" vert="horz"/>
              <a:lstStyle/>
              <a:p>
                <a:pPr>
                  <a:defRPr/>
                </a:pPr>
                <a:endParaRPr lang="es-ES"/>
              </a:p>
            </c:txPr>
            <c:showLegendKey val="0"/>
            <c:showVal val="1"/>
            <c:showCatName val="0"/>
            <c:showSerName val="1"/>
            <c:showPercent val="0"/>
            <c:showBubbleSize val="0"/>
            <c:separator>
</c:separator>
            <c:showLeaderLines val="0"/>
          </c:dLbls>
          <c:cat>
            <c:strRef>
              <c:f>'Q4'!$C$8</c:f>
              <c:strCache>
                <c:ptCount val="1"/>
                <c:pt idx="0">
                  <c:v>%</c:v>
                </c:pt>
              </c:strCache>
            </c:strRef>
          </c:cat>
          <c:val>
            <c:numRef>
              <c:f>'Q4'!$C$14</c:f>
              <c:numCache>
                <c:formatCode>0%</c:formatCode>
                <c:ptCount val="1"/>
                <c:pt idx="0">
                  <c:v>1.4893617021276594E-6</c:v>
                </c:pt>
              </c:numCache>
            </c:numRef>
          </c:val>
        </c:ser>
        <c:ser>
          <c:idx val="6"/>
          <c:order val="6"/>
          <c:tx>
            <c:strRef>
              <c:f>'Q4'!$B$15</c:f>
              <c:strCache>
                <c:ptCount val="1"/>
                <c:pt idx="0">
                  <c:v>Medios comunicación</c:v>
                </c:pt>
              </c:strCache>
            </c:strRef>
          </c:tx>
          <c:invertIfNegative val="0"/>
          <c:dLbls>
            <c:txPr>
              <a:bodyPr rot="-5400000" vert="horz"/>
              <a:lstStyle/>
              <a:p>
                <a:pPr>
                  <a:defRPr/>
                </a:pPr>
                <a:endParaRPr lang="es-ES"/>
              </a:p>
            </c:txPr>
            <c:showLegendKey val="0"/>
            <c:showVal val="1"/>
            <c:showCatName val="0"/>
            <c:showSerName val="1"/>
            <c:showPercent val="0"/>
            <c:showBubbleSize val="0"/>
            <c:separator>
</c:separator>
            <c:showLeaderLines val="0"/>
          </c:dLbls>
          <c:cat>
            <c:strRef>
              <c:f>'Q4'!$C$8</c:f>
              <c:strCache>
                <c:ptCount val="1"/>
                <c:pt idx="0">
                  <c:v>%</c:v>
                </c:pt>
              </c:strCache>
            </c:strRef>
          </c:cat>
          <c:val>
            <c:numRef>
              <c:f>'Q4'!$C$15</c:f>
              <c:numCache>
                <c:formatCode>0%</c:formatCode>
                <c:ptCount val="1"/>
                <c:pt idx="0">
                  <c:v>1.276595744680851E-6</c:v>
                </c:pt>
              </c:numCache>
            </c:numRef>
          </c:val>
        </c:ser>
        <c:ser>
          <c:idx val="7"/>
          <c:order val="7"/>
          <c:tx>
            <c:strRef>
              <c:f>'Q4'!$B$16</c:f>
              <c:strCache>
                <c:ptCount val="1"/>
                <c:pt idx="0">
                  <c:v>Asoc. de consumidores</c:v>
                </c:pt>
              </c:strCache>
            </c:strRef>
          </c:tx>
          <c:invertIfNegative val="0"/>
          <c:dLbls>
            <c:txPr>
              <a:bodyPr rot="-5400000" vert="horz"/>
              <a:lstStyle/>
              <a:p>
                <a:pPr>
                  <a:defRPr/>
                </a:pPr>
                <a:endParaRPr lang="es-ES"/>
              </a:p>
            </c:txPr>
            <c:showLegendKey val="0"/>
            <c:showVal val="1"/>
            <c:showCatName val="0"/>
            <c:showSerName val="1"/>
            <c:showPercent val="0"/>
            <c:showBubbleSize val="0"/>
            <c:separator>
</c:separator>
            <c:showLeaderLines val="0"/>
          </c:dLbls>
          <c:cat>
            <c:strRef>
              <c:f>'Q4'!$C$8</c:f>
              <c:strCache>
                <c:ptCount val="1"/>
                <c:pt idx="0">
                  <c:v>%</c:v>
                </c:pt>
              </c:strCache>
            </c:strRef>
          </c:cat>
          <c:val>
            <c:numRef>
              <c:f>'Q4'!$C$16</c:f>
              <c:numCache>
                <c:formatCode>0%</c:formatCode>
                <c:ptCount val="1"/>
                <c:pt idx="0">
                  <c:v>8.5106382978723408E-7</c:v>
                </c:pt>
              </c:numCache>
            </c:numRef>
          </c:val>
        </c:ser>
        <c:dLbls>
          <c:showLegendKey val="0"/>
          <c:showVal val="0"/>
          <c:showCatName val="0"/>
          <c:showSerName val="0"/>
          <c:showPercent val="0"/>
          <c:showBubbleSize val="0"/>
        </c:dLbls>
        <c:gapWidth val="150"/>
        <c:overlap val="-20"/>
        <c:axId val="118688768"/>
        <c:axId val="118694656"/>
      </c:barChart>
      <c:catAx>
        <c:axId val="118688768"/>
        <c:scaling>
          <c:orientation val="minMax"/>
        </c:scaling>
        <c:delete val="1"/>
        <c:axPos val="b"/>
        <c:numFmt formatCode="General" sourceLinked="1"/>
        <c:majorTickMark val="out"/>
        <c:minorTickMark val="none"/>
        <c:tickLblPos val="none"/>
        <c:crossAx val="118694656"/>
        <c:crosses val="autoZero"/>
        <c:auto val="1"/>
        <c:lblAlgn val="ctr"/>
        <c:lblOffset val="100"/>
        <c:noMultiLvlLbl val="0"/>
      </c:catAx>
      <c:valAx>
        <c:axId val="118694656"/>
        <c:scaling>
          <c:orientation val="minMax"/>
          <c:max val="1"/>
        </c:scaling>
        <c:delete val="0"/>
        <c:axPos val="l"/>
        <c:numFmt formatCode="0%" sourceLinked="1"/>
        <c:majorTickMark val="out"/>
        <c:minorTickMark val="none"/>
        <c:tickLblPos val="nextTo"/>
        <c:crossAx val="118688768"/>
        <c:crosses val="autoZero"/>
        <c:crossBetween val="between"/>
      </c:valAx>
      <c:spPr>
        <a:noFill/>
      </c:spPr>
    </c:plotArea>
    <c:plotVisOnly val="1"/>
    <c:dispBlanksAs val="gap"/>
    <c:showDLblsOverMax val="0"/>
  </c:chart>
  <c:spPr>
    <a:solidFill>
      <a:schemeClr val="bg1"/>
    </a:solidFill>
    <a:ln>
      <a:noFill/>
    </a:ln>
  </c:spPr>
  <c:printSettings>
    <c:headerFooter/>
    <c:pageMargins b="0.75000000000000011" l="0.70000000000000007" r="0.70000000000000007" t="0.75000000000000011" header="0.30000000000000004" footer="0.30000000000000004"/>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649481972648186E-2"/>
          <c:y val="0.39714950278310635"/>
          <c:w val="0.91135046442519108"/>
          <c:h val="0.5435574777252612"/>
        </c:manualLayout>
      </c:layout>
      <c:barChart>
        <c:barDir val="col"/>
        <c:grouping val="clustered"/>
        <c:varyColors val="0"/>
        <c:ser>
          <c:idx val="0"/>
          <c:order val="0"/>
          <c:tx>
            <c:strRef>
              <c:f>'Q5'!$C$9</c:f>
              <c:strCache>
                <c:ptCount val="1"/>
                <c:pt idx="0">
                  <c:v>Ahorros totales</c:v>
                </c:pt>
              </c:strCache>
            </c:strRef>
          </c:tx>
          <c:invertIfNegative val="0"/>
          <c:dLbls>
            <c:txPr>
              <a:bodyPr rot="-5400000" vert="horz"/>
              <a:lstStyle/>
              <a:p>
                <a:pPr>
                  <a:defRPr/>
                </a:pPr>
                <a:endParaRPr lang="es-ES"/>
              </a:p>
            </c:txPr>
            <c:showLegendKey val="0"/>
            <c:showVal val="1"/>
            <c:showCatName val="0"/>
            <c:showSerName val="1"/>
            <c:showPercent val="0"/>
            <c:showBubbleSize val="0"/>
            <c:separator>
</c:separator>
            <c:showLeaderLines val="0"/>
          </c:dLbls>
          <c:val>
            <c:numRef>
              <c:f>'Q5'!$D$9</c:f>
              <c:numCache>
                <c:formatCode>0%</c:formatCode>
                <c:ptCount val="1"/>
                <c:pt idx="0">
                  <c:v>0.99199999999999999</c:v>
                </c:pt>
              </c:numCache>
            </c:numRef>
          </c:val>
        </c:ser>
        <c:ser>
          <c:idx val="1"/>
          <c:order val="1"/>
          <c:tx>
            <c:strRef>
              <c:f>'Q5'!$C$10</c:f>
              <c:strCache>
                <c:ptCount val="1"/>
                <c:pt idx="0">
                  <c:v>Adecuación al proceso</c:v>
                </c:pt>
              </c:strCache>
            </c:strRef>
          </c:tx>
          <c:invertIfNegative val="0"/>
          <c:dLbls>
            <c:txPr>
              <a:bodyPr rot="-5400000" vert="horz"/>
              <a:lstStyle/>
              <a:p>
                <a:pPr>
                  <a:defRPr/>
                </a:pPr>
                <a:endParaRPr lang="es-ES"/>
              </a:p>
            </c:txPr>
            <c:showLegendKey val="0"/>
            <c:showVal val="1"/>
            <c:showCatName val="0"/>
            <c:showSerName val="1"/>
            <c:showPercent val="0"/>
            <c:showBubbleSize val="0"/>
            <c:separator>
</c:separator>
            <c:showLeaderLines val="0"/>
          </c:dLbls>
          <c:val>
            <c:numRef>
              <c:f>'Q5'!$D$10</c:f>
              <c:numCache>
                <c:formatCode>0%</c:formatCode>
                <c:ptCount val="1"/>
                <c:pt idx="0">
                  <c:v>0.98799999999999999</c:v>
                </c:pt>
              </c:numCache>
            </c:numRef>
          </c:val>
        </c:ser>
        <c:ser>
          <c:idx val="2"/>
          <c:order val="2"/>
          <c:tx>
            <c:strRef>
              <c:f>'Q5'!$C$11</c:f>
              <c:strCache>
                <c:ptCount val="1"/>
                <c:pt idx="0">
                  <c:v>Fiable y seguro</c:v>
                </c:pt>
              </c:strCache>
            </c:strRef>
          </c:tx>
          <c:invertIfNegative val="0"/>
          <c:dLbls>
            <c:txPr>
              <a:bodyPr rot="-5400000" vert="horz"/>
              <a:lstStyle/>
              <a:p>
                <a:pPr>
                  <a:defRPr/>
                </a:pPr>
                <a:endParaRPr lang="es-ES"/>
              </a:p>
            </c:txPr>
            <c:showLegendKey val="0"/>
            <c:showVal val="1"/>
            <c:showCatName val="0"/>
            <c:showSerName val="1"/>
            <c:showPercent val="0"/>
            <c:showBubbleSize val="0"/>
            <c:separator>
</c:separator>
            <c:showLeaderLines val="0"/>
          </c:dLbls>
          <c:val>
            <c:numRef>
              <c:f>'Q5'!$D$11</c:f>
              <c:numCache>
                <c:formatCode>0%</c:formatCode>
                <c:ptCount val="1"/>
                <c:pt idx="0">
                  <c:v>0.98399999999999999</c:v>
                </c:pt>
              </c:numCache>
            </c:numRef>
          </c:val>
        </c:ser>
        <c:ser>
          <c:idx val="3"/>
          <c:order val="3"/>
          <c:tx>
            <c:strRef>
              <c:f>'Q5'!$C$12</c:f>
              <c:strCache>
                <c:ptCount val="1"/>
                <c:pt idx="0">
                  <c:v>Acceso al combustible</c:v>
                </c:pt>
              </c:strCache>
            </c:strRef>
          </c:tx>
          <c:invertIfNegative val="0"/>
          <c:dLbls>
            <c:txPr>
              <a:bodyPr rot="-5400000" vert="horz"/>
              <a:lstStyle/>
              <a:p>
                <a:pPr>
                  <a:defRPr/>
                </a:pPr>
                <a:endParaRPr lang="es-ES"/>
              </a:p>
            </c:txPr>
            <c:showLegendKey val="0"/>
            <c:showVal val="1"/>
            <c:showCatName val="0"/>
            <c:showSerName val="1"/>
            <c:showPercent val="0"/>
            <c:showBubbleSize val="0"/>
            <c:separator>
</c:separator>
            <c:showLeaderLines val="0"/>
          </c:dLbls>
          <c:val>
            <c:numRef>
              <c:f>'Q5'!$D$12</c:f>
              <c:numCache>
                <c:formatCode>0%</c:formatCode>
                <c:ptCount val="1"/>
                <c:pt idx="0">
                  <c:v>0.96399999999999997</c:v>
                </c:pt>
              </c:numCache>
            </c:numRef>
          </c:val>
        </c:ser>
        <c:ser>
          <c:idx val="4"/>
          <c:order val="4"/>
          <c:tx>
            <c:strRef>
              <c:f>'Q5'!$C$13</c:f>
              <c:strCache>
                <c:ptCount val="1"/>
                <c:pt idx="0">
                  <c:v>Inversión</c:v>
                </c:pt>
              </c:strCache>
            </c:strRef>
          </c:tx>
          <c:invertIfNegative val="0"/>
          <c:dLbls>
            <c:txPr>
              <a:bodyPr rot="-5400000" vert="horz"/>
              <a:lstStyle/>
              <a:p>
                <a:pPr>
                  <a:defRPr/>
                </a:pPr>
                <a:endParaRPr lang="es-ES"/>
              </a:p>
            </c:txPr>
            <c:showLegendKey val="0"/>
            <c:showVal val="1"/>
            <c:showCatName val="0"/>
            <c:showSerName val="1"/>
            <c:showPercent val="0"/>
            <c:showBubbleSize val="0"/>
            <c:separator>
</c:separator>
            <c:showLeaderLines val="0"/>
          </c:dLbls>
          <c:val>
            <c:numRef>
              <c:f>'Q5'!$D$13</c:f>
              <c:numCache>
                <c:formatCode>0%</c:formatCode>
                <c:ptCount val="1"/>
                <c:pt idx="0">
                  <c:v>0.96</c:v>
                </c:pt>
              </c:numCache>
            </c:numRef>
          </c:val>
        </c:ser>
        <c:ser>
          <c:idx val="5"/>
          <c:order val="5"/>
          <c:tx>
            <c:strRef>
              <c:f>'Q5'!$C$14</c:f>
              <c:strCache>
                <c:ptCount val="1"/>
                <c:pt idx="0">
                  <c:v>Disponibilidad tecnología</c:v>
                </c:pt>
              </c:strCache>
            </c:strRef>
          </c:tx>
          <c:invertIfNegative val="0"/>
          <c:dLbls>
            <c:txPr>
              <a:bodyPr rot="-5400000" vert="horz"/>
              <a:lstStyle/>
              <a:p>
                <a:pPr>
                  <a:defRPr/>
                </a:pPr>
                <a:endParaRPr lang="es-ES"/>
              </a:p>
            </c:txPr>
            <c:showLegendKey val="0"/>
            <c:showVal val="1"/>
            <c:showCatName val="0"/>
            <c:showSerName val="1"/>
            <c:showPercent val="0"/>
            <c:showBubbleSize val="0"/>
            <c:separator>
</c:separator>
            <c:showLeaderLines val="0"/>
          </c:dLbls>
          <c:val>
            <c:numRef>
              <c:f>'Q5'!$D$14</c:f>
              <c:numCache>
                <c:formatCode>0%</c:formatCode>
                <c:ptCount val="1"/>
                <c:pt idx="0">
                  <c:v>0.94799999999999995</c:v>
                </c:pt>
              </c:numCache>
            </c:numRef>
          </c:val>
        </c:ser>
        <c:ser>
          <c:idx val="6"/>
          <c:order val="6"/>
          <c:tx>
            <c:strRef>
              <c:f>'Q5'!$C$15</c:f>
              <c:strCache>
                <c:ptCount val="1"/>
                <c:pt idx="0">
                  <c:v>Mantenimiento</c:v>
                </c:pt>
              </c:strCache>
            </c:strRef>
          </c:tx>
          <c:invertIfNegative val="0"/>
          <c:dLbls>
            <c:txPr>
              <a:bodyPr rot="-5400000" vert="horz"/>
              <a:lstStyle/>
              <a:p>
                <a:pPr>
                  <a:defRPr/>
                </a:pPr>
                <a:endParaRPr lang="es-ES"/>
              </a:p>
            </c:txPr>
            <c:showLegendKey val="0"/>
            <c:showVal val="1"/>
            <c:showCatName val="0"/>
            <c:showSerName val="1"/>
            <c:showPercent val="0"/>
            <c:showBubbleSize val="0"/>
            <c:separator>
</c:separator>
            <c:showLeaderLines val="0"/>
          </c:dLbls>
          <c:val>
            <c:numRef>
              <c:f>'Q5'!$D$15</c:f>
              <c:numCache>
                <c:formatCode>0%</c:formatCode>
                <c:ptCount val="1"/>
                <c:pt idx="0">
                  <c:v>0.94399999999999995</c:v>
                </c:pt>
              </c:numCache>
            </c:numRef>
          </c:val>
        </c:ser>
        <c:ser>
          <c:idx val="7"/>
          <c:order val="7"/>
          <c:tx>
            <c:strRef>
              <c:f>'Q5'!$C$16</c:f>
              <c:strCache>
                <c:ptCount val="1"/>
                <c:pt idx="0">
                  <c:v>Tecnología familiar</c:v>
                </c:pt>
              </c:strCache>
            </c:strRef>
          </c:tx>
          <c:invertIfNegative val="0"/>
          <c:dLbls>
            <c:txPr>
              <a:bodyPr rot="-5400000" vert="horz"/>
              <a:lstStyle/>
              <a:p>
                <a:pPr>
                  <a:defRPr/>
                </a:pPr>
                <a:endParaRPr lang="es-ES"/>
              </a:p>
            </c:txPr>
            <c:showLegendKey val="0"/>
            <c:showVal val="1"/>
            <c:showCatName val="0"/>
            <c:showSerName val="1"/>
            <c:showPercent val="0"/>
            <c:showBubbleSize val="0"/>
            <c:separator>
</c:separator>
            <c:showLeaderLines val="0"/>
          </c:dLbls>
          <c:val>
            <c:numRef>
              <c:f>'Q5'!$D$16</c:f>
              <c:numCache>
                <c:formatCode>0%</c:formatCode>
                <c:ptCount val="1"/>
                <c:pt idx="0">
                  <c:v>0.89600000000000002</c:v>
                </c:pt>
              </c:numCache>
            </c:numRef>
          </c:val>
        </c:ser>
        <c:ser>
          <c:idx val="8"/>
          <c:order val="8"/>
          <c:tx>
            <c:strRef>
              <c:f>'Q5'!$C$17</c:f>
              <c:strCache>
                <c:ptCount val="1"/>
                <c:pt idx="0">
                  <c:v>Razones medioambientales</c:v>
                </c:pt>
              </c:strCache>
            </c:strRef>
          </c:tx>
          <c:invertIfNegative val="0"/>
          <c:dLbls>
            <c:txPr>
              <a:bodyPr rot="-5400000" vert="horz"/>
              <a:lstStyle/>
              <a:p>
                <a:pPr>
                  <a:defRPr/>
                </a:pPr>
                <a:endParaRPr lang="es-ES"/>
              </a:p>
            </c:txPr>
            <c:showLegendKey val="0"/>
            <c:showVal val="1"/>
            <c:showCatName val="0"/>
            <c:showSerName val="1"/>
            <c:showPercent val="0"/>
            <c:showBubbleSize val="0"/>
            <c:separator>
</c:separator>
            <c:showLeaderLines val="0"/>
          </c:dLbls>
          <c:val>
            <c:numRef>
              <c:f>'Q5'!$D$17</c:f>
              <c:numCache>
                <c:formatCode>0%</c:formatCode>
                <c:ptCount val="1"/>
                <c:pt idx="0">
                  <c:v>0.86399999999999999</c:v>
                </c:pt>
              </c:numCache>
            </c:numRef>
          </c:val>
        </c:ser>
        <c:ser>
          <c:idx val="9"/>
          <c:order val="9"/>
          <c:tx>
            <c:strRef>
              <c:f>'Q5'!$C$18</c:f>
              <c:strCache>
                <c:ptCount val="1"/>
                <c:pt idx="0">
                  <c:v>Integración arquitectónica</c:v>
                </c:pt>
              </c:strCache>
            </c:strRef>
          </c:tx>
          <c:invertIfNegative val="0"/>
          <c:dLbls>
            <c:txPr>
              <a:bodyPr rot="-5400000" vert="horz"/>
              <a:lstStyle/>
              <a:p>
                <a:pPr>
                  <a:defRPr/>
                </a:pPr>
                <a:endParaRPr lang="es-ES"/>
              </a:p>
            </c:txPr>
            <c:showLegendKey val="0"/>
            <c:showVal val="1"/>
            <c:showCatName val="0"/>
            <c:showSerName val="1"/>
            <c:showPercent val="0"/>
            <c:showBubbleSize val="0"/>
            <c:separator>
</c:separator>
            <c:showLeaderLines val="0"/>
          </c:dLbls>
          <c:val>
            <c:numRef>
              <c:f>'Q5'!$D$18</c:f>
              <c:numCache>
                <c:formatCode>0%</c:formatCode>
                <c:ptCount val="1"/>
                <c:pt idx="0">
                  <c:v>0.85199999999999998</c:v>
                </c:pt>
              </c:numCache>
            </c:numRef>
          </c:val>
        </c:ser>
        <c:ser>
          <c:idx val="10"/>
          <c:order val="10"/>
          <c:tx>
            <c:strRef>
              <c:f>'Q5'!$C$19</c:f>
              <c:strCache>
                <c:ptCount val="1"/>
                <c:pt idx="0">
                  <c:v>Recomendación</c:v>
                </c:pt>
              </c:strCache>
            </c:strRef>
          </c:tx>
          <c:invertIfNegative val="0"/>
          <c:dLbls>
            <c:txPr>
              <a:bodyPr rot="-5400000" vert="horz"/>
              <a:lstStyle/>
              <a:p>
                <a:pPr>
                  <a:defRPr/>
                </a:pPr>
                <a:endParaRPr lang="es-ES"/>
              </a:p>
            </c:txPr>
            <c:showLegendKey val="0"/>
            <c:showVal val="1"/>
            <c:showCatName val="0"/>
            <c:showSerName val="1"/>
            <c:showPercent val="0"/>
            <c:showBubbleSize val="0"/>
            <c:separator>
</c:separator>
            <c:showLeaderLines val="0"/>
          </c:dLbls>
          <c:val>
            <c:numRef>
              <c:f>'Q5'!$D$19</c:f>
              <c:numCache>
                <c:formatCode>0%</c:formatCode>
                <c:ptCount val="1"/>
                <c:pt idx="0">
                  <c:v>0.84799999999999998</c:v>
                </c:pt>
              </c:numCache>
            </c:numRef>
          </c:val>
        </c:ser>
        <c:ser>
          <c:idx val="11"/>
          <c:order val="11"/>
          <c:tx>
            <c:strRef>
              <c:f>'Q5'!$C$20</c:f>
              <c:strCache>
                <c:ptCount val="1"/>
                <c:pt idx="0">
                  <c:v>Etiquetado energético</c:v>
                </c:pt>
              </c:strCache>
            </c:strRef>
          </c:tx>
          <c:invertIfNegative val="0"/>
          <c:dLbls>
            <c:txPr>
              <a:bodyPr rot="-5400000" vert="horz"/>
              <a:lstStyle/>
              <a:p>
                <a:pPr>
                  <a:defRPr/>
                </a:pPr>
                <a:endParaRPr lang="es-ES"/>
              </a:p>
            </c:txPr>
            <c:showLegendKey val="0"/>
            <c:showVal val="1"/>
            <c:showCatName val="0"/>
            <c:showSerName val="1"/>
            <c:showPercent val="0"/>
            <c:showBubbleSize val="0"/>
            <c:separator>
</c:separator>
            <c:showLeaderLines val="0"/>
          </c:dLbls>
          <c:val>
            <c:numRef>
              <c:f>'Q5'!$D$20</c:f>
              <c:numCache>
                <c:formatCode>0%</c:formatCode>
                <c:ptCount val="1"/>
                <c:pt idx="0">
                  <c:v>0.82399999999999995</c:v>
                </c:pt>
              </c:numCache>
            </c:numRef>
          </c:val>
        </c:ser>
        <c:ser>
          <c:idx val="12"/>
          <c:order val="12"/>
          <c:tx>
            <c:strRef>
              <c:f>'Q5'!$C$22</c:f>
              <c:strCache>
                <c:ptCount val="1"/>
                <c:pt idx="0">
                  <c:v>Otros</c:v>
                </c:pt>
              </c:strCache>
            </c:strRef>
          </c:tx>
          <c:invertIfNegative val="0"/>
          <c:dLbls>
            <c:txPr>
              <a:bodyPr rot="-5400000" vert="horz"/>
              <a:lstStyle/>
              <a:p>
                <a:pPr>
                  <a:defRPr/>
                </a:pPr>
                <a:endParaRPr lang="es-ES"/>
              </a:p>
            </c:txPr>
            <c:showLegendKey val="0"/>
            <c:showVal val="1"/>
            <c:showCatName val="0"/>
            <c:showSerName val="1"/>
            <c:showPercent val="0"/>
            <c:showBubbleSize val="0"/>
            <c:separator>
</c:separator>
            <c:showLeaderLines val="0"/>
          </c:dLbls>
          <c:val>
            <c:numRef>
              <c:f>'Q5'!$D$22</c:f>
              <c:numCache>
                <c:formatCode>0%</c:formatCode>
                <c:ptCount val="1"/>
                <c:pt idx="0">
                  <c:v>4.3999999999999997E-2</c:v>
                </c:pt>
              </c:numCache>
            </c:numRef>
          </c:val>
        </c:ser>
        <c:dLbls>
          <c:showLegendKey val="0"/>
          <c:showVal val="0"/>
          <c:showCatName val="0"/>
          <c:showSerName val="0"/>
          <c:showPercent val="0"/>
          <c:showBubbleSize val="0"/>
        </c:dLbls>
        <c:gapWidth val="150"/>
        <c:overlap val="-20"/>
        <c:axId val="119094656"/>
        <c:axId val="119116928"/>
      </c:barChart>
      <c:catAx>
        <c:axId val="119094656"/>
        <c:scaling>
          <c:orientation val="minMax"/>
        </c:scaling>
        <c:delete val="1"/>
        <c:axPos val="b"/>
        <c:majorTickMark val="out"/>
        <c:minorTickMark val="none"/>
        <c:tickLblPos val="none"/>
        <c:crossAx val="119116928"/>
        <c:crosses val="autoZero"/>
        <c:auto val="1"/>
        <c:lblAlgn val="ctr"/>
        <c:lblOffset val="100"/>
        <c:noMultiLvlLbl val="0"/>
      </c:catAx>
      <c:valAx>
        <c:axId val="119116928"/>
        <c:scaling>
          <c:orientation val="minMax"/>
          <c:max val="1"/>
        </c:scaling>
        <c:delete val="0"/>
        <c:axPos val="l"/>
        <c:numFmt formatCode="0%" sourceLinked="1"/>
        <c:majorTickMark val="out"/>
        <c:minorTickMark val="none"/>
        <c:tickLblPos val="nextTo"/>
        <c:crossAx val="119094656"/>
        <c:crosses val="autoZero"/>
        <c:crossBetween val="between"/>
      </c:valAx>
      <c:spPr>
        <a:noFill/>
      </c:spPr>
    </c:plotArea>
    <c:plotVisOnly val="1"/>
    <c:dispBlanksAs val="gap"/>
    <c:showDLblsOverMax val="0"/>
  </c:chart>
  <c:spPr>
    <a:solidFill>
      <a:schemeClr val="bg1"/>
    </a:solidFill>
    <a:ln>
      <a:noFill/>
    </a:ln>
  </c:spPr>
  <c:printSettings>
    <c:headerFooter/>
    <c:pageMargins b="0.75000000000000011" l="0.70000000000000007" r="0.70000000000000007" t="0.75000000000000011" header="0.30000000000000004" footer="0.30000000000000004"/>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1"/>
    <c:plotArea>
      <c:layout>
        <c:manualLayout>
          <c:layoutTarget val="inner"/>
          <c:xMode val="edge"/>
          <c:yMode val="edge"/>
          <c:x val="0.10007085401540461"/>
          <c:y val="0.2238976130339726"/>
          <c:w val="0.89992913454724477"/>
          <c:h val="0.7245215585660234"/>
        </c:manualLayout>
      </c:layout>
      <c:barChart>
        <c:barDir val="col"/>
        <c:grouping val="clustered"/>
        <c:varyColors val="0"/>
        <c:ser>
          <c:idx val="0"/>
          <c:order val="0"/>
          <c:tx>
            <c:strRef>
              <c:f>'Q6'!$B$18</c:f>
              <c:strCache>
                <c:ptCount val="1"/>
                <c:pt idx="0">
                  <c:v>Solar Térmica</c:v>
                </c:pt>
              </c:strCache>
            </c:strRef>
          </c:tx>
          <c:invertIfNegative val="0"/>
          <c:dLbls>
            <c:showLegendKey val="0"/>
            <c:showVal val="1"/>
            <c:showCatName val="0"/>
            <c:showSerName val="1"/>
            <c:showPercent val="0"/>
            <c:showBubbleSize val="0"/>
            <c:separator>
</c:separator>
            <c:showLeaderLines val="0"/>
          </c:dLbls>
          <c:val>
            <c:numRef>
              <c:f>'Q6'!$C$18</c:f>
              <c:numCache>
                <c:formatCode>0.0%</c:formatCode>
                <c:ptCount val="1"/>
                <c:pt idx="0">
                  <c:v>0.19892473118279569</c:v>
                </c:pt>
              </c:numCache>
            </c:numRef>
          </c:val>
        </c:ser>
        <c:ser>
          <c:idx val="1"/>
          <c:order val="1"/>
          <c:tx>
            <c:strRef>
              <c:f>'Q6'!$B$19</c:f>
              <c:strCache>
                <c:ptCount val="1"/>
                <c:pt idx="0">
                  <c:v>Geotermia</c:v>
                </c:pt>
              </c:strCache>
            </c:strRef>
          </c:tx>
          <c:invertIfNegative val="0"/>
          <c:dLbls>
            <c:showLegendKey val="0"/>
            <c:showVal val="1"/>
            <c:showCatName val="0"/>
            <c:showSerName val="1"/>
            <c:showPercent val="0"/>
            <c:showBubbleSize val="0"/>
            <c:separator>
</c:separator>
            <c:showLeaderLines val="0"/>
          </c:dLbls>
          <c:val>
            <c:numRef>
              <c:f>'Q6'!$C$19</c:f>
              <c:numCache>
                <c:formatCode>0.0%</c:formatCode>
                <c:ptCount val="1"/>
                <c:pt idx="0">
                  <c:v>0.10215053763440861</c:v>
                </c:pt>
              </c:numCache>
            </c:numRef>
          </c:val>
        </c:ser>
        <c:ser>
          <c:idx val="2"/>
          <c:order val="2"/>
          <c:tx>
            <c:strRef>
              <c:f>'Q6'!$B$20</c:f>
              <c:strCache>
                <c:ptCount val="1"/>
                <c:pt idx="0">
                  <c:v>Red urb. Frío</c:v>
                </c:pt>
              </c:strCache>
            </c:strRef>
          </c:tx>
          <c:invertIfNegative val="0"/>
          <c:dLbls>
            <c:showLegendKey val="0"/>
            <c:showVal val="1"/>
            <c:showCatName val="0"/>
            <c:showSerName val="1"/>
            <c:showPercent val="0"/>
            <c:showBubbleSize val="0"/>
            <c:separator>
</c:separator>
            <c:showLeaderLines val="0"/>
          </c:dLbls>
          <c:val>
            <c:numRef>
              <c:f>'Q6'!$C$20</c:f>
              <c:numCache>
                <c:formatCode>0.0%</c:formatCode>
                <c:ptCount val="1"/>
                <c:pt idx="0">
                  <c:v>4.8387096774193547E-2</c:v>
                </c:pt>
              </c:numCache>
            </c:numRef>
          </c:val>
        </c:ser>
        <c:ser>
          <c:idx val="3"/>
          <c:order val="3"/>
          <c:tx>
            <c:strRef>
              <c:f>'Q6'!$B$21</c:f>
              <c:strCache>
                <c:ptCount val="1"/>
                <c:pt idx="0">
                  <c:v>Biomasa</c:v>
                </c:pt>
              </c:strCache>
            </c:strRef>
          </c:tx>
          <c:invertIfNegative val="0"/>
          <c:dLbls>
            <c:showLegendKey val="0"/>
            <c:showVal val="1"/>
            <c:showCatName val="0"/>
            <c:showSerName val="1"/>
            <c:showPercent val="0"/>
            <c:showBubbleSize val="0"/>
            <c:separator>
</c:separator>
            <c:showLeaderLines val="0"/>
          </c:dLbls>
          <c:val>
            <c:numRef>
              <c:f>'Q6'!$C$21</c:f>
              <c:numCache>
                <c:formatCode>0.0%</c:formatCode>
                <c:ptCount val="1"/>
                <c:pt idx="0">
                  <c:v>4.3010752688172046E-2</c:v>
                </c:pt>
              </c:numCache>
            </c:numRef>
          </c:val>
        </c:ser>
        <c:ser>
          <c:idx val="4"/>
          <c:order val="4"/>
          <c:tx>
            <c:strRef>
              <c:f>'Q6'!$B$22</c:f>
              <c:strCache>
                <c:ptCount val="1"/>
                <c:pt idx="0">
                  <c:v>Bomba calor</c:v>
                </c:pt>
              </c:strCache>
            </c:strRef>
          </c:tx>
          <c:invertIfNegative val="0"/>
          <c:dLbls>
            <c:showLegendKey val="0"/>
            <c:showVal val="1"/>
            <c:showCatName val="0"/>
            <c:showSerName val="1"/>
            <c:showPercent val="0"/>
            <c:showBubbleSize val="0"/>
            <c:separator>
</c:separator>
            <c:showLeaderLines val="0"/>
          </c:dLbls>
          <c:val>
            <c:numRef>
              <c:f>'Q6'!$C$22</c:f>
              <c:numCache>
                <c:formatCode>0.0%</c:formatCode>
                <c:ptCount val="1"/>
                <c:pt idx="0">
                  <c:v>5.3763440860215058E-3</c:v>
                </c:pt>
              </c:numCache>
            </c:numRef>
          </c:val>
        </c:ser>
        <c:ser>
          <c:idx val="5"/>
          <c:order val="5"/>
          <c:tx>
            <c:strRef>
              <c:f>'Q6'!$B$23</c:f>
              <c:strCache>
                <c:ptCount val="1"/>
                <c:pt idx="0">
                  <c:v>Ninguna</c:v>
                </c:pt>
              </c:strCache>
            </c:strRef>
          </c:tx>
          <c:invertIfNegative val="0"/>
          <c:dLbls>
            <c:showLegendKey val="0"/>
            <c:showVal val="1"/>
            <c:showCatName val="0"/>
            <c:showSerName val="1"/>
            <c:showPercent val="0"/>
            <c:showBubbleSize val="0"/>
            <c:separator>
</c:separator>
            <c:showLeaderLines val="0"/>
          </c:dLbls>
          <c:val>
            <c:numRef>
              <c:f>'Q6'!$C$23</c:f>
              <c:numCache>
                <c:formatCode>0.0%</c:formatCode>
                <c:ptCount val="1"/>
                <c:pt idx="0">
                  <c:v>0.79032258064516125</c:v>
                </c:pt>
              </c:numCache>
            </c:numRef>
          </c:val>
        </c:ser>
        <c:dLbls>
          <c:showLegendKey val="0"/>
          <c:showVal val="0"/>
          <c:showCatName val="0"/>
          <c:showSerName val="0"/>
          <c:showPercent val="0"/>
          <c:showBubbleSize val="0"/>
        </c:dLbls>
        <c:gapWidth val="150"/>
        <c:overlap val="-20"/>
        <c:axId val="119345152"/>
        <c:axId val="119346688"/>
      </c:barChart>
      <c:catAx>
        <c:axId val="119345152"/>
        <c:scaling>
          <c:orientation val="minMax"/>
        </c:scaling>
        <c:delete val="1"/>
        <c:axPos val="b"/>
        <c:majorTickMark val="out"/>
        <c:minorTickMark val="none"/>
        <c:tickLblPos val="none"/>
        <c:crossAx val="119346688"/>
        <c:crosses val="autoZero"/>
        <c:auto val="1"/>
        <c:lblAlgn val="ctr"/>
        <c:lblOffset val="100"/>
        <c:noMultiLvlLbl val="0"/>
      </c:catAx>
      <c:valAx>
        <c:axId val="119346688"/>
        <c:scaling>
          <c:orientation val="minMax"/>
          <c:max val="1"/>
        </c:scaling>
        <c:delete val="0"/>
        <c:axPos val="l"/>
        <c:numFmt formatCode="0%" sourceLinked="0"/>
        <c:majorTickMark val="out"/>
        <c:minorTickMark val="none"/>
        <c:tickLblPos val="nextTo"/>
        <c:crossAx val="119345152"/>
        <c:crosses val="autoZero"/>
        <c:crossBetween val="between"/>
      </c:valAx>
    </c:plotArea>
    <c:plotVisOnly val="1"/>
    <c:dispBlanksAs val="gap"/>
    <c:showDLblsOverMax val="0"/>
  </c:chart>
  <c:spPr>
    <a:noFill/>
    <a:ln>
      <a:noFill/>
    </a:ln>
  </c:spPr>
  <c:printSettings>
    <c:headerFooter/>
    <c:pageMargins b="0.75000000000000011" l="0.70000000000000007" r="0.70000000000000007" t="0.75000000000000011" header="0.30000000000000004" footer="0.30000000000000004"/>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6"/>
    </mc:Choice>
    <mc:Fallback>
      <c:style val="6"/>
    </mc:Fallback>
  </mc:AlternateContent>
  <c:chart>
    <c:autoTitleDeleted val="1"/>
    <c:plotArea>
      <c:layout>
        <c:manualLayout>
          <c:layoutTarget val="inner"/>
          <c:xMode val="edge"/>
          <c:yMode val="edge"/>
          <c:x val="0.10338640712740535"/>
          <c:y val="0.15763415393442923"/>
          <c:w val="0.89661357431813404"/>
          <c:h val="0.79505747056274145"/>
        </c:manualLayout>
      </c:layout>
      <c:barChart>
        <c:barDir val="col"/>
        <c:grouping val="clustered"/>
        <c:varyColors val="0"/>
        <c:ser>
          <c:idx val="0"/>
          <c:order val="0"/>
          <c:tx>
            <c:strRef>
              <c:f>'Q6'!$B$9</c:f>
              <c:strCache>
                <c:ptCount val="1"/>
                <c:pt idx="0">
                  <c:v>Biomasa</c:v>
                </c:pt>
              </c:strCache>
            </c:strRef>
          </c:tx>
          <c:invertIfNegative val="0"/>
          <c:dLbls>
            <c:showLegendKey val="0"/>
            <c:showVal val="1"/>
            <c:showCatName val="0"/>
            <c:showSerName val="1"/>
            <c:showPercent val="0"/>
            <c:showBubbleSize val="0"/>
            <c:separator>
</c:separator>
            <c:showLeaderLines val="0"/>
          </c:dLbls>
          <c:val>
            <c:numRef>
              <c:f>'Q6'!$C$9</c:f>
              <c:numCache>
                <c:formatCode>0.0%</c:formatCode>
                <c:ptCount val="1"/>
                <c:pt idx="0">
                  <c:v>0.70430107526881724</c:v>
                </c:pt>
              </c:numCache>
            </c:numRef>
          </c:val>
        </c:ser>
        <c:ser>
          <c:idx val="1"/>
          <c:order val="1"/>
          <c:tx>
            <c:strRef>
              <c:f>'Q6'!$B$10</c:f>
              <c:strCache>
                <c:ptCount val="1"/>
                <c:pt idx="0">
                  <c:v>Bomba calor</c:v>
                </c:pt>
              </c:strCache>
            </c:strRef>
          </c:tx>
          <c:invertIfNegative val="0"/>
          <c:dLbls>
            <c:showLegendKey val="0"/>
            <c:showVal val="1"/>
            <c:showCatName val="0"/>
            <c:showSerName val="1"/>
            <c:showPercent val="0"/>
            <c:showBubbleSize val="0"/>
            <c:separator>
</c:separator>
            <c:showLeaderLines val="0"/>
          </c:dLbls>
          <c:val>
            <c:numRef>
              <c:f>'Q6'!$C$10</c:f>
              <c:numCache>
                <c:formatCode>0.0%</c:formatCode>
                <c:ptCount val="1"/>
                <c:pt idx="0">
                  <c:v>0.58602166666666666</c:v>
                </c:pt>
              </c:numCache>
            </c:numRef>
          </c:val>
        </c:ser>
        <c:ser>
          <c:idx val="2"/>
          <c:order val="2"/>
          <c:tx>
            <c:strRef>
              <c:f>'Q6'!$B$11</c:f>
              <c:strCache>
                <c:ptCount val="1"/>
                <c:pt idx="0">
                  <c:v>Solar Térmica</c:v>
                </c:pt>
              </c:strCache>
            </c:strRef>
          </c:tx>
          <c:invertIfNegative val="0"/>
          <c:dLbls>
            <c:showLegendKey val="0"/>
            <c:showVal val="1"/>
            <c:showCatName val="0"/>
            <c:showSerName val="1"/>
            <c:showPercent val="0"/>
            <c:showBubbleSize val="0"/>
            <c:separator>
</c:separator>
            <c:showLeaderLines val="0"/>
          </c:dLbls>
          <c:val>
            <c:numRef>
              <c:f>'Q6'!$C$11</c:f>
              <c:numCache>
                <c:formatCode>0.0%</c:formatCode>
                <c:ptCount val="1"/>
                <c:pt idx="0">
                  <c:v>0.58602155913978493</c:v>
                </c:pt>
              </c:numCache>
            </c:numRef>
          </c:val>
        </c:ser>
        <c:ser>
          <c:idx val="3"/>
          <c:order val="3"/>
          <c:tx>
            <c:strRef>
              <c:f>'Q6'!$B$12</c:f>
              <c:strCache>
                <c:ptCount val="1"/>
                <c:pt idx="0">
                  <c:v>Geotermia</c:v>
                </c:pt>
              </c:strCache>
            </c:strRef>
          </c:tx>
          <c:invertIfNegative val="0"/>
          <c:dLbls>
            <c:showLegendKey val="0"/>
            <c:showVal val="1"/>
            <c:showCatName val="0"/>
            <c:showSerName val="1"/>
            <c:showPercent val="0"/>
            <c:showBubbleSize val="0"/>
            <c:separator>
</c:separator>
            <c:showLeaderLines val="0"/>
          </c:dLbls>
          <c:val>
            <c:numRef>
              <c:f>'Q6'!$C$12</c:f>
              <c:numCache>
                <c:formatCode>0.0%</c:formatCode>
                <c:ptCount val="1"/>
                <c:pt idx="0">
                  <c:v>0.10752688172043011</c:v>
                </c:pt>
              </c:numCache>
            </c:numRef>
          </c:val>
        </c:ser>
        <c:ser>
          <c:idx val="4"/>
          <c:order val="4"/>
          <c:tx>
            <c:strRef>
              <c:f>'Q6'!$B$13</c:f>
              <c:strCache>
                <c:ptCount val="1"/>
                <c:pt idx="0">
                  <c:v>Red urb. calor</c:v>
                </c:pt>
              </c:strCache>
            </c:strRef>
          </c:tx>
          <c:invertIfNegative val="0"/>
          <c:dLbls>
            <c:showLegendKey val="0"/>
            <c:showVal val="1"/>
            <c:showCatName val="0"/>
            <c:showSerName val="1"/>
            <c:showPercent val="0"/>
            <c:showBubbleSize val="0"/>
            <c:separator>
</c:separator>
            <c:showLeaderLines val="0"/>
          </c:dLbls>
          <c:val>
            <c:numRef>
              <c:f>'Q6'!$C$13</c:f>
              <c:numCache>
                <c:formatCode>0.0%</c:formatCode>
                <c:ptCount val="1"/>
                <c:pt idx="0">
                  <c:v>9.6774193548387094E-2</c:v>
                </c:pt>
              </c:numCache>
            </c:numRef>
          </c:val>
        </c:ser>
        <c:ser>
          <c:idx val="5"/>
          <c:order val="5"/>
          <c:tx>
            <c:strRef>
              <c:f>'Q6'!$B$14</c:f>
              <c:strCache>
                <c:ptCount val="1"/>
                <c:pt idx="0">
                  <c:v>Ninguna</c:v>
                </c:pt>
              </c:strCache>
            </c:strRef>
          </c:tx>
          <c:invertIfNegative val="0"/>
          <c:dLbls>
            <c:showLegendKey val="0"/>
            <c:showVal val="1"/>
            <c:showCatName val="0"/>
            <c:showSerName val="1"/>
            <c:showPercent val="0"/>
            <c:showBubbleSize val="0"/>
            <c:separator>
</c:separator>
            <c:showLeaderLines val="0"/>
          </c:dLbls>
          <c:val>
            <c:numRef>
              <c:f>'Q6'!$C$14</c:f>
              <c:numCache>
                <c:formatCode>0.0%</c:formatCode>
                <c:ptCount val="1"/>
                <c:pt idx="0">
                  <c:v>1.0752688172043012E-2</c:v>
                </c:pt>
              </c:numCache>
            </c:numRef>
          </c:val>
        </c:ser>
        <c:dLbls>
          <c:showLegendKey val="0"/>
          <c:showVal val="0"/>
          <c:showCatName val="0"/>
          <c:showSerName val="0"/>
          <c:showPercent val="0"/>
          <c:showBubbleSize val="0"/>
        </c:dLbls>
        <c:gapWidth val="150"/>
        <c:overlap val="-20"/>
        <c:axId val="119446528"/>
        <c:axId val="119456512"/>
      </c:barChart>
      <c:catAx>
        <c:axId val="119446528"/>
        <c:scaling>
          <c:orientation val="minMax"/>
        </c:scaling>
        <c:delete val="1"/>
        <c:axPos val="b"/>
        <c:majorTickMark val="out"/>
        <c:minorTickMark val="none"/>
        <c:tickLblPos val="none"/>
        <c:crossAx val="119456512"/>
        <c:crosses val="autoZero"/>
        <c:auto val="1"/>
        <c:lblAlgn val="ctr"/>
        <c:lblOffset val="100"/>
        <c:noMultiLvlLbl val="0"/>
      </c:catAx>
      <c:valAx>
        <c:axId val="119456512"/>
        <c:scaling>
          <c:orientation val="minMax"/>
          <c:max val="1"/>
        </c:scaling>
        <c:delete val="0"/>
        <c:axPos val="l"/>
        <c:numFmt formatCode="0%" sourceLinked="0"/>
        <c:majorTickMark val="out"/>
        <c:minorTickMark val="none"/>
        <c:tickLblPos val="nextTo"/>
        <c:crossAx val="119446528"/>
        <c:crosses val="autoZero"/>
        <c:crossBetween val="between"/>
      </c:valAx>
    </c:plotArea>
    <c:plotVisOnly val="1"/>
    <c:dispBlanksAs val="gap"/>
    <c:showDLblsOverMax val="0"/>
  </c:chart>
  <c:spPr>
    <a:noFill/>
    <a:ln>
      <a:noFill/>
    </a:ln>
  </c:spPr>
  <c:printSettings>
    <c:headerFooter/>
    <c:pageMargins b="0.75000000000000011" l="0.70000000000000007" r="0.70000000000000007" t="0.75000000000000011" header="0.30000000000000004" footer="0.30000000000000004"/>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338640712740535"/>
          <c:y val="0.37691775596949578"/>
          <c:w val="0.87653016946143203"/>
          <c:h val="0.59658200143131812"/>
        </c:manualLayout>
      </c:layout>
      <c:barChart>
        <c:barDir val="col"/>
        <c:grouping val="clustered"/>
        <c:varyColors val="0"/>
        <c:ser>
          <c:idx val="0"/>
          <c:order val="0"/>
          <c:tx>
            <c:strRef>
              <c:f>'Q7'!$B$8</c:f>
              <c:strCache>
                <c:ptCount val="1"/>
                <c:pt idx="0">
                  <c:v>Más sostenible</c:v>
                </c:pt>
              </c:strCache>
            </c:strRef>
          </c:tx>
          <c:invertIfNegative val="0"/>
          <c:dLbls>
            <c:txPr>
              <a:bodyPr rot="-5400000" vert="horz"/>
              <a:lstStyle/>
              <a:p>
                <a:pPr>
                  <a:defRPr/>
                </a:pPr>
                <a:endParaRPr lang="es-ES"/>
              </a:p>
            </c:txPr>
            <c:showLegendKey val="0"/>
            <c:showVal val="1"/>
            <c:showCatName val="0"/>
            <c:showSerName val="1"/>
            <c:showPercent val="0"/>
            <c:showBubbleSize val="0"/>
            <c:separator>
</c:separator>
            <c:showLeaderLines val="0"/>
          </c:dLbls>
          <c:val>
            <c:numRef>
              <c:f>'Q7'!$C$8</c:f>
              <c:numCache>
                <c:formatCode>0%</c:formatCode>
                <c:ptCount val="1"/>
                <c:pt idx="0">
                  <c:v>0.95161290322580649</c:v>
                </c:pt>
              </c:numCache>
            </c:numRef>
          </c:val>
        </c:ser>
        <c:ser>
          <c:idx val="1"/>
          <c:order val="1"/>
          <c:tx>
            <c:strRef>
              <c:f>'Q7'!$B$9</c:f>
              <c:strCache>
                <c:ptCount val="1"/>
                <c:pt idx="0">
                  <c:v>Alta inversión</c:v>
                </c:pt>
              </c:strCache>
            </c:strRef>
          </c:tx>
          <c:invertIfNegative val="0"/>
          <c:dLbls>
            <c:txPr>
              <a:bodyPr rot="-5400000" vert="horz"/>
              <a:lstStyle/>
              <a:p>
                <a:pPr>
                  <a:defRPr/>
                </a:pPr>
                <a:endParaRPr lang="es-ES"/>
              </a:p>
            </c:txPr>
            <c:showLegendKey val="0"/>
            <c:showVal val="1"/>
            <c:showCatName val="0"/>
            <c:showSerName val="1"/>
            <c:showPercent val="0"/>
            <c:showBubbleSize val="0"/>
            <c:separator>
</c:separator>
            <c:showLeaderLines val="0"/>
          </c:dLbls>
          <c:val>
            <c:numRef>
              <c:f>'Q7'!$C$9</c:f>
              <c:numCache>
                <c:formatCode>0%</c:formatCode>
                <c:ptCount val="1"/>
                <c:pt idx="0">
                  <c:v>0.83333333333333337</c:v>
                </c:pt>
              </c:numCache>
            </c:numRef>
          </c:val>
        </c:ser>
        <c:ser>
          <c:idx val="2"/>
          <c:order val="2"/>
          <c:tx>
            <c:strRef>
              <c:f>'Q7'!$B$10</c:f>
              <c:strCache>
                <c:ptCount val="1"/>
                <c:pt idx="0">
                  <c:v>Alto impacto visual</c:v>
                </c:pt>
              </c:strCache>
            </c:strRef>
          </c:tx>
          <c:invertIfNegative val="0"/>
          <c:dLbls>
            <c:txPr>
              <a:bodyPr rot="-5400000" vert="horz"/>
              <a:lstStyle/>
              <a:p>
                <a:pPr>
                  <a:defRPr/>
                </a:pPr>
                <a:endParaRPr lang="es-ES"/>
              </a:p>
            </c:txPr>
            <c:showLegendKey val="0"/>
            <c:showVal val="1"/>
            <c:showCatName val="0"/>
            <c:showSerName val="1"/>
            <c:showPercent val="0"/>
            <c:showBubbleSize val="0"/>
            <c:separator>
</c:separator>
            <c:showLeaderLines val="0"/>
          </c:dLbls>
          <c:val>
            <c:numRef>
              <c:f>'Q7'!$C$10</c:f>
              <c:numCache>
                <c:formatCode>0%</c:formatCode>
                <c:ptCount val="1"/>
                <c:pt idx="0">
                  <c:v>0.79569892473118276</c:v>
                </c:pt>
              </c:numCache>
            </c:numRef>
          </c:val>
        </c:ser>
        <c:ser>
          <c:idx val="3"/>
          <c:order val="3"/>
          <c:tx>
            <c:strRef>
              <c:f>'Q7'!$B$11</c:f>
              <c:strCache>
                <c:ptCount val="1"/>
                <c:pt idx="0">
                  <c:v>Mayores ahorros</c:v>
                </c:pt>
              </c:strCache>
            </c:strRef>
          </c:tx>
          <c:invertIfNegative val="0"/>
          <c:dLbls>
            <c:txPr>
              <a:bodyPr rot="-5400000" vert="horz"/>
              <a:lstStyle/>
              <a:p>
                <a:pPr>
                  <a:defRPr/>
                </a:pPr>
                <a:endParaRPr lang="es-ES"/>
              </a:p>
            </c:txPr>
            <c:showLegendKey val="0"/>
            <c:showVal val="1"/>
            <c:showCatName val="0"/>
            <c:showSerName val="1"/>
            <c:showPercent val="0"/>
            <c:showBubbleSize val="0"/>
            <c:separator>
</c:separator>
            <c:showLeaderLines val="0"/>
          </c:dLbls>
          <c:val>
            <c:numRef>
              <c:f>'Q7'!$C$11</c:f>
              <c:numCache>
                <c:formatCode>0%</c:formatCode>
                <c:ptCount val="1"/>
                <c:pt idx="0">
                  <c:v>0.77419354838709675</c:v>
                </c:pt>
              </c:numCache>
            </c:numRef>
          </c:val>
        </c:ser>
        <c:ser>
          <c:idx val="4"/>
          <c:order val="4"/>
          <c:tx>
            <c:strRef>
              <c:f>'Q7'!$B$12</c:f>
              <c:strCache>
                <c:ptCount val="1"/>
                <c:pt idx="0">
                  <c:v>Más seguro</c:v>
                </c:pt>
              </c:strCache>
            </c:strRef>
          </c:tx>
          <c:invertIfNegative val="0"/>
          <c:dLbls>
            <c:txPr>
              <a:bodyPr rot="-5400000" vert="horz"/>
              <a:lstStyle/>
              <a:p>
                <a:pPr>
                  <a:defRPr/>
                </a:pPr>
                <a:endParaRPr lang="es-ES"/>
              </a:p>
            </c:txPr>
            <c:showLegendKey val="0"/>
            <c:showVal val="1"/>
            <c:showCatName val="0"/>
            <c:showSerName val="1"/>
            <c:showPercent val="0"/>
            <c:showBubbleSize val="0"/>
            <c:separator>
</c:separator>
            <c:showLeaderLines val="0"/>
          </c:dLbls>
          <c:val>
            <c:numRef>
              <c:f>'Q7'!$C$12</c:f>
              <c:numCache>
                <c:formatCode>0%</c:formatCode>
                <c:ptCount val="1"/>
                <c:pt idx="0">
                  <c:v>0.29032258064516131</c:v>
                </c:pt>
              </c:numCache>
            </c:numRef>
          </c:val>
        </c:ser>
        <c:ser>
          <c:idx val="5"/>
          <c:order val="5"/>
          <c:tx>
            <c:strRef>
              <c:f>'Q7'!$B$13</c:f>
              <c:strCache>
                <c:ptCount val="1"/>
                <c:pt idx="0">
                  <c:v>Más inst. especializados</c:v>
                </c:pt>
              </c:strCache>
            </c:strRef>
          </c:tx>
          <c:invertIfNegative val="0"/>
          <c:dLbls>
            <c:txPr>
              <a:bodyPr rot="-5400000" vert="horz"/>
              <a:lstStyle/>
              <a:p>
                <a:pPr>
                  <a:defRPr/>
                </a:pPr>
                <a:endParaRPr lang="es-ES"/>
              </a:p>
            </c:txPr>
            <c:showLegendKey val="0"/>
            <c:showVal val="1"/>
            <c:showCatName val="0"/>
            <c:showSerName val="1"/>
            <c:showPercent val="0"/>
            <c:showBubbleSize val="0"/>
            <c:separator>
</c:separator>
            <c:showLeaderLines val="0"/>
          </c:dLbls>
          <c:val>
            <c:numRef>
              <c:f>'Q7'!$C$13</c:f>
              <c:numCache>
                <c:formatCode>0%</c:formatCode>
                <c:ptCount val="1"/>
                <c:pt idx="0">
                  <c:v>0.23118279569892472</c:v>
                </c:pt>
              </c:numCache>
            </c:numRef>
          </c:val>
        </c:ser>
        <c:ser>
          <c:idx val="6"/>
          <c:order val="6"/>
          <c:tx>
            <c:strRef>
              <c:f>'Q7'!$B$14</c:f>
              <c:strCache>
                <c:ptCount val="1"/>
                <c:pt idx="0">
                  <c:v>Altos costes operación</c:v>
                </c:pt>
              </c:strCache>
            </c:strRef>
          </c:tx>
          <c:invertIfNegative val="0"/>
          <c:dLbls>
            <c:txPr>
              <a:bodyPr rot="-5400000" vert="horz"/>
              <a:lstStyle/>
              <a:p>
                <a:pPr>
                  <a:defRPr/>
                </a:pPr>
                <a:endParaRPr lang="es-ES"/>
              </a:p>
            </c:txPr>
            <c:showLegendKey val="0"/>
            <c:showVal val="1"/>
            <c:showCatName val="0"/>
            <c:showSerName val="1"/>
            <c:showPercent val="0"/>
            <c:showBubbleSize val="0"/>
            <c:separator>
</c:separator>
            <c:showLeaderLines val="0"/>
          </c:dLbls>
          <c:val>
            <c:numRef>
              <c:f>'Q7'!$C$14</c:f>
              <c:numCache>
                <c:formatCode>0%</c:formatCode>
                <c:ptCount val="1"/>
                <c:pt idx="0">
                  <c:v>0.20430118279569892</c:v>
                </c:pt>
              </c:numCache>
            </c:numRef>
          </c:val>
        </c:ser>
        <c:ser>
          <c:idx val="7"/>
          <c:order val="7"/>
          <c:tx>
            <c:strRef>
              <c:f>'Q7'!$B$15</c:f>
              <c:strCache>
                <c:ptCount val="1"/>
                <c:pt idx="0">
                  <c:v>Más fiable</c:v>
                </c:pt>
              </c:strCache>
            </c:strRef>
          </c:tx>
          <c:invertIfNegative val="0"/>
          <c:dLbls>
            <c:txPr>
              <a:bodyPr rot="-5400000" vert="horz"/>
              <a:lstStyle/>
              <a:p>
                <a:pPr>
                  <a:defRPr/>
                </a:pPr>
                <a:endParaRPr lang="es-ES"/>
              </a:p>
            </c:txPr>
            <c:showLegendKey val="0"/>
            <c:showVal val="1"/>
            <c:showCatName val="0"/>
            <c:showSerName val="1"/>
            <c:showPercent val="0"/>
            <c:showBubbleSize val="0"/>
            <c:separator>
</c:separator>
            <c:showLeaderLines val="0"/>
          </c:dLbls>
          <c:val>
            <c:numRef>
              <c:f>'Q7'!$C$15</c:f>
              <c:numCache>
                <c:formatCode>0%</c:formatCode>
                <c:ptCount val="1"/>
                <c:pt idx="0">
                  <c:v>0.20430107526881722</c:v>
                </c:pt>
              </c:numCache>
            </c:numRef>
          </c:val>
        </c:ser>
        <c:dLbls>
          <c:showLegendKey val="0"/>
          <c:showVal val="0"/>
          <c:showCatName val="0"/>
          <c:showSerName val="0"/>
          <c:showPercent val="0"/>
          <c:showBubbleSize val="0"/>
        </c:dLbls>
        <c:gapWidth val="150"/>
        <c:overlap val="-20"/>
        <c:axId val="119748096"/>
        <c:axId val="119749632"/>
      </c:barChart>
      <c:catAx>
        <c:axId val="119748096"/>
        <c:scaling>
          <c:orientation val="minMax"/>
        </c:scaling>
        <c:delete val="1"/>
        <c:axPos val="b"/>
        <c:majorTickMark val="out"/>
        <c:minorTickMark val="none"/>
        <c:tickLblPos val="none"/>
        <c:crossAx val="119749632"/>
        <c:crosses val="autoZero"/>
        <c:auto val="1"/>
        <c:lblAlgn val="ctr"/>
        <c:lblOffset val="100"/>
        <c:noMultiLvlLbl val="0"/>
      </c:catAx>
      <c:valAx>
        <c:axId val="119749632"/>
        <c:scaling>
          <c:orientation val="minMax"/>
          <c:max val="1"/>
        </c:scaling>
        <c:delete val="0"/>
        <c:axPos val="l"/>
        <c:numFmt formatCode="0%" sourceLinked="1"/>
        <c:majorTickMark val="out"/>
        <c:minorTickMark val="none"/>
        <c:tickLblPos val="nextTo"/>
        <c:crossAx val="119748096"/>
        <c:crosses val="autoZero"/>
        <c:crossBetween val="between"/>
      </c:valAx>
      <c:spPr>
        <a:noFill/>
      </c:spPr>
    </c:plotArea>
    <c:plotVisOnly val="1"/>
    <c:dispBlanksAs val="gap"/>
    <c:showDLblsOverMax val="0"/>
  </c:chart>
  <c:spPr>
    <a:ln>
      <a:noFill/>
    </a:ln>
  </c:spPr>
  <c:printSettings>
    <c:headerFooter/>
    <c:pageMargins b="0.75000000000000011" l="0.70000000000000007" r="0.70000000000000007" t="0.75000000000000011" header="0.30000000000000004" footer="0.30000000000000004"/>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6"/>
    </mc:Choice>
    <mc:Fallback>
      <c:style val="6"/>
    </mc:Fallback>
  </mc:AlternateContent>
  <c:chart>
    <c:autoTitleDeleted val="1"/>
    <c:plotArea>
      <c:layout>
        <c:manualLayout>
          <c:layoutTarget val="inner"/>
          <c:xMode val="edge"/>
          <c:yMode val="edge"/>
          <c:x val="9.0107610527680543E-2"/>
          <c:y val="0.13920618076519153"/>
          <c:w val="0.90989245114552708"/>
          <c:h val="0.78750763477855845"/>
        </c:manualLayout>
      </c:layout>
      <c:barChart>
        <c:barDir val="col"/>
        <c:grouping val="clustered"/>
        <c:varyColors val="0"/>
        <c:ser>
          <c:idx val="0"/>
          <c:order val="0"/>
          <c:tx>
            <c:strRef>
              <c:f>'Q8'!$B$9</c:f>
              <c:strCache>
                <c:ptCount val="1"/>
                <c:pt idx="0">
                  <c:v>Biomasa</c:v>
                </c:pt>
              </c:strCache>
            </c:strRef>
          </c:tx>
          <c:invertIfNegative val="0"/>
          <c:dLbls>
            <c:dLbl>
              <c:idx val="0"/>
              <c:showLegendKey val="0"/>
              <c:showVal val="1"/>
              <c:showCatName val="0"/>
              <c:showSerName val="1"/>
              <c:showPercent val="0"/>
              <c:showBubbleSize val="0"/>
              <c:separator>
</c:separator>
            </c:dLbl>
            <c:showLegendKey val="0"/>
            <c:showVal val="1"/>
            <c:showCatName val="0"/>
            <c:showSerName val="0"/>
            <c:showPercent val="0"/>
            <c:showBubbleSize val="0"/>
            <c:showLeaderLines val="0"/>
          </c:dLbls>
          <c:val>
            <c:numRef>
              <c:f>'Q8'!$C$9</c:f>
              <c:numCache>
                <c:formatCode>0%</c:formatCode>
                <c:ptCount val="1"/>
                <c:pt idx="0">
                  <c:v>0.28799999999999998</c:v>
                </c:pt>
              </c:numCache>
            </c:numRef>
          </c:val>
        </c:ser>
        <c:ser>
          <c:idx val="1"/>
          <c:order val="1"/>
          <c:tx>
            <c:strRef>
              <c:f>'Q8'!$B$10</c:f>
              <c:strCache>
                <c:ptCount val="1"/>
                <c:pt idx="0">
                  <c:v>Solar Térmica</c:v>
                </c:pt>
              </c:strCache>
            </c:strRef>
          </c:tx>
          <c:invertIfNegative val="0"/>
          <c:dLbls>
            <c:showLegendKey val="0"/>
            <c:showVal val="1"/>
            <c:showCatName val="0"/>
            <c:showSerName val="1"/>
            <c:showPercent val="0"/>
            <c:showBubbleSize val="0"/>
            <c:separator>
</c:separator>
            <c:showLeaderLines val="0"/>
          </c:dLbls>
          <c:val>
            <c:numRef>
              <c:f>'Q8'!$C$10</c:f>
              <c:numCache>
                <c:formatCode>0%</c:formatCode>
                <c:ptCount val="1"/>
                <c:pt idx="0">
                  <c:v>9.1999999999999998E-2</c:v>
                </c:pt>
              </c:numCache>
            </c:numRef>
          </c:val>
        </c:ser>
        <c:ser>
          <c:idx val="2"/>
          <c:order val="2"/>
          <c:tx>
            <c:strRef>
              <c:f>'Q8'!$B$11</c:f>
              <c:strCache>
                <c:ptCount val="1"/>
                <c:pt idx="0">
                  <c:v>Bomba calor</c:v>
                </c:pt>
              </c:strCache>
            </c:strRef>
          </c:tx>
          <c:invertIfNegative val="0"/>
          <c:dLbls>
            <c:dLbl>
              <c:idx val="0"/>
              <c:showLegendKey val="0"/>
              <c:showVal val="1"/>
              <c:showCatName val="0"/>
              <c:showSerName val="1"/>
              <c:showPercent val="0"/>
              <c:showBubbleSize val="0"/>
              <c:separator>
</c:separator>
            </c:dLbl>
            <c:showLegendKey val="0"/>
            <c:showVal val="1"/>
            <c:showCatName val="0"/>
            <c:showSerName val="0"/>
            <c:showPercent val="0"/>
            <c:showBubbleSize val="0"/>
            <c:showLeaderLines val="0"/>
          </c:dLbls>
          <c:val>
            <c:numRef>
              <c:f>'Q8'!$C$11</c:f>
              <c:numCache>
                <c:formatCode>0%</c:formatCode>
                <c:ptCount val="1"/>
                <c:pt idx="0">
                  <c:v>1.6E-2</c:v>
                </c:pt>
              </c:numCache>
            </c:numRef>
          </c:val>
        </c:ser>
        <c:ser>
          <c:idx val="3"/>
          <c:order val="3"/>
          <c:tx>
            <c:strRef>
              <c:f>'Q8'!$B$12</c:f>
              <c:strCache>
                <c:ptCount val="1"/>
                <c:pt idx="0">
                  <c:v>Red urb. calor</c:v>
                </c:pt>
              </c:strCache>
            </c:strRef>
          </c:tx>
          <c:invertIfNegative val="0"/>
          <c:dLbls>
            <c:showLegendKey val="0"/>
            <c:showVal val="1"/>
            <c:showCatName val="0"/>
            <c:showSerName val="1"/>
            <c:showPercent val="0"/>
            <c:showBubbleSize val="0"/>
            <c:separator>
</c:separator>
            <c:showLeaderLines val="0"/>
          </c:dLbls>
          <c:val>
            <c:numRef>
              <c:f>'Q8'!$C$12</c:f>
              <c:numCache>
                <c:formatCode>0%</c:formatCode>
                <c:ptCount val="1"/>
                <c:pt idx="0">
                  <c:v>4.0000000000000001E-3</c:v>
                </c:pt>
              </c:numCache>
            </c:numRef>
          </c:val>
        </c:ser>
        <c:ser>
          <c:idx val="4"/>
          <c:order val="4"/>
          <c:tx>
            <c:strRef>
              <c:f>'Q8'!$B$13</c:f>
              <c:strCache>
                <c:ptCount val="1"/>
                <c:pt idx="0">
                  <c:v>Geotermia</c:v>
                </c:pt>
              </c:strCache>
            </c:strRef>
          </c:tx>
          <c:invertIfNegative val="0"/>
          <c:dLbls>
            <c:dLblPos val="ctr"/>
            <c:showLegendKey val="0"/>
            <c:showVal val="1"/>
            <c:showCatName val="0"/>
            <c:showSerName val="1"/>
            <c:showPercent val="0"/>
            <c:showBubbleSize val="0"/>
            <c:separator>
</c:separator>
            <c:showLeaderLines val="0"/>
          </c:dLbls>
          <c:val>
            <c:numRef>
              <c:f>'Q8'!$C$13</c:f>
              <c:numCache>
                <c:formatCode>0%</c:formatCode>
                <c:ptCount val="1"/>
                <c:pt idx="0">
                  <c:v>0</c:v>
                </c:pt>
              </c:numCache>
            </c:numRef>
          </c:val>
        </c:ser>
        <c:ser>
          <c:idx val="5"/>
          <c:order val="5"/>
          <c:tx>
            <c:strRef>
              <c:f>'Q8'!$B$14</c:f>
              <c:strCache>
                <c:ptCount val="1"/>
                <c:pt idx="0">
                  <c:v>Ninguna</c:v>
                </c:pt>
              </c:strCache>
            </c:strRef>
          </c:tx>
          <c:invertIfNegative val="0"/>
          <c:dLbls>
            <c:showLegendKey val="0"/>
            <c:showVal val="1"/>
            <c:showCatName val="0"/>
            <c:showSerName val="1"/>
            <c:showPercent val="0"/>
            <c:showBubbleSize val="0"/>
            <c:separator>
</c:separator>
            <c:showLeaderLines val="0"/>
          </c:dLbls>
          <c:val>
            <c:numRef>
              <c:f>'Q8'!$C$14</c:f>
              <c:numCache>
                <c:formatCode>0%</c:formatCode>
                <c:ptCount val="1"/>
                <c:pt idx="0">
                  <c:v>0.28399999999999997</c:v>
                </c:pt>
              </c:numCache>
            </c:numRef>
          </c:val>
        </c:ser>
        <c:dLbls>
          <c:showLegendKey val="0"/>
          <c:showVal val="0"/>
          <c:showCatName val="0"/>
          <c:showSerName val="0"/>
          <c:showPercent val="0"/>
          <c:showBubbleSize val="0"/>
        </c:dLbls>
        <c:gapWidth val="150"/>
        <c:overlap val="-20"/>
        <c:axId val="120072064"/>
        <c:axId val="120073600"/>
      </c:barChart>
      <c:catAx>
        <c:axId val="120072064"/>
        <c:scaling>
          <c:orientation val="minMax"/>
        </c:scaling>
        <c:delete val="1"/>
        <c:axPos val="b"/>
        <c:majorTickMark val="out"/>
        <c:minorTickMark val="none"/>
        <c:tickLblPos val="none"/>
        <c:crossAx val="120073600"/>
        <c:crosses val="autoZero"/>
        <c:auto val="1"/>
        <c:lblAlgn val="ctr"/>
        <c:lblOffset val="100"/>
        <c:noMultiLvlLbl val="0"/>
      </c:catAx>
      <c:valAx>
        <c:axId val="120073600"/>
        <c:scaling>
          <c:orientation val="minMax"/>
          <c:max val="1"/>
        </c:scaling>
        <c:delete val="0"/>
        <c:axPos val="l"/>
        <c:numFmt formatCode="0%" sourceLinked="1"/>
        <c:majorTickMark val="out"/>
        <c:minorTickMark val="none"/>
        <c:tickLblPos val="nextTo"/>
        <c:crossAx val="120072064"/>
        <c:crosses val="autoZero"/>
        <c:crossBetween val="between"/>
        <c:minorUnit val="4.0000000000000015E-2"/>
      </c:valAx>
      <c:spPr>
        <a:noFill/>
      </c:spPr>
    </c:plotArea>
    <c:plotVisOnly val="1"/>
    <c:dispBlanksAs val="gap"/>
    <c:showDLblsOverMax val="0"/>
  </c:chart>
  <c:spPr>
    <a:solidFill>
      <a:schemeClr val="bg1"/>
    </a:solidFill>
    <a:ln>
      <a:noFill/>
    </a:ln>
  </c:spPr>
  <c:printSettings>
    <c:headerFooter/>
    <c:pageMargins b="0.75000000000000011" l="0.70000000000000007" r="0.70000000000000007" t="0.75000000000000011" header="0.30000000000000004" footer="0.30000000000000004"/>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1"/>
    <c:plotArea>
      <c:layout>
        <c:manualLayout>
          <c:layoutTarget val="inner"/>
          <c:xMode val="edge"/>
          <c:yMode val="edge"/>
          <c:x val="9.3968386509139967E-2"/>
          <c:y val="0.10514420034354939"/>
          <c:w val="0.90603155483923403"/>
          <c:h val="0.81716267639782691"/>
        </c:manualLayout>
      </c:layout>
      <c:barChart>
        <c:barDir val="col"/>
        <c:grouping val="clustered"/>
        <c:varyColors val="0"/>
        <c:ser>
          <c:idx val="0"/>
          <c:order val="0"/>
          <c:tx>
            <c:strRef>
              <c:f>'Q8'!$B$19</c:f>
              <c:strCache>
                <c:ptCount val="1"/>
                <c:pt idx="0">
                  <c:v>Bomba calor</c:v>
                </c:pt>
              </c:strCache>
            </c:strRef>
          </c:tx>
          <c:invertIfNegative val="0"/>
          <c:dLbls>
            <c:showLegendKey val="0"/>
            <c:showVal val="1"/>
            <c:showCatName val="0"/>
            <c:showSerName val="1"/>
            <c:showPercent val="0"/>
            <c:showBubbleSize val="0"/>
            <c:separator>
</c:separator>
            <c:showLeaderLines val="0"/>
          </c:dLbls>
          <c:val>
            <c:numRef>
              <c:f>'Q8'!$C$19</c:f>
              <c:numCache>
                <c:formatCode>0%</c:formatCode>
                <c:ptCount val="1"/>
                <c:pt idx="0">
                  <c:v>3.5999999999999997E-2</c:v>
                </c:pt>
              </c:numCache>
            </c:numRef>
          </c:val>
        </c:ser>
        <c:ser>
          <c:idx val="1"/>
          <c:order val="1"/>
          <c:tx>
            <c:strRef>
              <c:f>'Q8'!$B$20</c:f>
              <c:strCache>
                <c:ptCount val="1"/>
                <c:pt idx="0">
                  <c:v>Solar Térmica</c:v>
                </c:pt>
              </c:strCache>
            </c:strRef>
          </c:tx>
          <c:invertIfNegative val="0"/>
          <c:dLbls>
            <c:showLegendKey val="0"/>
            <c:showVal val="1"/>
            <c:showCatName val="0"/>
            <c:showSerName val="1"/>
            <c:showPercent val="0"/>
            <c:showBubbleSize val="0"/>
            <c:separator>
</c:separator>
            <c:showLeaderLines val="0"/>
          </c:dLbls>
          <c:val>
            <c:numRef>
              <c:f>'Q8'!$C$20</c:f>
              <c:numCache>
                <c:formatCode>0%</c:formatCode>
                <c:ptCount val="1"/>
                <c:pt idx="0">
                  <c:v>2.4E-2</c:v>
                </c:pt>
              </c:numCache>
            </c:numRef>
          </c:val>
        </c:ser>
        <c:ser>
          <c:idx val="2"/>
          <c:order val="2"/>
          <c:tx>
            <c:strRef>
              <c:f>'Q8'!$B$21</c:f>
              <c:strCache>
                <c:ptCount val="1"/>
                <c:pt idx="0">
                  <c:v>Geotermia</c:v>
                </c:pt>
              </c:strCache>
            </c:strRef>
          </c:tx>
          <c:invertIfNegative val="0"/>
          <c:dLbls>
            <c:showLegendKey val="0"/>
            <c:showVal val="1"/>
            <c:showCatName val="0"/>
            <c:showSerName val="1"/>
            <c:showPercent val="0"/>
            <c:showBubbleSize val="0"/>
            <c:separator>
</c:separator>
            <c:showLeaderLines val="0"/>
          </c:dLbls>
          <c:val>
            <c:numRef>
              <c:f>'Q8'!$C$21</c:f>
              <c:numCache>
                <c:formatCode>0%</c:formatCode>
                <c:ptCount val="1"/>
                <c:pt idx="0">
                  <c:v>1.2E-2</c:v>
                </c:pt>
              </c:numCache>
            </c:numRef>
          </c:val>
        </c:ser>
        <c:ser>
          <c:idx val="3"/>
          <c:order val="3"/>
          <c:tx>
            <c:strRef>
              <c:f>'Q8'!$B$22</c:f>
              <c:strCache>
                <c:ptCount val="1"/>
                <c:pt idx="0">
                  <c:v>Red urb. Frío</c:v>
                </c:pt>
              </c:strCache>
            </c:strRef>
          </c:tx>
          <c:invertIfNegative val="0"/>
          <c:dLbls>
            <c:dLblPos val="ctr"/>
            <c:showLegendKey val="0"/>
            <c:showVal val="1"/>
            <c:showCatName val="0"/>
            <c:showSerName val="1"/>
            <c:showPercent val="0"/>
            <c:showBubbleSize val="0"/>
            <c:separator>
</c:separator>
            <c:showLeaderLines val="0"/>
          </c:dLbls>
          <c:val>
            <c:numRef>
              <c:f>'Q8'!$C$22</c:f>
              <c:numCache>
                <c:formatCode>0%</c:formatCode>
                <c:ptCount val="1"/>
                <c:pt idx="0">
                  <c:v>2.0000000000000002E-7</c:v>
                </c:pt>
              </c:numCache>
            </c:numRef>
          </c:val>
        </c:ser>
        <c:ser>
          <c:idx val="4"/>
          <c:order val="4"/>
          <c:tx>
            <c:strRef>
              <c:f>'Q8'!$B$23</c:f>
              <c:strCache>
                <c:ptCount val="1"/>
                <c:pt idx="0">
                  <c:v>Biomasa</c:v>
                </c:pt>
              </c:strCache>
            </c:strRef>
          </c:tx>
          <c:invertIfNegative val="0"/>
          <c:dLbls>
            <c:dLblPos val="ctr"/>
            <c:showLegendKey val="0"/>
            <c:showVal val="1"/>
            <c:showCatName val="0"/>
            <c:showSerName val="1"/>
            <c:showPercent val="0"/>
            <c:showBubbleSize val="0"/>
            <c:separator>
</c:separator>
            <c:showLeaderLines val="0"/>
          </c:dLbls>
          <c:val>
            <c:numRef>
              <c:f>'Q8'!$C$23</c:f>
              <c:numCache>
                <c:formatCode>0%</c:formatCode>
                <c:ptCount val="1"/>
                <c:pt idx="0">
                  <c:v>8.0000000000000002E-8</c:v>
                </c:pt>
              </c:numCache>
            </c:numRef>
          </c:val>
        </c:ser>
        <c:ser>
          <c:idx val="5"/>
          <c:order val="5"/>
          <c:tx>
            <c:strRef>
              <c:f>'Q8'!$B$24</c:f>
              <c:strCache>
                <c:ptCount val="1"/>
                <c:pt idx="0">
                  <c:v>Ninguna</c:v>
                </c:pt>
              </c:strCache>
            </c:strRef>
          </c:tx>
          <c:invertIfNegative val="0"/>
          <c:dLbls>
            <c:showLegendKey val="0"/>
            <c:showVal val="1"/>
            <c:showCatName val="0"/>
            <c:showSerName val="1"/>
            <c:showPercent val="0"/>
            <c:showBubbleSize val="0"/>
            <c:separator>
</c:separator>
            <c:showLeaderLines val="0"/>
          </c:dLbls>
          <c:val>
            <c:numRef>
              <c:f>'Q8'!$C$24</c:f>
              <c:numCache>
                <c:formatCode>0%</c:formatCode>
                <c:ptCount val="1"/>
                <c:pt idx="0">
                  <c:v>2.4000000000000003E-7</c:v>
                </c:pt>
              </c:numCache>
            </c:numRef>
          </c:val>
        </c:ser>
        <c:dLbls>
          <c:showLegendKey val="0"/>
          <c:showVal val="0"/>
          <c:showCatName val="0"/>
          <c:showSerName val="0"/>
          <c:showPercent val="0"/>
          <c:showBubbleSize val="0"/>
        </c:dLbls>
        <c:gapWidth val="150"/>
        <c:overlap val="-20"/>
        <c:axId val="120128640"/>
        <c:axId val="120130176"/>
      </c:barChart>
      <c:catAx>
        <c:axId val="120128640"/>
        <c:scaling>
          <c:orientation val="minMax"/>
        </c:scaling>
        <c:delete val="1"/>
        <c:axPos val="b"/>
        <c:majorTickMark val="out"/>
        <c:minorTickMark val="none"/>
        <c:tickLblPos val="none"/>
        <c:crossAx val="120130176"/>
        <c:crosses val="autoZero"/>
        <c:auto val="1"/>
        <c:lblAlgn val="ctr"/>
        <c:lblOffset val="100"/>
        <c:noMultiLvlLbl val="0"/>
      </c:catAx>
      <c:valAx>
        <c:axId val="120130176"/>
        <c:scaling>
          <c:orientation val="minMax"/>
          <c:max val="1"/>
        </c:scaling>
        <c:delete val="0"/>
        <c:axPos val="l"/>
        <c:numFmt formatCode="0%" sourceLinked="1"/>
        <c:majorTickMark val="out"/>
        <c:minorTickMark val="none"/>
        <c:tickLblPos val="nextTo"/>
        <c:crossAx val="120128640"/>
        <c:crosses val="autoZero"/>
        <c:crossBetween val="between"/>
      </c:valAx>
      <c:spPr>
        <a:noFill/>
      </c:spPr>
    </c:plotArea>
    <c:plotVisOnly val="1"/>
    <c:dispBlanksAs val="gap"/>
    <c:showDLblsOverMax val="0"/>
  </c:chart>
  <c:spPr>
    <a:solidFill>
      <a:schemeClr val="bg1"/>
    </a:solidFill>
    <a:ln>
      <a:noFill/>
    </a:ln>
  </c:spPr>
  <c:printSettings>
    <c:headerFooter/>
    <c:pageMargins b="0.75000000000000011" l="0.70000000000000007" r="0.70000000000000007" t="0.75000000000000011" header="0.30000000000000004" footer="0.30000000000000004"/>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5907758603760478E-2"/>
          <c:y val="8.3029166808694391E-2"/>
          <c:w val="0.8026483877091366"/>
          <c:h val="0.72446853234254804"/>
        </c:manualLayout>
      </c:layout>
      <c:pieChart>
        <c:varyColors val="1"/>
        <c:ser>
          <c:idx val="0"/>
          <c:order val="0"/>
          <c:spPr>
            <a:ln>
              <a:solidFill>
                <a:schemeClr val="bg1"/>
              </a:solidFill>
            </a:ln>
          </c:spPr>
          <c:dLbls>
            <c:txPr>
              <a:bodyPr/>
              <a:lstStyle/>
              <a:p>
                <a:pPr>
                  <a:defRPr sz="900">
                    <a:solidFill>
                      <a:sysClr val="windowText" lastClr="000000"/>
                    </a:solidFill>
                  </a:defRPr>
                </a:pPr>
                <a:endParaRPr lang="es-ES"/>
              </a:p>
            </c:txPr>
            <c:dLblPos val="outEnd"/>
            <c:showLegendKey val="0"/>
            <c:showVal val="0"/>
            <c:showCatName val="1"/>
            <c:showSerName val="0"/>
            <c:showPercent val="1"/>
            <c:showBubbleSize val="0"/>
            <c:separator>
</c:separator>
            <c:showLeaderLines val="0"/>
          </c:dLbls>
          <c:cat>
            <c:strRef>
              <c:f>MUESTRA!$I$6:$I$10</c:f>
              <c:strCache>
                <c:ptCount val="5"/>
                <c:pt idx="0">
                  <c:v>Diaria</c:v>
                </c:pt>
                <c:pt idx="1">
                  <c:v>Semanal</c:v>
                </c:pt>
                <c:pt idx="2">
                  <c:v>Estacional</c:v>
                </c:pt>
                <c:pt idx="3">
                  <c:v>No existe</c:v>
                </c:pt>
                <c:pt idx="4">
                  <c:v>NS/NC</c:v>
                </c:pt>
              </c:strCache>
            </c:strRef>
          </c:cat>
          <c:val>
            <c:numRef>
              <c:f>MUESTRA!$J$6:$J$10</c:f>
              <c:numCache>
                <c:formatCode>#,##0</c:formatCode>
                <c:ptCount val="5"/>
                <c:pt idx="0">
                  <c:v>39</c:v>
                </c:pt>
                <c:pt idx="1">
                  <c:v>70</c:v>
                </c:pt>
                <c:pt idx="2" formatCode="General">
                  <c:v>106</c:v>
                </c:pt>
                <c:pt idx="3" formatCode="General">
                  <c:v>22</c:v>
                </c:pt>
                <c:pt idx="4" formatCode="General">
                  <c:v>13</c:v>
                </c:pt>
              </c:numCache>
            </c:numRef>
          </c:val>
        </c:ser>
        <c:dLbls>
          <c:showLegendKey val="0"/>
          <c:showVal val="0"/>
          <c:showCatName val="0"/>
          <c:showSerName val="0"/>
          <c:showPercent val="0"/>
          <c:showBubbleSize val="0"/>
          <c:showLeaderLines val="0"/>
        </c:dLbls>
        <c:firstSliceAng val="0"/>
      </c:pieChart>
    </c:plotArea>
    <c:plotVisOnly val="1"/>
    <c:dispBlanksAs val="zero"/>
    <c:showDLblsOverMax val="0"/>
  </c:chart>
  <c:spPr>
    <a:ln>
      <a:noFill/>
    </a:ln>
  </c:spPr>
  <c:printSettings>
    <c:headerFooter/>
    <c:pageMargins b="0.75000000000000022" l="0.70000000000000018" r="0.70000000000000018" t="0.75000000000000022" header="0.3000000000000001" footer="0.3000000000000001"/>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4440217619333999E-2"/>
          <c:y val="7.6161814292786359E-2"/>
          <c:w val="0.90082099885048283"/>
          <c:h val="0.84509989632078908"/>
        </c:manualLayout>
      </c:layout>
      <c:barChart>
        <c:barDir val="col"/>
        <c:grouping val="clustered"/>
        <c:varyColors val="0"/>
        <c:ser>
          <c:idx val="0"/>
          <c:order val="0"/>
          <c:tx>
            <c:strRef>
              <c:f>Q8a!$B$8</c:f>
              <c:strCache>
                <c:ptCount val="1"/>
                <c:pt idx="0">
                  <c:v>Otras</c:v>
                </c:pt>
              </c:strCache>
            </c:strRef>
          </c:tx>
          <c:invertIfNegative val="0"/>
          <c:dLbls>
            <c:txPr>
              <a:bodyPr rot="-5400000" vert="horz"/>
              <a:lstStyle/>
              <a:p>
                <a:pPr>
                  <a:defRPr/>
                </a:pPr>
                <a:endParaRPr lang="es-ES"/>
              </a:p>
            </c:txPr>
            <c:showLegendKey val="0"/>
            <c:showVal val="1"/>
            <c:showCatName val="0"/>
            <c:showSerName val="1"/>
            <c:showPercent val="0"/>
            <c:showBubbleSize val="0"/>
            <c:separator>
</c:separator>
            <c:showLeaderLines val="0"/>
          </c:dLbls>
          <c:val>
            <c:numRef>
              <c:f>Q8a!$C$8</c:f>
              <c:numCache>
                <c:formatCode>0%</c:formatCode>
                <c:ptCount val="1"/>
                <c:pt idx="0">
                  <c:v>0.647887323943662</c:v>
                </c:pt>
              </c:numCache>
            </c:numRef>
          </c:val>
        </c:ser>
        <c:ser>
          <c:idx val="1"/>
          <c:order val="1"/>
          <c:tx>
            <c:strRef>
              <c:f>Q8a!$B$9</c:f>
              <c:strCache>
                <c:ptCount val="1"/>
                <c:pt idx="0">
                  <c:v>Alto precio</c:v>
                </c:pt>
              </c:strCache>
            </c:strRef>
          </c:tx>
          <c:invertIfNegative val="0"/>
          <c:dLbls>
            <c:txPr>
              <a:bodyPr rot="-5400000" vert="horz"/>
              <a:lstStyle/>
              <a:p>
                <a:pPr>
                  <a:defRPr/>
                </a:pPr>
                <a:endParaRPr lang="es-ES"/>
              </a:p>
            </c:txPr>
            <c:showLegendKey val="0"/>
            <c:showVal val="1"/>
            <c:showCatName val="0"/>
            <c:showSerName val="1"/>
            <c:showPercent val="0"/>
            <c:showBubbleSize val="0"/>
            <c:separator>
</c:separator>
            <c:showLeaderLines val="0"/>
          </c:dLbls>
          <c:val>
            <c:numRef>
              <c:f>Q8a!$C$9</c:f>
              <c:numCache>
                <c:formatCode>0%</c:formatCode>
                <c:ptCount val="1"/>
                <c:pt idx="0">
                  <c:v>0.43661971830985913</c:v>
                </c:pt>
              </c:numCache>
            </c:numRef>
          </c:val>
        </c:ser>
        <c:ser>
          <c:idx val="2"/>
          <c:order val="2"/>
          <c:tx>
            <c:strRef>
              <c:f>Q8a!$B$10</c:f>
              <c:strCache>
                <c:ptCount val="1"/>
                <c:pt idx="0">
                  <c:v>Cambios estructurales</c:v>
                </c:pt>
              </c:strCache>
            </c:strRef>
          </c:tx>
          <c:invertIfNegative val="0"/>
          <c:dLbls>
            <c:txPr>
              <a:bodyPr rot="-5400000" vert="horz"/>
              <a:lstStyle/>
              <a:p>
                <a:pPr>
                  <a:defRPr/>
                </a:pPr>
                <a:endParaRPr lang="es-ES"/>
              </a:p>
            </c:txPr>
            <c:showLegendKey val="0"/>
            <c:showVal val="1"/>
            <c:showCatName val="0"/>
            <c:showSerName val="1"/>
            <c:showPercent val="0"/>
            <c:showBubbleSize val="0"/>
            <c:separator>
</c:separator>
            <c:showLeaderLines val="0"/>
          </c:dLbls>
          <c:val>
            <c:numRef>
              <c:f>Q8a!$C$10</c:f>
              <c:numCache>
                <c:formatCode>0%</c:formatCode>
                <c:ptCount val="1"/>
                <c:pt idx="0">
                  <c:v>0.352112676056338</c:v>
                </c:pt>
              </c:numCache>
            </c:numRef>
          </c:val>
        </c:ser>
        <c:ser>
          <c:idx val="3"/>
          <c:order val="3"/>
          <c:tx>
            <c:strRef>
              <c:f>Q8a!$B$11</c:f>
              <c:strCache>
                <c:ptCount val="1"/>
                <c:pt idx="0">
                  <c:v>Costes de mantenimiento</c:v>
                </c:pt>
              </c:strCache>
            </c:strRef>
          </c:tx>
          <c:invertIfNegative val="0"/>
          <c:dLbls>
            <c:txPr>
              <a:bodyPr rot="-5400000" vert="horz"/>
              <a:lstStyle/>
              <a:p>
                <a:pPr>
                  <a:defRPr/>
                </a:pPr>
                <a:endParaRPr lang="es-ES"/>
              </a:p>
            </c:txPr>
            <c:showLegendKey val="0"/>
            <c:showVal val="1"/>
            <c:showCatName val="0"/>
            <c:showSerName val="1"/>
            <c:showPercent val="0"/>
            <c:showBubbleSize val="0"/>
            <c:separator>
</c:separator>
            <c:showLeaderLines val="0"/>
          </c:dLbls>
          <c:val>
            <c:numRef>
              <c:f>Q8a!$C$11</c:f>
              <c:numCache>
                <c:formatCode>0%</c:formatCode>
                <c:ptCount val="1"/>
                <c:pt idx="0">
                  <c:v>0.11267605633802817</c:v>
                </c:pt>
              </c:numCache>
            </c:numRef>
          </c:val>
        </c:ser>
        <c:ser>
          <c:idx val="4"/>
          <c:order val="4"/>
          <c:tx>
            <c:strRef>
              <c:f>Q8a!$B$12</c:f>
              <c:strCache>
                <c:ptCount val="1"/>
                <c:pt idx="0">
                  <c:v>Aprobación vecinos</c:v>
                </c:pt>
              </c:strCache>
            </c:strRef>
          </c:tx>
          <c:invertIfNegative val="0"/>
          <c:dLbls>
            <c:txPr>
              <a:bodyPr rot="-5400000" vert="horz"/>
              <a:lstStyle/>
              <a:p>
                <a:pPr>
                  <a:defRPr/>
                </a:pPr>
                <a:endParaRPr lang="es-ES"/>
              </a:p>
            </c:txPr>
            <c:showLegendKey val="0"/>
            <c:showVal val="1"/>
            <c:showCatName val="0"/>
            <c:showSerName val="1"/>
            <c:showPercent val="0"/>
            <c:showBubbleSize val="0"/>
            <c:separator>
</c:separator>
            <c:showLeaderLines val="0"/>
          </c:dLbls>
          <c:val>
            <c:numRef>
              <c:f>Q8a!$C$12</c:f>
              <c:numCache>
                <c:formatCode>0%</c:formatCode>
                <c:ptCount val="1"/>
                <c:pt idx="0">
                  <c:v>8.4507042253521125E-2</c:v>
                </c:pt>
              </c:numCache>
            </c:numRef>
          </c:val>
        </c:ser>
        <c:ser>
          <c:idx val="5"/>
          <c:order val="5"/>
          <c:tx>
            <c:strRef>
              <c:f>Q8a!$B$13</c:f>
              <c:strCache>
                <c:ptCount val="1"/>
                <c:pt idx="0">
                  <c:v>Dificultad de uso</c:v>
                </c:pt>
              </c:strCache>
            </c:strRef>
          </c:tx>
          <c:invertIfNegative val="0"/>
          <c:dLbls>
            <c:txPr>
              <a:bodyPr rot="-5400000" vert="horz"/>
              <a:lstStyle/>
              <a:p>
                <a:pPr>
                  <a:defRPr/>
                </a:pPr>
                <a:endParaRPr lang="es-ES"/>
              </a:p>
            </c:txPr>
            <c:showLegendKey val="0"/>
            <c:showVal val="1"/>
            <c:showCatName val="0"/>
            <c:showSerName val="1"/>
            <c:showPercent val="0"/>
            <c:showBubbleSize val="0"/>
            <c:separator>
</c:separator>
            <c:showLeaderLines val="0"/>
          </c:dLbls>
          <c:val>
            <c:numRef>
              <c:f>Q8a!$C$13</c:f>
              <c:numCache>
                <c:formatCode>0%</c:formatCode>
                <c:ptCount val="1"/>
                <c:pt idx="0">
                  <c:v>5.6338028169014086E-2</c:v>
                </c:pt>
              </c:numCache>
            </c:numRef>
          </c:val>
        </c:ser>
        <c:ser>
          <c:idx val="6"/>
          <c:order val="6"/>
          <c:tx>
            <c:strRef>
              <c:f>Q8a!$B$14</c:f>
              <c:strCache>
                <c:ptCount val="1"/>
                <c:pt idx="0">
                  <c:v>Poca fiabilidad</c:v>
                </c:pt>
              </c:strCache>
            </c:strRef>
          </c:tx>
          <c:invertIfNegative val="0"/>
          <c:dLbls>
            <c:txPr>
              <a:bodyPr rot="-5400000" vert="horz"/>
              <a:lstStyle/>
              <a:p>
                <a:pPr>
                  <a:defRPr/>
                </a:pPr>
                <a:endParaRPr lang="es-ES"/>
              </a:p>
            </c:txPr>
            <c:showLegendKey val="0"/>
            <c:showVal val="1"/>
            <c:showCatName val="0"/>
            <c:showSerName val="1"/>
            <c:showPercent val="0"/>
            <c:showBubbleSize val="0"/>
            <c:separator>
</c:separator>
            <c:showLeaderLines val="0"/>
          </c:dLbls>
          <c:val>
            <c:numRef>
              <c:f>Q8a!$C$14</c:f>
              <c:numCache>
                <c:formatCode>0%</c:formatCode>
                <c:ptCount val="1"/>
                <c:pt idx="0">
                  <c:v>1.4084507042253521E-2</c:v>
                </c:pt>
              </c:numCache>
            </c:numRef>
          </c:val>
        </c:ser>
        <c:ser>
          <c:idx val="7"/>
          <c:order val="7"/>
          <c:tx>
            <c:strRef>
              <c:f>Q8a!$B$15</c:f>
              <c:strCache>
                <c:ptCount val="1"/>
                <c:pt idx="0">
                  <c:v>NS/NC</c:v>
                </c:pt>
              </c:strCache>
            </c:strRef>
          </c:tx>
          <c:invertIfNegative val="0"/>
          <c:dLbls>
            <c:txPr>
              <a:bodyPr rot="-5400000" vert="horz"/>
              <a:lstStyle/>
              <a:p>
                <a:pPr>
                  <a:defRPr/>
                </a:pPr>
                <a:endParaRPr lang="es-ES"/>
              </a:p>
            </c:txPr>
            <c:showLegendKey val="0"/>
            <c:showVal val="1"/>
            <c:showCatName val="0"/>
            <c:showSerName val="1"/>
            <c:showPercent val="0"/>
            <c:showBubbleSize val="0"/>
            <c:separator>
</c:separator>
            <c:showLeaderLines val="0"/>
          </c:dLbls>
          <c:val>
            <c:numRef>
              <c:f>Q8a!$C$15</c:f>
              <c:numCache>
                <c:formatCode>0%</c:formatCode>
                <c:ptCount val="1"/>
                <c:pt idx="0">
                  <c:v>1.4084507042253521E-6</c:v>
                </c:pt>
              </c:numCache>
            </c:numRef>
          </c:val>
        </c:ser>
        <c:ser>
          <c:idx val="8"/>
          <c:order val="8"/>
          <c:tx>
            <c:strRef>
              <c:f>Q8a!$B$16</c:f>
              <c:strCache>
                <c:ptCount val="1"/>
                <c:pt idx="0">
                  <c:v>Falta de instaladores</c:v>
                </c:pt>
              </c:strCache>
            </c:strRef>
          </c:tx>
          <c:invertIfNegative val="0"/>
          <c:dLbls>
            <c:txPr>
              <a:bodyPr rot="-5400000" vert="horz"/>
              <a:lstStyle/>
              <a:p>
                <a:pPr>
                  <a:defRPr/>
                </a:pPr>
                <a:endParaRPr lang="es-ES"/>
              </a:p>
            </c:txPr>
            <c:showLegendKey val="0"/>
            <c:showVal val="1"/>
            <c:showCatName val="0"/>
            <c:showSerName val="1"/>
            <c:showPercent val="0"/>
            <c:showBubbleSize val="0"/>
            <c:separator>
</c:separator>
            <c:showLeaderLines val="0"/>
          </c:dLbls>
          <c:val>
            <c:numRef>
              <c:f>Q8a!$C$16</c:f>
              <c:numCache>
                <c:formatCode>0%</c:formatCode>
                <c:ptCount val="1"/>
                <c:pt idx="0">
                  <c:v>8.4507042253521125E-7</c:v>
                </c:pt>
              </c:numCache>
            </c:numRef>
          </c:val>
        </c:ser>
        <c:ser>
          <c:idx val="9"/>
          <c:order val="9"/>
          <c:tx>
            <c:strRef>
              <c:f>Q8a!$B$17</c:f>
              <c:strCache>
                <c:ptCount val="1"/>
                <c:pt idx="0">
                  <c:v>Concidiones climáticas</c:v>
                </c:pt>
              </c:strCache>
            </c:strRef>
          </c:tx>
          <c:invertIfNegative val="0"/>
          <c:dLbls>
            <c:txPr>
              <a:bodyPr rot="-5400000" vert="horz"/>
              <a:lstStyle/>
              <a:p>
                <a:pPr>
                  <a:defRPr/>
                </a:pPr>
                <a:endParaRPr lang="es-ES"/>
              </a:p>
            </c:txPr>
            <c:dLblPos val="ctr"/>
            <c:showLegendKey val="0"/>
            <c:showVal val="1"/>
            <c:showCatName val="0"/>
            <c:showSerName val="1"/>
            <c:showPercent val="0"/>
            <c:showBubbleSize val="0"/>
            <c:separator>
</c:separator>
            <c:showLeaderLines val="0"/>
          </c:dLbls>
          <c:val>
            <c:numRef>
              <c:f>Q8a!$C$17</c:f>
              <c:numCache>
                <c:formatCode>0%</c:formatCode>
                <c:ptCount val="1"/>
                <c:pt idx="0">
                  <c:v>5.6338028169014087E-7</c:v>
                </c:pt>
              </c:numCache>
            </c:numRef>
          </c:val>
        </c:ser>
        <c:dLbls>
          <c:showLegendKey val="0"/>
          <c:showVal val="0"/>
          <c:showCatName val="0"/>
          <c:showSerName val="0"/>
          <c:showPercent val="0"/>
          <c:showBubbleSize val="0"/>
        </c:dLbls>
        <c:gapWidth val="150"/>
        <c:overlap val="-20"/>
        <c:axId val="120718080"/>
        <c:axId val="120719616"/>
      </c:barChart>
      <c:catAx>
        <c:axId val="120718080"/>
        <c:scaling>
          <c:orientation val="minMax"/>
        </c:scaling>
        <c:delete val="1"/>
        <c:axPos val="b"/>
        <c:majorTickMark val="out"/>
        <c:minorTickMark val="none"/>
        <c:tickLblPos val="none"/>
        <c:crossAx val="120719616"/>
        <c:crosses val="autoZero"/>
        <c:auto val="1"/>
        <c:lblAlgn val="ctr"/>
        <c:lblOffset val="100"/>
        <c:noMultiLvlLbl val="0"/>
      </c:catAx>
      <c:valAx>
        <c:axId val="120719616"/>
        <c:scaling>
          <c:orientation val="minMax"/>
          <c:max val="1"/>
        </c:scaling>
        <c:delete val="0"/>
        <c:axPos val="l"/>
        <c:numFmt formatCode="0%" sourceLinked="1"/>
        <c:majorTickMark val="out"/>
        <c:minorTickMark val="none"/>
        <c:tickLblPos val="nextTo"/>
        <c:crossAx val="120718080"/>
        <c:crosses val="autoZero"/>
        <c:crossBetween val="between"/>
      </c:valAx>
      <c:spPr>
        <a:noFill/>
      </c:spPr>
    </c:plotArea>
    <c:plotVisOnly val="1"/>
    <c:dispBlanksAs val="gap"/>
    <c:showDLblsOverMax val="0"/>
  </c:chart>
  <c:spPr>
    <a:ln>
      <a:noFill/>
    </a:ln>
  </c:spPr>
  <c:printSettings>
    <c:headerFooter/>
    <c:pageMargins b="0.75000000000000011" l="0.70000000000000007" r="0.70000000000000007" t="0.75000000000000011" header="0.30000000000000004" footer="0.30000000000000004"/>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0"/>
    <c:plotArea>
      <c:layout>
        <c:manualLayout>
          <c:layoutTarget val="inner"/>
          <c:xMode val="edge"/>
          <c:yMode val="edge"/>
          <c:x val="0.11418867364267461"/>
          <c:y val="6.2314938822418613E-2"/>
          <c:w val="0.78090457491529985"/>
          <c:h val="0.87990730361949132"/>
        </c:manualLayout>
      </c:layout>
      <c:ofPieChart>
        <c:ofPieType val="bar"/>
        <c:varyColors val="1"/>
        <c:ser>
          <c:idx val="0"/>
          <c:order val="0"/>
          <c:spPr>
            <a:ln>
              <a:solidFill>
                <a:schemeClr val="bg1"/>
              </a:solidFill>
            </a:ln>
          </c:spPr>
          <c:dPt>
            <c:idx val="1"/>
            <c:bubble3D val="0"/>
            <c:spPr>
              <a:solidFill>
                <a:schemeClr val="accent1">
                  <a:lumMod val="75000"/>
                </a:schemeClr>
              </a:solidFill>
              <a:ln>
                <a:solidFill>
                  <a:schemeClr val="bg1"/>
                </a:solidFill>
              </a:ln>
            </c:spPr>
          </c:dPt>
          <c:dPt>
            <c:idx val="2"/>
            <c:bubble3D val="0"/>
            <c:spPr>
              <a:solidFill>
                <a:schemeClr val="accent3">
                  <a:lumMod val="50000"/>
                </a:schemeClr>
              </a:solidFill>
              <a:ln>
                <a:solidFill>
                  <a:schemeClr val="bg1"/>
                </a:solidFill>
              </a:ln>
            </c:spPr>
          </c:dPt>
          <c:dPt>
            <c:idx val="3"/>
            <c:bubble3D val="0"/>
            <c:spPr>
              <a:solidFill>
                <a:schemeClr val="accent3">
                  <a:lumMod val="75000"/>
                </a:schemeClr>
              </a:solidFill>
              <a:ln>
                <a:solidFill>
                  <a:schemeClr val="bg1"/>
                </a:solidFill>
              </a:ln>
            </c:spPr>
          </c:dPt>
          <c:dPt>
            <c:idx val="4"/>
            <c:bubble3D val="0"/>
            <c:spPr>
              <a:solidFill>
                <a:schemeClr val="accent3">
                  <a:lumMod val="60000"/>
                  <a:lumOff val="40000"/>
                </a:schemeClr>
              </a:solidFill>
              <a:ln>
                <a:solidFill>
                  <a:schemeClr val="bg1"/>
                </a:solidFill>
              </a:ln>
            </c:spPr>
          </c:dPt>
          <c:dPt>
            <c:idx val="5"/>
            <c:bubble3D val="0"/>
            <c:spPr>
              <a:solidFill>
                <a:schemeClr val="accent3">
                  <a:lumMod val="40000"/>
                  <a:lumOff val="60000"/>
                </a:schemeClr>
              </a:solidFill>
              <a:ln>
                <a:solidFill>
                  <a:schemeClr val="bg1"/>
                </a:solidFill>
              </a:ln>
            </c:spPr>
          </c:dPt>
          <c:dPt>
            <c:idx val="6"/>
            <c:bubble3D val="0"/>
            <c:spPr>
              <a:solidFill>
                <a:schemeClr val="accent3">
                  <a:lumMod val="40000"/>
                  <a:lumOff val="60000"/>
                </a:schemeClr>
              </a:solidFill>
              <a:ln>
                <a:solidFill>
                  <a:schemeClr val="bg1"/>
                </a:solidFill>
              </a:ln>
            </c:spPr>
          </c:dPt>
          <c:dPt>
            <c:idx val="7"/>
            <c:bubble3D val="0"/>
            <c:spPr>
              <a:solidFill>
                <a:schemeClr val="accent1">
                  <a:lumMod val="40000"/>
                  <a:lumOff val="60000"/>
                </a:schemeClr>
              </a:solidFill>
              <a:ln>
                <a:solidFill>
                  <a:schemeClr val="bg1"/>
                </a:solidFill>
              </a:ln>
            </c:spPr>
          </c:dPt>
          <c:dLbls>
            <c:dLbl>
              <c:idx val="2"/>
              <c:layout/>
              <c:spPr/>
              <c:txPr>
                <a:bodyPr/>
                <a:lstStyle/>
                <a:p>
                  <a:pPr>
                    <a:defRPr>
                      <a:solidFill>
                        <a:schemeClr val="bg1"/>
                      </a:solidFill>
                    </a:defRPr>
                  </a:pPr>
                  <a:endParaRPr lang="es-ES"/>
                </a:p>
              </c:txPr>
              <c:dLblPos val="ctr"/>
              <c:showLegendKey val="0"/>
              <c:showVal val="1"/>
              <c:showCatName val="1"/>
              <c:showSerName val="0"/>
              <c:showPercent val="0"/>
              <c:showBubbleSize val="0"/>
              <c:separator>
</c:separator>
            </c:dLbl>
            <c:dLbl>
              <c:idx val="3"/>
              <c:layout/>
              <c:spPr/>
              <c:txPr>
                <a:bodyPr/>
                <a:lstStyle/>
                <a:p>
                  <a:pPr>
                    <a:defRPr>
                      <a:solidFill>
                        <a:schemeClr val="bg1"/>
                      </a:solidFill>
                    </a:defRPr>
                  </a:pPr>
                  <a:endParaRPr lang="es-ES"/>
                </a:p>
              </c:txPr>
              <c:dLblPos val="ctr"/>
              <c:showLegendKey val="0"/>
              <c:showVal val="1"/>
              <c:showCatName val="1"/>
              <c:showSerName val="0"/>
              <c:showPercent val="0"/>
              <c:showBubbleSize val="0"/>
              <c:separator>
</c:separator>
            </c:dLbl>
            <c:dLbl>
              <c:idx val="4"/>
              <c:layout>
                <c:manualLayout>
                  <c:x val="1.3607118558716859E-2"/>
                  <c:y val="-4.8888871779922467E-2"/>
                </c:manualLayout>
              </c:layout>
              <c:dLblPos val="bestFit"/>
              <c:showLegendKey val="0"/>
              <c:showVal val="1"/>
              <c:showCatName val="1"/>
              <c:showSerName val="0"/>
              <c:showPercent val="0"/>
              <c:showBubbleSize val="0"/>
              <c:separator>
</c:separator>
            </c:dLbl>
            <c:dLbl>
              <c:idx val="5"/>
              <c:layout>
                <c:manualLayout>
                  <c:x val="1.9438740798166942E-3"/>
                  <c:y val="4.8888871779922308E-2"/>
                </c:manualLayout>
              </c:layout>
              <c:dLblPos val="bestFit"/>
              <c:showLegendKey val="0"/>
              <c:showVal val="1"/>
              <c:showCatName val="1"/>
              <c:showSerName val="0"/>
              <c:showPercent val="0"/>
              <c:showBubbleSize val="0"/>
              <c:separator>
</c:separator>
            </c:dLbl>
            <c:dLbl>
              <c:idx val="6"/>
              <c:layout/>
              <c:dLblPos val="ctr"/>
              <c:showLegendKey val="0"/>
              <c:showVal val="1"/>
              <c:showCatName val="1"/>
              <c:showSerName val="0"/>
              <c:showPercent val="0"/>
              <c:showBubbleSize val="0"/>
              <c:separator>
</c:separator>
            </c:dLbl>
            <c:dLbl>
              <c:idx val="7"/>
              <c:layout/>
              <c:dLblPos val="outEnd"/>
              <c:showLegendKey val="0"/>
              <c:showVal val="1"/>
              <c:showCatName val="0"/>
              <c:showSerName val="0"/>
              <c:showPercent val="0"/>
              <c:showBubbleSize val="0"/>
              <c:separator>
</c:separator>
            </c:dLbl>
            <c:dLblPos val="outEnd"/>
            <c:showLegendKey val="0"/>
            <c:showVal val="1"/>
            <c:showCatName val="1"/>
            <c:showSerName val="0"/>
            <c:showPercent val="0"/>
            <c:showBubbleSize val="0"/>
            <c:separator>
</c:separator>
            <c:showLeaderLines val="1"/>
          </c:dLbls>
          <c:cat>
            <c:strRef>
              <c:f>('Q9'!$I$8:$I$9,'Q9'!$I$11:$I$15)</c:f>
              <c:strCache>
                <c:ptCount val="7"/>
                <c:pt idx="0">
                  <c:v>NS/NC</c:v>
                </c:pt>
                <c:pt idx="1">
                  <c:v>No</c:v>
                </c:pt>
                <c:pt idx="2">
                  <c:v>5-10%</c:v>
                </c:pt>
                <c:pt idx="3">
                  <c:v>10-25%</c:v>
                </c:pt>
                <c:pt idx="4">
                  <c:v>25-40%</c:v>
                </c:pt>
                <c:pt idx="5">
                  <c:v>Más de 40%</c:v>
                </c:pt>
                <c:pt idx="6">
                  <c:v>NS/NC</c:v>
                </c:pt>
              </c:strCache>
            </c:strRef>
          </c:cat>
          <c:val>
            <c:numRef>
              <c:f>('Q9'!$K$8:$K$9,'Q9'!$K$11:$K$15)</c:f>
              <c:numCache>
                <c:formatCode>0%</c:formatCode>
                <c:ptCount val="7"/>
                <c:pt idx="0">
                  <c:v>4.3010806451612899E-2</c:v>
                </c:pt>
                <c:pt idx="1">
                  <c:v>0.36559139784946237</c:v>
                </c:pt>
                <c:pt idx="2">
                  <c:v>0.17741935483870969</c:v>
                </c:pt>
                <c:pt idx="3">
                  <c:v>0.26881720430107525</c:v>
                </c:pt>
                <c:pt idx="4">
                  <c:v>3.7634408602150539E-2</c:v>
                </c:pt>
                <c:pt idx="5">
                  <c:v>5.3763440860215058E-3</c:v>
                </c:pt>
                <c:pt idx="6">
                  <c:v>0.10215053763440861</c:v>
                </c:pt>
              </c:numCache>
            </c:numRef>
          </c:val>
        </c:ser>
        <c:dLbls>
          <c:showLegendKey val="0"/>
          <c:showVal val="0"/>
          <c:showCatName val="0"/>
          <c:showSerName val="0"/>
          <c:showPercent val="0"/>
          <c:showBubbleSize val="0"/>
          <c:showLeaderLines val="1"/>
        </c:dLbls>
        <c:gapWidth val="100"/>
        <c:splitType val="pos"/>
        <c:splitPos val="5"/>
        <c:secondPieSize val="75"/>
        <c:serLines/>
      </c:ofPieChart>
    </c:plotArea>
    <c:plotVisOnly val="1"/>
    <c:dispBlanksAs val="gap"/>
    <c:showDLblsOverMax val="0"/>
  </c:chart>
  <c:spPr>
    <a:ln>
      <a:noFill/>
    </a:ln>
  </c:sp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5907758603760478E-2"/>
          <c:y val="8.3029166808694391E-2"/>
          <c:w val="0.8026483877091366"/>
          <c:h val="0.72446853234254804"/>
        </c:manualLayout>
      </c:layout>
      <c:pieChart>
        <c:varyColors val="1"/>
        <c:ser>
          <c:idx val="0"/>
          <c:order val="0"/>
          <c:spPr>
            <a:ln>
              <a:solidFill>
                <a:schemeClr val="bg1"/>
              </a:solidFill>
            </a:ln>
          </c:spPr>
          <c:dLbls>
            <c:dLbl>
              <c:idx val="5"/>
              <c:layout>
                <c:manualLayout>
                  <c:x val="-7.6856382326209199E-2"/>
                  <c:y val="-1.2272725076462944E-2"/>
                </c:manualLayout>
              </c:layout>
              <c:dLblPos val="bestFit"/>
              <c:showLegendKey val="0"/>
              <c:showVal val="0"/>
              <c:showCatName val="1"/>
              <c:showSerName val="0"/>
              <c:showPercent val="1"/>
              <c:showBubbleSize val="0"/>
              <c:separator>
</c:separator>
            </c:dLbl>
            <c:dLbl>
              <c:idx val="6"/>
              <c:layout>
                <c:manualLayout>
                  <c:x val="-2.5618794108736399E-2"/>
                  <c:y val="0"/>
                </c:manualLayout>
              </c:layout>
              <c:dLblPos val="bestFit"/>
              <c:showLegendKey val="0"/>
              <c:showVal val="0"/>
              <c:showCatName val="1"/>
              <c:showSerName val="0"/>
              <c:showPercent val="1"/>
              <c:showBubbleSize val="0"/>
              <c:separator>
</c:separator>
            </c:dLbl>
            <c:txPr>
              <a:bodyPr/>
              <a:lstStyle/>
              <a:p>
                <a:pPr>
                  <a:defRPr sz="900">
                    <a:solidFill>
                      <a:sysClr val="windowText" lastClr="000000"/>
                    </a:solidFill>
                  </a:defRPr>
                </a:pPr>
                <a:endParaRPr lang="es-ES"/>
              </a:p>
            </c:txPr>
            <c:dLblPos val="outEnd"/>
            <c:showLegendKey val="0"/>
            <c:showVal val="0"/>
            <c:showCatName val="1"/>
            <c:showSerName val="0"/>
            <c:showPercent val="1"/>
            <c:showBubbleSize val="0"/>
            <c:separator>
</c:separator>
            <c:showLeaderLines val="1"/>
          </c:dLbls>
          <c:cat>
            <c:strRef>
              <c:f>MUESTRA!$B$24:$B$31</c:f>
              <c:strCache>
                <c:ptCount val="8"/>
                <c:pt idx="0">
                  <c:v>Trab≤5</c:v>
                </c:pt>
                <c:pt idx="1">
                  <c:v>5&lt;Trab≤10</c:v>
                </c:pt>
                <c:pt idx="2">
                  <c:v>10&lt;Trab≤20</c:v>
                </c:pt>
                <c:pt idx="3">
                  <c:v>20&lt;Trab≤50</c:v>
                </c:pt>
                <c:pt idx="4">
                  <c:v>50&lt;Trab≤100</c:v>
                </c:pt>
                <c:pt idx="5">
                  <c:v>100&lt;Trab≤200</c:v>
                </c:pt>
                <c:pt idx="6">
                  <c:v>Trab&gt;200</c:v>
                </c:pt>
                <c:pt idx="7">
                  <c:v>NS/NC</c:v>
                </c:pt>
              </c:strCache>
            </c:strRef>
          </c:cat>
          <c:val>
            <c:numRef>
              <c:f>MUESTRA!$C$24:$C$31</c:f>
              <c:numCache>
                <c:formatCode>#,##0</c:formatCode>
                <c:ptCount val="8"/>
                <c:pt idx="0">
                  <c:v>54</c:v>
                </c:pt>
                <c:pt idx="1">
                  <c:v>52</c:v>
                </c:pt>
                <c:pt idx="2">
                  <c:v>48</c:v>
                </c:pt>
                <c:pt idx="3" formatCode="General">
                  <c:v>36</c:v>
                </c:pt>
                <c:pt idx="4" formatCode="General">
                  <c:v>17</c:v>
                </c:pt>
                <c:pt idx="5" formatCode="General">
                  <c:v>26</c:v>
                </c:pt>
                <c:pt idx="6" formatCode="General">
                  <c:v>10</c:v>
                </c:pt>
                <c:pt idx="7" formatCode="General">
                  <c:v>7</c:v>
                </c:pt>
              </c:numCache>
            </c:numRef>
          </c:val>
        </c:ser>
        <c:dLbls>
          <c:showLegendKey val="0"/>
          <c:showVal val="0"/>
          <c:showCatName val="0"/>
          <c:showSerName val="0"/>
          <c:showPercent val="0"/>
          <c:showBubbleSize val="0"/>
          <c:showLeaderLines val="1"/>
        </c:dLbls>
        <c:firstSliceAng val="0"/>
      </c:pieChart>
    </c:plotArea>
    <c:plotVisOnly val="1"/>
    <c:dispBlanksAs val="zero"/>
    <c:showDLblsOverMax val="0"/>
  </c:chart>
  <c:spPr>
    <a:ln>
      <a:noFill/>
    </a:ln>
  </c:spPr>
  <c:printSettings>
    <c:headerFooter/>
    <c:pageMargins b="0.75000000000000022" l="0.70000000000000018" r="0.70000000000000018" t="0.75000000000000022" header="0.3000000000000001" footer="0.3000000000000001"/>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5907758603760478E-2"/>
          <c:y val="8.3029166808694391E-2"/>
          <c:w val="0.8026483877091366"/>
          <c:h val="0.72446853234254804"/>
        </c:manualLayout>
      </c:layout>
      <c:pieChart>
        <c:varyColors val="1"/>
        <c:ser>
          <c:idx val="0"/>
          <c:order val="0"/>
          <c:spPr>
            <a:ln>
              <a:solidFill>
                <a:schemeClr val="bg1"/>
              </a:solidFill>
            </a:ln>
          </c:spPr>
          <c:dLbls>
            <c:txPr>
              <a:bodyPr/>
              <a:lstStyle/>
              <a:p>
                <a:pPr>
                  <a:defRPr sz="1000">
                    <a:solidFill>
                      <a:schemeClr val="bg1"/>
                    </a:solidFill>
                  </a:defRPr>
                </a:pPr>
                <a:endParaRPr lang="es-ES"/>
              </a:p>
            </c:txPr>
            <c:dLblPos val="inEnd"/>
            <c:showLegendKey val="0"/>
            <c:showVal val="0"/>
            <c:showCatName val="1"/>
            <c:showSerName val="0"/>
            <c:showPercent val="1"/>
            <c:showBubbleSize val="0"/>
            <c:separator>
</c:separator>
            <c:showLeaderLines val="0"/>
          </c:dLbls>
          <c:cat>
            <c:strRef>
              <c:f>MUESTRA!$I$24:$I$26</c:f>
              <c:strCache>
                <c:ptCount val="3"/>
                <c:pt idx="0">
                  <c:v>Si</c:v>
                </c:pt>
                <c:pt idx="1">
                  <c:v>No</c:v>
                </c:pt>
                <c:pt idx="2">
                  <c:v>NS/NC</c:v>
                </c:pt>
              </c:strCache>
            </c:strRef>
          </c:cat>
          <c:val>
            <c:numRef>
              <c:f>MUESTRA!$J$24:$J$26</c:f>
              <c:numCache>
                <c:formatCode>#,##0</c:formatCode>
                <c:ptCount val="3"/>
                <c:pt idx="0">
                  <c:v>113</c:v>
                </c:pt>
                <c:pt idx="1">
                  <c:v>128</c:v>
                </c:pt>
                <c:pt idx="2">
                  <c:v>9</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5.024061374758744E-2"/>
          <c:y val="0.84271284271284264"/>
          <c:w val="0.86026577534425352"/>
          <c:h val="0.15035711445160269"/>
        </c:manualLayout>
      </c:layout>
      <c:overlay val="0"/>
      <c:txPr>
        <a:bodyPr/>
        <a:lstStyle/>
        <a:p>
          <a:pPr rtl="0">
            <a:defRPr sz="1000"/>
          </a:pPr>
          <a:endParaRPr lang="es-ES"/>
        </a:p>
      </c:txPr>
    </c:legend>
    <c:plotVisOnly val="1"/>
    <c:dispBlanksAs val="zero"/>
    <c:showDLblsOverMax val="0"/>
  </c:chart>
  <c:spPr>
    <a:ln>
      <a:noFill/>
    </a:ln>
  </c:spPr>
  <c:printSettings>
    <c:headerFooter/>
    <c:pageMargins b="0.75000000000000022" l="0.70000000000000018" r="0.70000000000000018" t="0.75000000000000022" header="0.3000000000000001" footer="0.3000000000000001"/>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748301524037891"/>
          <c:y val="0.11891015546133658"/>
          <c:w val="0.45713316699610079"/>
          <c:h val="0.85448738138501912"/>
        </c:manualLayout>
      </c:layout>
      <c:pieChart>
        <c:varyColors val="1"/>
        <c:ser>
          <c:idx val="0"/>
          <c:order val="0"/>
          <c:spPr>
            <a:ln>
              <a:solidFill>
                <a:schemeClr val="bg1"/>
              </a:solidFill>
            </a:ln>
          </c:spPr>
          <c:dPt>
            <c:idx val="0"/>
            <c:bubble3D val="0"/>
            <c:spPr>
              <a:solidFill>
                <a:schemeClr val="accent6">
                  <a:lumMod val="75000"/>
                </a:schemeClr>
              </a:solidFill>
              <a:ln>
                <a:solidFill>
                  <a:schemeClr val="bg1"/>
                </a:solidFill>
              </a:ln>
            </c:spPr>
          </c:dPt>
          <c:dPt>
            <c:idx val="1"/>
            <c:bubble3D val="0"/>
            <c:spPr>
              <a:solidFill>
                <a:schemeClr val="accent3">
                  <a:alpha val="99000"/>
                </a:schemeClr>
              </a:solidFill>
              <a:ln>
                <a:solidFill>
                  <a:schemeClr val="bg1"/>
                </a:solidFill>
              </a:ln>
            </c:spPr>
          </c:dPt>
          <c:dPt>
            <c:idx val="2"/>
            <c:bubble3D val="0"/>
            <c:spPr>
              <a:solidFill>
                <a:schemeClr val="accent1"/>
              </a:solidFill>
              <a:ln>
                <a:solidFill>
                  <a:schemeClr val="bg1"/>
                </a:solidFill>
              </a:ln>
            </c:spPr>
          </c:dPt>
          <c:dPt>
            <c:idx val="3"/>
            <c:bubble3D val="0"/>
            <c:spPr>
              <a:solidFill>
                <a:schemeClr val="accent4">
                  <a:lumMod val="40000"/>
                  <a:lumOff val="60000"/>
                </a:schemeClr>
              </a:solidFill>
              <a:ln>
                <a:solidFill>
                  <a:schemeClr val="bg1"/>
                </a:solidFill>
              </a:ln>
            </c:spPr>
          </c:dPt>
          <c:dPt>
            <c:idx val="4"/>
            <c:bubble3D val="0"/>
            <c:spPr>
              <a:solidFill>
                <a:schemeClr val="bg1">
                  <a:lumMod val="65000"/>
                </a:schemeClr>
              </a:solidFill>
              <a:ln>
                <a:solidFill>
                  <a:schemeClr val="bg1"/>
                </a:solidFill>
              </a:ln>
            </c:spPr>
          </c:dPt>
          <c:dPt>
            <c:idx val="5"/>
            <c:bubble3D val="0"/>
            <c:spPr>
              <a:solidFill>
                <a:srgbClr val="7030A0"/>
              </a:solidFill>
              <a:ln>
                <a:solidFill>
                  <a:schemeClr val="bg1"/>
                </a:solidFill>
              </a:ln>
            </c:spPr>
          </c:dPt>
          <c:dPt>
            <c:idx val="6"/>
            <c:bubble3D val="0"/>
            <c:spPr>
              <a:solidFill>
                <a:schemeClr val="accent6">
                  <a:lumMod val="50000"/>
                </a:schemeClr>
              </a:solidFill>
              <a:ln>
                <a:solidFill>
                  <a:schemeClr val="bg1"/>
                </a:solidFill>
              </a:ln>
            </c:spPr>
          </c:dPt>
          <c:dPt>
            <c:idx val="7"/>
            <c:bubble3D val="0"/>
            <c:spPr>
              <a:solidFill>
                <a:schemeClr val="accent3">
                  <a:lumMod val="60000"/>
                  <a:lumOff val="40000"/>
                </a:schemeClr>
              </a:solidFill>
              <a:ln>
                <a:solidFill>
                  <a:schemeClr val="bg1"/>
                </a:solidFill>
              </a:ln>
            </c:spPr>
          </c:dPt>
          <c:dPt>
            <c:idx val="8"/>
            <c:bubble3D val="0"/>
            <c:spPr>
              <a:solidFill>
                <a:schemeClr val="bg2">
                  <a:lumMod val="25000"/>
                </a:schemeClr>
              </a:solidFill>
              <a:ln>
                <a:solidFill>
                  <a:schemeClr val="bg1"/>
                </a:solidFill>
              </a:ln>
            </c:spPr>
          </c:dPt>
          <c:dPt>
            <c:idx val="12"/>
            <c:bubble3D val="0"/>
            <c:spPr>
              <a:solidFill>
                <a:schemeClr val="bg2">
                  <a:lumMod val="75000"/>
                </a:schemeClr>
              </a:solidFill>
              <a:ln>
                <a:solidFill>
                  <a:schemeClr val="bg1"/>
                </a:solidFill>
              </a:ln>
            </c:spPr>
          </c:dPt>
          <c:dLbls>
            <c:numFmt formatCode="0.0%" sourceLinked="0"/>
            <c:dLblPos val="bestFit"/>
            <c:showLegendKey val="0"/>
            <c:showVal val="0"/>
            <c:showCatName val="0"/>
            <c:showSerName val="0"/>
            <c:showPercent val="1"/>
            <c:showBubbleSize val="0"/>
            <c:showLeaderLines val="1"/>
          </c:dLbls>
          <c:cat>
            <c:strRef>
              <c:f>'Q1'!$B$8:$B$21</c:f>
              <c:strCache>
                <c:ptCount val="14"/>
                <c:pt idx="0">
                  <c:v>Otros</c:v>
                </c:pt>
                <c:pt idx="1">
                  <c:v>Gas Natural</c:v>
                </c:pt>
                <c:pt idx="2">
                  <c:v>Gasóleo</c:v>
                </c:pt>
                <c:pt idx="3">
                  <c:v>Electricidad</c:v>
                </c:pt>
                <c:pt idx="4">
                  <c:v>Biomasa</c:v>
                </c:pt>
                <c:pt idx="5">
                  <c:v>Ninguna</c:v>
                </c:pt>
                <c:pt idx="6">
                  <c:v>GLP</c:v>
                </c:pt>
                <c:pt idx="7">
                  <c:v>Bomba de calor aire</c:v>
                </c:pt>
                <c:pt idx="8">
                  <c:v>Solar Térmica</c:v>
                </c:pt>
                <c:pt idx="9">
                  <c:v>Bomba de calor agua</c:v>
                </c:pt>
                <c:pt idx="10">
                  <c:v>Geotermia</c:v>
                </c:pt>
                <c:pt idx="11">
                  <c:v>DH no renovable</c:v>
                </c:pt>
                <c:pt idx="12">
                  <c:v>DH renovable</c:v>
                </c:pt>
                <c:pt idx="13">
                  <c:v>Carbón</c:v>
                </c:pt>
              </c:strCache>
            </c:strRef>
          </c:cat>
          <c:val>
            <c:numRef>
              <c:f>'Q1'!$C$8:$C$21</c:f>
              <c:numCache>
                <c:formatCode>#,##0</c:formatCode>
                <c:ptCount val="14"/>
                <c:pt idx="0">
                  <c:v>143</c:v>
                </c:pt>
                <c:pt idx="1">
                  <c:v>60</c:v>
                </c:pt>
                <c:pt idx="2">
                  <c:v>48</c:v>
                </c:pt>
                <c:pt idx="3">
                  <c:v>35</c:v>
                </c:pt>
                <c:pt idx="4">
                  <c:v>26</c:v>
                </c:pt>
                <c:pt idx="5">
                  <c:v>25</c:v>
                </c:pt>
                <c:pt idx="6">
                  <c:v>8</c:v>
                </c:pt>
                <c:pt idx="7">
                  <c:v>6</c:v>
                </c:pt>
                <c:pt idx="8">
                  <c:v>5</c:v>
                </c:pt>
                <c:pt idx="9">
                  <c:v>2</c:v>
                </c:pt>
                <c:pt idx="10">
                  <c:v>1.2999999999999999E-4</c:v>
                </c:pt>
                <c:pt idx="11">
                  <c:v>1.2E-4</c:v>
                </c:pt>
                <c:pt idx="12">
                  <c:v>1.1E-4</c:v>
                </c:pt>
                <c:pt idx="13">
                  <c:v>9.0000000000000006E-5</c:v>
                </c:pt>
              </c:numCache>
            </c:numRef>
          </c:val>
        </c:ser>
        <c:dLbls>
          <c:showLegendKey val="0"/>
          <c:showVal val="0"/>
          <c:showCatName val="0"/>
          <c:showSerName val="0"/>
          <c:showPercent val="0"/>
          <c:showBubbleSize val="0"/>
          <c:showLeaderLines val="1"/>
        </c:dLbls>
        <c:firstSliceAng val="0"/>
      </c:pieChart>
    </c:plotArea>
    <c:legend>
      <c:legendPos val="r"/>
      <c:layout>
        <c:manualLayout>
          <c:xMode val="edge"/>
          <c:yMode val="edge"/>
          <c:x val="0.69174254452761297"/>
          <c:y val="2.6291540480516875E-2"/>
          <c:w val="0.2917965501225927"/>
          <c:h val="0.97370845951948337"/>
        </c:manualLayout>
      </c:layout>
      <c:overlay val="0"/>
      <c:txPr>
        <a:bodyPr/>
        <a:lstStyle/>
        <a:p>
          <a:pPr>
            <a:defRPr sz="1100"/>
          </a:pPr>
          <a:endParaRPr lang="es-ES"/>
        </a:p>
      </c:txPr>
    </c:legend>
    <c:plotVisOnly val="1"/>
    <c:dispBlanksAs val="zero"/>
    <c:showDLblsOverMax val="0"/>
  </c:chart>
  <c:spPr>
    <a:ln>
      <a:noFill/>
    </a:ln>
  </c:spPr>
  <c:printSettings>
    <c:headerFooter/>
    <c:pageMargins b="0.75000000000000011" l="0.70000000000000007" r="0.70000000000000007" t="0.75000000000000011" header="0.30000000000000004" footer="0.30000000000000004"/>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5"/>
    </mc:Choice>
    <mc:Fallback>
      <c:style val="5"/>
    </mc:Fallback>
  </mc:AlternateContent>
  <c:chart>
    <c:autoTitleDeleted val="0"/>
    <c:plotArea>
      <c:layout>
        <c:manualLayout>
          <c:layoutTarget val="inner"/>
          <c:xMode val="edge"/>
          <c:yMode val="edge"/>
          <c:x val="0.10338640712740535"/>
          <c:y val="3.8202202745696967E-2"/>
          <c:w val="0.86862377659758871"/>
          <c:h val="0.88781253343998179"/>
        </c:manualLayout>
      </c:layout>
      <c:barChart>
        <c:barDir val="col"/>
        <c:grouping val="clustered"/>
        <c:varyColors val="0"/>
        <c:ser>
          <c:idx val="0"/>
          <c:order val="0"/>
          <c:tx>
            <c:strRef>
              <c:f>Q1a!$B$79</c:f>
              <c:strCache>
                <c:ptCount val="1"/>
                <c:pt idx="0">
                  <c:v>Confort</c:v>
                </c:pt>
              </c:strCache>
            </c:strRef>
          </c:tx>
          <c:invertIfNegative val="0"/>
          <c:dLbls>
            <c:txPr>
              <a:bodyPr rot="-5400000" vert="horz"/>
              <a:lstStyle/>
              <a:p>
                <a:pPr>
                  <a:defRPr/>
                </a:pPr>
                <a:endParaRPr lang="es-ES"/>
              </a:p>
            </c:txPr>
            <c:showLegendKey val="0"/>
            <c:showVal val="1"/>
            <c:showCatName val="0"/>
            <c:showSerName val="1"/>
            <c:showPercent val="0"/>
            <c:showBubbleSize val="0"/>
            <c:separator>
</c:separator>
            <c:showLeaderLines val="0"/>
          </c:dLbls>
          <c:val>
            <c:numRef>
              <c:f>Q1a!$D$79</c:f>
              <c:numCache>
                <c:formatCode>0.0%</c:formatCode>
                <c:ptCount val="1"/>
                <c:pt idx="0">
                  <c:v>0.67039106145251393</c:v>
                </c:pt>
              </c:numCache>
            </c:numRef>
          </c:val>
        </c:ser>
        <c:ser>
          <c:idx val="1"/>
          <c:order val="1"/>
          <c:tx>
            <c:strRef>
              <c:f>Q1a!$B$80</c:f>
              <c:strCache>
                <c:ptCount val="1"/>
                <c:pt idx="0">
                  <c:v>Combustible accesible</c:v>
                </c:pt>
              </c:strCache>
            </c:strRef>
          </c:tx>
          <c:invertIfNegative val="0"/>
          <c:dLbls>
            <c:txPr>
              <a:bodyPr rot="-5400000" vert="horz"/>
              <a:lstStyle/>
              <a:p>
                <a:pPr>
                  <a:defRPr/>
                </a:pPr>
                <a:endParaRPr lang="es-ES"/>
              </a:p>
            </c:txPr>
            <c:showLegendKey val="0"/>
            <c:showVal val="1"/>
            <c:showCatName val="0"/>
            <c:showSerName val="1"/>
            <c:showPercent val="0"/>
            <c:showBubbleSize val="0"/>
            <c:separator>
</c:separator>
            <c:showLeaderLines val="0"/>
          </c:dLbls>
          <c:val>
            <c:numRef>
              <c:f>Q1a!$D$80</c:f>
              <c:numCache>
                <c:formatCode>0.0%</c:formatCode>
                <c:ptCount val="1"/>
                <c:pt idx="0">
                  <c:v>0.32681564245810057</c:v>
                </c:pt>
              </c:numCache>
            </c:numRef>
          </c:val>
        </c:ser>
        <c:ser>
          <c:idx val="2"/>
          <c:order val="2"/>
          <c:tx>
            <c:strRef>
              <c:f>Q1a!$B$81</c:f>
              <c:strCache>
                <c:ptCount val="1"/>
                <c:pt idx="0">
                  <c:v>Precio combustible</c:v>
                </c:pt>
              </c:strCache>
            </c:strRef>
          </c:tx>
          <c:invertIfNegative val="0"/>
          <c:dLbls>
            <c:txPr>
              <a:bodyPr rot="-5400000" vert="horz"/>
              <a:lstStyle/>
              <a:p>
                <a:pPr>
                  <a:defRPr/>
                </a:pPr>
                <a:endParaRPr lang="es-ES"/>
              </a:p>
            </c:txPr>
            <c:showLegendKey val="0"/>
            <c:showVal val="1"/>
            <c:showCatName val="0"/>
            <c:showSerName val="1"/>
            <c:showPercent val="0"/>
            <c:showBubbleSize val="0"/>
            <c:separator>
</c:separator>
            <c:showLeaderLines val="0"/>
          </c:dLbls>
          <c:val>
            <c:numRef>
              <c:f>Q1a!$D$81</c:f>
              <c:numCache>
                <c:formatCode>0.0%</c:formatCode>
                <c:ptCount val="1"/>
                <c:pt idx="0">
                  <c:v>0.24581005586592178</c:v>
                </c:pt>
              </c:numCache>
            </c:numRef>
          </c:val>
        </c:ser>
        <c:ser>
          <c:idx val="3"/>
          <c:order val="3"/>
          <c:tx>
            <c:strRef>
              <c:f>Q1a!$B$82</c:f>
              <c:strCache>
                <c:ptCount val="1"/>
                <c:pt idx="0">
                  <c:v>Fácil, fiable y seguro</c:v>
                </c:pt>
              </c:strCache>
            </c:strRef>
          </c:tx>
          <c:invertIfNegative val="0"/>
          <c:dLbls>
            <c:txPr>
              <a:bodyPr rot="-5400000" vert="horz"/>
              <a:lstStyle/>
              <a:p>
                <a:pPr>
                  <a:defRPr/>
                </a:pPr>
                <a:endParaRPr lang="es-ES"/>
              </a:p>
            </c:txPr>
            <c:showLegendKey val="0"/>
            <c:showVal val="1"/>
            <c:showCatName val="0"/>
            <c:showSerName val="1"/>
            <c:showPercent val="0"/>
            <c:showBubbleSize val="0"/>
            <c:separator>
</c:separator>
            <c:showLeaderLines val="0"/>
          </c:dLbls>
          <c:val>
            <c:numRef>
              <c:f>Q1a!$D$82</c:f>
              <c:numCache>
                <c:formatCode>0.0%</c:formatCode>
                <c:ptCount val="1"/>
                <c:pt idx="0">
                  <c:v>0.15921787709497207</c:v>
                </c:pt>
              </c:numCache>
            </c:numRef>
          </c:val>
        </c:ser>
        <c:ser>
          <c:idx val="4"/>
          <c:order val="4"/>
          <c:tx>
            <c:strRef>
              <c:f>Q1a!$B$83</c:f>
              <c:strCache>
                <c:ptCount val="1"/>
                <c:pt idx="0">
                  <c:v>Sostenibilidad</c:v>
                </c:pt>
              </c:strCache>
            </c:strRef>
          </c:tx>
          <c:invertIfNegative val="0"/>
          <c:dLbls>
            <c:txPr>
              <a:bodyPr rot="-5400000" vert="horz"/>
              <a:lstStyle/>
              <a:p>
                <a:pPr>
                  <a:defRPr/>
                </a:pPr>
                <a:endParaRPr lang="es-ES"/>
              </a:p>
            </c:txPr>
            <c:showLegendKey val="0"/>
            <c:showVal val="1"/>
            <c:showCatName val="0"/>
            <c:showSerName val="1"/>
            <c:showPercent val="0"/>
            <c:showBubbleSize val="0"/>
            <c:separator>
</c:separator>
            <c:showLeaderLines val="0"/>
          </c:dLbls>
          <c:val>
            <c:numRef>
              <c:f>Q1a!$D$83</c:f>
              <c:numCache>
                <c:formatCode>0.0%</c:formatCode>
                <c:ptCount val="1"/>
                <c:pt idx="0">
                  <c:v>0.12849162011173185</c:v>
                </c:pt>
              </c:numCache>
            </c:numRef>
          </c:val>
        </c:ser>
        <c:ser>
          <c:idx val="5"/>
          <c:order val="5"/>
          <c:tx>
            <c:strRef>
              <c:f>Q1a!$B$84</c:f>
              <c:strCache>
                <c:ptCount val="1"/>
                <c:pt idx="0">
                  <c:v>Almacenamiento</c:v>
                </c:pt>
              </c:strCache>
            </c:strRef>
          </c:tx>
          <c:invertIfNegative val="0"/>
          <c:dLbls>
            <c:txPr>
              <a:bodyPr rot="-5400000" vert="horz"/>
              <a:lstStyle/>
              <a:p>
                <a:pPr>
                  <a:defRPr/>
                </a:pPr>
                <a:endParaRPr lang="es-ES"/>
              </a:p>
            </c:txPr>
            <c:showLegendKey val="0"/>
            <c:showVal val="1"/>
            <c:showCatName val="0"/>
            <c:showSerName val="1"/>
            <c:showPercent val="0"/>
            <c:showBubbleSize val="0"/>
            <c:separator>
</c:separator>
            <c:showLeaderLines val="0"/>
          </c:dLbls>
          <c:val>
            <c:numRef>
              <c:f>Q1a!$D$84</c:f>
              <c:numCache>
                <c:formatCode>0.0%</c:formatCode>
                <c:ptCount val="1"/>
                <c:pt idx="0">
                  <c:v>9.7765363128491614E-2</c:v>
                </c:pt>
              </c:numCache>
            </c:numRef>
          </c:val>
        </c:ser>
        <c:ser>
          <c:idx val="6"/>
          <c:order val="6"/>
          <c:tx>
            <c:strRef>
              <c:f>Q1a!$B$85</c:f>
              <c:strCache>
                <c:ptCount val="1"/>
                <c:pt idx="0">
                  <c:v>Precio equipos</c:v>
                </c:pt>
              </c:strCache>
            </c:strRef>
          </c:tx>
          <c:invertIfNegative val="0"/>
          <c:dLbls>
            <c:txPr>
              <a:bodyPr rot="-5400000" vert="horz"/>
              <a:lstStyle/>
              <a:p>
                <a:pPr>
                  <a:defRPr/>
                </a:pPr>
                <a:endParaRPr lang="es-ES"/>
              </a:p>
            </c:txPr>
            <c:showLegendKey val="0"/>
            <c:showVal val="1"/>
            <c:showCatName val="0"/>
            <c:showSerName val="1"/>
            <c:showPercent val="0"/>
            <c:showBubbleSize val="0"/>
            <c:separator>
</c:separator>
            <c:showLeaderLines val="0"/>
          </c:dLbls>
          <c:val>
            <c:numRef>
              <c:f>Q1a!$D$85</c:f>
              <c:numCache>
                <c:formatCode>0.0%</c:formatCode>
                <c:ptCount val="1"/>
                <c:pt idx="0">
                  <c:v>5.3072625698324022E-2</c:v>
                </c:pt>
              </c:numCache>
            </c:numRef>
          </c:val>
        </c:ser>
        <c:ser>
          <c:idx val="7"/>
          <c:order val="7"/>
          <c:tx>
            <c:strRef>
              <c:f>Q1a!$B$86</c:f>
              <c:strCache>
                <c:ptCount val="1"/>
                <c:pt idx="0">
                  <c:v>Otros</c:v>
                </c:pt>
              </c:strCache>
            </c:strRef>
          </c:tx>
          <c:invertIfNegative val="0"/>
          <c:dLbls>
            <c:txPr>
              <a:bodyPr rot="-5400000" vert="horz"/>
              <a:lstStyle/>
              <a:p>
                <a:pPr>
                  <a:defRPr/>
                </a:pPr>
                <a:endParaRPr lang="es-ES"/>
              </a:p>
            </c:txPr>
            <c:showLegendKey val="0"/>
            <c:showVal val="1"/>
            <c:showCatName val="0"/>
            <c:showSerName val="1"/>
            <c:showPercent val="0"/>
            <c:showBubbleSize val="0"/>
            <c:separator>
</c:separator>
            <c:showLeaderLines val="0"/>
          </c:dLbls>
          <c:val>
            <c:numRef>
              <c:f>Q1a!$D$86</c:f>
              <c:numCache>
                <c:formatCode>0.0%</c:formatCode>
                <c:ptCount val="1"/>
                <c:pt idx="0">
                  <c:v>3.9106145251396648E-2</c:v>
                </c:pt>
              </c:numCache>
            </c:numRef>
          </c:val>
        </c:ser>
        <c:ser>
          <c:idx val="8"/>
          <c:order val="8"/>
          <c:tx>
            <c:strRef>
              <c:f>Q1a!$B$87</c:f>
              <c:strCache>
                <c:ptCount val="1"/>
                <c:pt idx="0">
                  <c:v>Mantenimiento</c:v>
                </c:pt>
              </c:strCache>
            </c:strRef>
          </c:tx>
          <c:invertIfNegative val="0"/>
          <c:dLbls>
            <c:txPr>
              <a:bodyPr rot="-5400000" vert="horz"/>
              <a:lstStyle/>
              <a:p>
                <a:pPr>
                  <a:defRPr/>
                </a:pPr>
                <a:endParaRPr lang="es-ES"/>
              </a:p>
            </c:txPr>
            <c:dLblPos val="ctr"/>
            <c:showLegendKey val="0"/>
            <c:showVal val="1"/>
            <c:showCatName val="0"/>
            <c:showSerName val="1"/>
            <c:showPercent val="0"/>
            <c:showBubbleSize val="0"/>
            <c:separator>
</c:separator>
            <c:showLeaderLines val="0"/>
          </c:dLbls>
          <c:val>
            <c:numRef>
              <c:f>Q1a!$D$87</c:f>
              <c:numCache>
                <c:formatCode>0.0%</c:formatCode>
                <c:ptCount val="1"/>
                <c:pt idx="0">
                  <c:v>3.0726256983240222E-2</c:v>
                </c:pt>
              </c:numCache>
            </c:numRef>
          </c:val>
        </c:ser>
        <c:dLbls>
          <c:showLegendKey val="0"/>
          <c:showVal val="0"/>
          <c:showCatName val="0"/>
          <c:showSerName val="0"/>
          <c:showPercent val="0"/>
          <c:showBubbleSize val="0"/>
        </c:dLbls>
        <c:gapWidth val="150"/>
        <c:overlap val="-20"/>
        <c:axId val="103316096"/>
        <c:axId val="103334272"/>
      </c:barChart>
      <c:catAx>
        <c:axId val="103316096"/>
        <c:scaling>
          <c:orientation val="minMax"/>
        </c:scaling>
        <c:delete val="1"/>
        <c:axPos val="b"/>
        <c:numFmt formatCode="#,##0" sourceLinked="1"/>
        <c:majorTickMark val="out"/>
        <c:minorTickMark val="none"/>
        <c:tickLblPos val="none"/>
        <c:crossAx val="103334272"/>
        <c:crosses val="autoZero"/>
        <c:auto val="1"/>
        <c:lblAlgn val="ctr"/>
        <c:lblOffset val="100"/>
        <c:noMultiLvlLbl val="0"/>
      </c:catAx>
      <c:valAx>
        <c:axId val="103334272"/>
        <c:scaling>
          <c:orientation val="minMax"/>
          <c:max val="1"/>
        </c:scaling>
        <c:delete val="0"/>
        <c:axPos val="l"/>
        <c:numFmt formatCode="0%" sourceLinked="0"/>
        <c:majorTickMark val="out"/>
        <c:minorTickMark val="none"/>
        <c:tickLblPos val="nextTo"/>
        <c:crossAx val="103316096"/>
        <c:crosses val="autoZero"/>
        <c:crossBetween val="between"/>
      </c:valAx>
      <c:spPr>
        <a:noFill/>
      </c:spPr>
    </c:plotArea>
    <c:plotVisOnly val="1"/>
    <c:dispBlanksAs val="gap"/>
    <c:showDLblsOverMax val="0"/>
  </c:chart>
  <c:spPr>
    <a:solidFill>
      <a:schemeClr val="bg1"/>
    </a:solidFill>
    <a:ln>
      <a:noFill/>
    </a:ln>
  </c:spPr>
  <c:printSettings>
    <c:headerFooter/>
    <c:pageMargins b="0.75000000000000011" l="0.70000000000000007" r="0.70000000000000007" t="0.75000000000000011" header="0.30000000000000004" footer="0.30000000000000004"/>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5"/>
    </mc:Choice>
    <mc:Fallback>
      <c:style val="5"/>
    </mc:Fallback>
  </mc:AlternateContent>
  <c:chart>
    <c:autoTitleDeleted val="0"/>
    <c:plotArea>
      <c:layout>
        <c:manualLayout>
          <c:layoutTarget val="inner"/>
          <c:xMode val="edge"/>
          <c:yMode val="edge"/>
          <c:x val="0.13025284339457568"/>
          <c:y val="0.10222669888088312"/>
          <c:w val="0.49778674540682416"/>
          <c:h val="0.88989791836675647"/>
        </c:manualLayout>
      </c:layout>
      <c:pieChart>
        <c:varyColors val="1"/>
        <c:ser>
          <c:idx val="0"/>
          <c:order val="0"/>
          <c:spPr>
            <a:ln>
              <a:solidFill>
                <a:schemeClr val="bg1"/>
              </a:solidFill>
            </a:ln>
          </c:spPr>
          <c:dPt>
            <c:idx val="1"/>
            <c:bubble3D val="0"/>
            <c:spPr>
              <a:solidFill>
                <a:schemeClr val="accent3">
                  <a:lumMod val="60000"/>
                  <a:lumOff val="40000"/>
                </a:schemeClr>
              </a:solidFill>
              <a:ln>
                <a:solidFill>
                  <a:schemeClr val="bg1"/>
                </a:solidFill>
              </a:ln>
            </c:spPr>
          </c:dPt>
          <c:dLbls>
            <c:dLblPos val="bestFit"/>
            <c:showLegendKey val="0"/>
            <c:showVal val="0"/>
            <c:showCatName val="1"/>
            <c:showSerName val="0"/>
            <c:showPercent val="1"/>
            <c:showBubbleSize val="0"/>
            <c:separator>
</c:separator>
            <c:showLeaderLines val="1"/>
          </c:dLbls>
          <c:cat>
            <c:strRef>
              <c:f>Q1a!$C$8:$E$8</c:f>
              <c:strCache>
                <c:ptCount val="3"/>
                <c:pt idx="0">
                  <c:v>Satisfecho</c:v>
                </c:pt>
                <c:pt idx="1">
                  <c:v>No satisfecho</c:v>
                </c:pt>
                <c:pt idx="2">
                  <c:v>NS/NC</c:v>
                </c:pt>
              </c:strCache>
            </c:strRef>
          </c:cat>
          <c:val>
            <c:numRef>
              <c:f>Q1a!$C$25:$E$25</c:f>
              <c:numCache>
                <c:formatCode>#,##0</c:formatCode>
                <c:ptCount val="3"/>
                <c:pt idx="0">
                  <c:v>304</c:v>
                </c:pt>
                <c:pt idx="1">
                  <c:v>29</c:v>
                </c:pt>
                <c:pt idx="2">
                  <c:v>0</c:v>
                </c:pt>
              </c:numCache>
            </c:numRef>
          </c:val>
        </c:ser>
        <c:dLbls>
          <c:showLegendKey val="0"/>
          <c:showVal val="0"/>
          <c:showCatName val="0"/>
          <c:showSerName val="0"/>
          <c:showPercent val="0"/>
          <c:showBubbleSize val="0"/>
          <c:showLeaderLines val="1"/>
        </c:dLbls>
        <c:firstSliceAng val="0"/>
      </c:pieChart>
    </c:plotArea>
    <c:plotVisOnly val="1"/>
    <c:dispBlanksAs val="gap"/>
    <c:showDLblsOverMax val="0"/>
  </c:chart>
  <c:spPr>
    <a:ln>
      <a:noFill/>
    </a:ln>
  </c:sp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748301524037891"/>
          <c:y val="0.11891015546133658"/>
          <c:w val="0.45713316699610079"/>
          <c:h val="0.85448738138501912"/>
        </c:manualLayout>
      </c:layout>
      <c:pieChart>
        <c:varyColors val="1"/>
        <c:ser>
          <c:idx val="0"/>
          <c:order val="0"/>
          <c:spPr>
            <a:ln>
              <a:solidFill>
                <a:schemeClr val="bg1"/>
              </a:solidFill>
            </a:ln>
          </c:spPr>
          <c:dPt>
            <c:idx val="0"/>
            <c:bubble3D val="0"/>
            <c:spPr>
              <a:solidFill>
                <a:schemeClr val="accent6">
                  <a:lumMod val="75000"/>
                </a:schemeClr>
              </a:solidFill>
              <a:ln>
                <a:solidFill>
                  <a:schemeClr val="bg1"/>
                </a:solidFill>
              </a:ln>
            </c:spPr>
          </c:dPt>
          <c:dPt>
            <c:idx val="1"/>
            <c:bubble3D val="0"/>
            <c:spPr>
              <a:solidFill>
                <a:schemeClr val="accent3">
                  <a:alpha val="99000"/>
                </a:schemeClr>
              </a:solidFill>
              <a:ln>
                <a:solidFill>
                  <a:schemeClr val="bg1"/>
                </a:solidFill>
              </a:ln>
            </c:spPr>
          </c:dPt>
          <c:dPt>
            <c:idx val="2"/>
            <c:bubble3D val="0"/>
            <c:spPr>
              <a:solidFill>
                <a:schemeClr val="accent1"/>
              </a:solidFill>
              <a:ln>
                <a:solidFill>
                  <a:schemeClr val="bg1"/>
                </a:solidFill>
              </a:ln>
            </c:spPr>
          </c:dPt>
          <c:dPt>
            <c:idx val="3"/>
            <c:bubble3D val="0"/>
            <c:spPr>
              <a:solidFill>
                <a:schemeClr val="accent4">
                  <a:lumMod val="40000"/>
                  <a:lumOff val="60000"/>
                </a:schemeClr>
              </a:solidFill>
              <a:ln>
                <a:solidFill>
                  <a:schemeClr val="bg1"/>
                </a:solidFill>
              </a:ln>
            </c:spPr>
          </c:dPt>
          <c:dPt>
            <c:idx val="4"/>
            <c:bubble3D val="0"/>
            <c:spPr>
              <a:solidFill>
                <a:schemeClr val="bg1">
                  <a:lumMod val="65000"/>
                </a:schemeClr>
              </a:solidFill>
              <a:ln>
                <a:solidFill>
                  <a:schemeClr val="bg1"/>
                </a:solidFill>
              </a:ln>
            </c:spPr>
          </c:dPt>
          <c:dPt>
            <c:idx val="5"/>
            <c:bubble3D val="0"/>
            <c:spPr>
              <a:solidFill>
                <a:srgbClr val="7030A0"/>
              </a:solidFill>
              <a:ln>
                <a:solidFill>
                  <a:schemeClr val="bg1"/>
                </a:solidFill>
              </a:ln>
            </c:spPr>
          </c:dPt>
          <c:dPt>
            <c:idx val="6"/>
            <c:bubble3D val="0"/>
            <c:spPr>
              <a:solidFill>
                <a:schemeClr val="accent6">
                  <a:lumMod val="50000"/>
                </a:schemeClr>
              </a:solidFill>
              <a:ln>
                <a:solidFill>
                  <a:schemeClr val="bg1"/>
                </a:solidFill>
              </a:ln>
            </c:spPr>
          </c:dPt>
          <c:dPt>
            <c:idx val="7"/>
            <c:bubble3D val="0"/>
            <c:spPr>
              <a:solidFill>
                <a:schemeClr val="accent3">
                  <a:lumMod val="60000"/>
                  <a:lumOff val="40000"/>
                </a:schemeClr>
              </a:solidFill>
              <a:ln>
                <a:solidFill>
                  <a:schemeClr val="bg1"/>
                </a:solidFill>
              </a:ln>
            </c:spPr>
          </c:dPt>
          <c:dPt>
            <c:idx val="8"/>
            <c:bubble3D val="0"/>
            <c:spPr>
              <a:solidFill>
                <a:schemeClr val="bg2">
                  <a:lumMod val="25000"/>
                </a:schemeClr>
              </a:solidFill>
              <a:ln>
                <a:solidFill>
                  <a:schemeClr val="bg1"/>
                </a:solidFill>
              </a:ln>
            </c:spPr>
          </c:dPt>
          <c:dPt>
            <c:idx val="12"/>
            <c:bubble3D val="0"/>
            <c:spPr>
              <a:solidFill>
                <a:schemeClr val="bg2">
                  <a:lumMod val="75000"/>
                </a:schemeClr>
              </a:solidFill>
              <a:ln>
                <a:solidFill>
                  <a:schemeClr val="bg1"/>
                </a:solidFill>
              </a:ln>
            </c:spPr>
          </c:dPt>
          <c:dLbls>
            <c:numFmt formatCode="0.0%" sourceLinked="0"/>
            <c:dLblPos val="bestFit"/>
            <c:showLegendKey val="0"/>
            <c:showVal val="0"/>
            <c:showCatName val="0"/>
            <c:showSerName val="0"/>
            <c:showPercent val="1"/>
            <c:showBubbleSize val="0"/>
            <c:showLeaderLines val="1"/>
          </c:dLbls>
          <c:cat>
            <c:strRef>
              <c:f>'Q2'!$B$9:$B$16</c:f>
              <c:strCache>
                <c:ptCount val="8"/>
                <c:pt idx="0">
                  <c:v>Ninguno</c:v>
                </c:pt>
                <c:pt idx="1">
                  <c:v>Otros</c:v>
                </c:pt>
                <c:pt idx="2">
                  <c:v>Bomba de calor agua</c:v>
                </c:pt>
                <c:pt idx="3">
                  <c:v>Bomba de calor aire</c:v>
                </c:pt>
                <c:pt idx="4">
                  <c:v>Ref. Adiabática</c:v>
                </c:pt>
                <c:pt idx="5">
                  <c:v>AC Eléctrico</c:v>
                </c:pt>
                <c:pt idx="6">
                  <c:v>Sist. abs. no renov</c:v>
                </c:pt>
                <c:pt idx="7">
                  <c:v>Bomba de calor gas</c:v>
                </c:pt>
              </c:strCache>
            </c:strRef>
          </c:cat>
          <c:val>
            <c:numRef>
              <c:f>'Q2'!$C$9:$C$16</c:f>
              <c:numCache>
                <c:formatCode>#,##0</c:formatCode>
                <c:ptCount val="8"/>
                <c:pt idx="0">
                  <c:v>164</c:v>
                </c:pt>
                <c:pt idx="1">
                  <c:v>52</c:v>
                </c:pt>
                <c:pt idx="2">
                  <c:v>18</c:v>
                </c:pt>
                <c:pt idx="3">
                  <c:v>12</c:v>
                </c:pt>
                <c:pt idx="4">
                  <c:v>7.0000799999999996</c:v>
                </c:pt>
                <c:pt idx="5">
                  <c:v>7.0000299999999998</c:v>
                </c:pt>
                <c:pt idx="6">
                  <c:v>3</c:v>
                </c:pt>
                <c:pt idx="7">
                  <c:v>1</c:v>
                </c:pt>
              </c:numCache>
            </c:numRef>
          </c:val>
        </c:ser>
        <c:dLbls>
          <c:showLegendKey val="0"/>
          <c:showVal val="0"/>
          <c:showCatName val="0"/>
          <c:showSerName val="0"/>
          <c:showPercent val="0"/>
          <c:showBubbleSize val="0"/>
          <c:showLeaderLines val="1"/>
        </c:dLbls>
        <c:firstSliceAng val="0"/>
      </c:pieChart>
    </c:plotArea>
    <c:legend>
      <c:legendPos val="r"/>
      <c:layout>
        <c:manualLayout>
          <c:xMode val="edge"/>
          <c:yMode val="edge"/>
          <c:x val="0.69174254452761297"/>
          <c:y val="2.6291540480516875E-2"/>
          <c:w val="0.2917965501225927"/>
          <c:h val="0.97370845951948337"/>
        </c:manualLayout>
      </c:layout>
      <c:overlay val="0"/>
      <c:txPr>
        <a:bodyPr/>
        <a:lstStyle/>
        <a:p>
          <a:pPr>
            <a:defRPr sz="1100"/>
          </a:pPr>
          <a:endParaRPr lang="es-ES"/>
        </a:p>
      </c:txPr>
    </c:legend>
    <c:plotVisOnly val="1"/>
    <c:dispBlanksAs val="zero"/>
    <c:showDLblsOverMax val="0"/>
  </c:chart>
  <c:spPr>
    <a:ln>
      <a:noFill/>
    </a:ln>
  </c:spPr>
  <c:printSettings>
    <c:headerFooter/>
    <c:pageMargins b="0.75000000000000011" l="0.70000000000000007" r="0.70000000000000007" t="0.75000000000000011" header="0.30000000000000004" footer="0.30000000000000004"/>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0"/>
    <c:plotArea>
      <c:layout>
        <c:manualLayout>
          <c:layoutTarget val="inner"/>
          <c:xMode val="edge"/>
          <c:yMode val="edge"/>
          <c:x val="0.10338640712740535"/>
          <c:y val="3.8202202745696967E-2"/>
          <c:w val="0.86862377659758871"/>
          <c:h val="0.88781253343998179"/>
        </c:manualLayout>
      </c:layout>
      <c:barChart>
        <c:barDir val="col"/>
        <c:grouping val="clustered"/>
        <c:varyColors val="0"/>
        <c:ser>
          <c:idx val="0"/>
          <c:order val="0"/>
          <c:tx>
            <c:strRef>
              <c:f>Q2a!$B$73</c:f>
              <c:strCache>
                <c:ptCount val="1"/>
                <c:pt idx="0">
                  <c:v>Confort</c:v>
                </c:pt>
              </c:strCache>
            </c:strRef>
          </c:tx>
          <c:invertIfNegative val="0"/>
          <c:dLbls>
            <c:txPr>
              <a:bodyPr rot="-5400000" vert="horz"/>
              <a:lstStyle/>
              <a:p>
                <a:pPr>
                  <a:defRPr/>
                </a:pPr>
                <a:endParaRPr lang="es-ES"/>
              </a:p>
            </c:txPr>
            <c:showLegendKey val="0"/>
            <c:showVal val="1"/>
            <c:showCatName val="0"/>
            <c:showSerName val="1"/>
            <c:showPercent val="0"/>
            <c:showBubbleSize val="0"/>
            <c:separator>
</c:separator>
            <c:showLeaderLines val="0"/>
          </c:dLbls>
          <c:val>
            <c:numRef>
              <c:f>Q2a!$D$73</c:f>
              <c:numCache>
                <c:formatCode>0.0%</c:formatCode>
                <c:ptCount val="1"/>
                <c:pt idx="0">
                  <c:v>0.29924242424242425</c:v>
                </c:pt>
              </c:numCache>
            </c:numRef>
          </c:val>
        </c:ser>
        <c:ser>
          <c:idx val="1"/>
          <c:order val="1"/>
          <c:tx>
            <c:strRef>
              <c:f>Q2a!$B$74</c:f>
              <c:strCache>
                <c:ptCount val="1"/>
                <c:pt idx="0">
                  <c:v>Fácil, fiable y seguro</c:v>
                </c:pt>
              </c:strCache>
            </c:strRef>
          </c:tx>
          <c:invertIfNegative val="0"/>
          <c:dLbls>
            <c:txPr>
              <a:bodyPr rot="-5400000" vert="horz"/>
              <a:lstStyle/>
              <a:p>
                <a:pPr>
                  <a:defRPr/>
                </a:pPr>
                <a:endParaRPr lang="es-ES"/>
              </a:p>
            </c:txPr>
            <c:showLegendKey val="0"/>
            <c:showVal val="1"/>
            <c:showCatName val="0"/>
            <c:showSerName val="1"/>
            <c:showPercent val="0"/>
            <c:showBubbleSize val="0"/>
            <c:separator>
</c:separator>
            <c:showLeaderLines val="0"/>
          </c:dLbls>
          <c:val>
            <c:numRef>
              <c:f>Q2a!$D$74</c:f>
              <c:numCache>
                <c:formatCode>0.0%</c:formatCode>
                <c:ptCount val="1"/>
                <c:pt idx="0">
                  <c:v>9.4696969696969696E-2</c:v>
                </c:pt>
              </c:numCache>
            </c:numRef>
          </c:val>
        </c:ser>
        <c:ser>
          <c:idx val="2"/>
          <c:order val="2"/>
          <c:tx>
            <c:strRef>
              <c:f>Q2a!$B$75</c:f>
              <c:strCache>
                <c:ptCount val="1"/>
                <c:pt idx="0">
                  <c:v>Combustible accesible</c:v>
                </c:pt>
              </c:strCache>
            </c:strRef>
          </c:tx>
          <c:invertIfNegative val="0"/>
          <c:dLbls>
            <c:txPr>
              <a:bodyPr rot="-5400000" vert="horz"/>
              <a:lstStyle/>
              <a:p>
                <a:pPr>
                  <a:defRPr/>
                </a:pPr>
                <a:endParaRPr lang="es-ES"/>
              </a:p>
            </c:txPr>
            <c:showLegendKey val="0"/>
            <c:showVal val="1"/>
            <c:showCatName val="0"/>
            <c:showSerName val="1"/>
            <c:showPercent val="0"/>
            <c:showBubbleSize val="0"/>
            <c:separator>
</c:separator>
            <c:showLeaderLines val="0"/>
          </c:dLbls>
          <c:val>
            <c:numRef>
              <c:f>Q2a!$D$75</c:f>
              <c:numCache>
                <c:formatCode>0.0%</c:formatCode>
                <c:ptCount val="1"/>
                <c:pt idx="0">
                  <c:v>7.575757575757576E-2</c:v>
                </c:pt>
              </c:numCache>
            </c:numRef>
          </c:val>
        </c:ser>
        <c:ser>
          <c:idx val="3"/>
          <c:order val="3"/>
          <c:tx>
            <c:strRef>
              <c:f>Q2a!$B$76</c:f>
              <c:strCache>
                <c:ptCount val="1"/>
                <c:pt idx="0">
                  <c:v>Precio equipos</c:v>
                </c:pt>
              </c:strCache>
            </c:strRef>
          </c:tx>
          <c:invertIfNegative val="0"/>
          <c:dLbls>
            <c:txPr>
              <a:bodyPr rot="-5400000" vert="horz"/>
              <a:lstStyle/>
              <a:p>
                <a:pPr>
                  <a:defRPr/>
                </a:pPr>
                <a:endParaRPr lang="es-ES"/>
              </a:p>
            </c:txPr>
            <c:showLegendKey val="0"/>
            <c:showVal val="1"/>
            <c:showCatName val="0"/>
            <c:showSerName val="1"/>
            <c:showPercent val="0"/>
            <c:showBubbleSize val="0"/>
            <c:separator>
</c:separator>
            <c:showLeaderLines val="0"/>
          </c:dLbls>
          <c:val>
            <c:numRef>
              <c:f>Q2a!$D$76</c:f>
              <c:numCache>
                <c:formatCode>0.0%</c:formatCode>
                <c:ptCount val="1"/>
                <c:pt idx="0">
                  <c:v>5.6818181818181816E-2</c:v>
                </c:pt>
              </c:numCache>
            </c:numRef>
          </c:val>
        </c:ser>
        <c:ser>
          <c:idx val="4"/>
          <c:order val="4"/>
          <c:tx>
            <c:strRef>
              <c:f>Q2a!$B$77</c:f>
              <c:strCache>
                <c:ptCount val="1"/>
                <c:pt idx="0">
                  <c:v>Precio combustible</c:v>
                </c:pt>
              </c:strCache>
            </c:strRef>
          </c:tx>
          <c:invertIfNegative val="0"/>
          <c:dLbls>
            <c:txPr>
              <a:bodyPr rot="-5400000" vert="horz"/>
              <a:lstStyle/>
              <a:p>
                <a:pPr>
                  <a:defRPr/>
                </a:pPr>
                <a:endParaRPr lang="es-ES"/>
              </a:p>
            </c:txPr>
            <c:showLegendKey val="0"/>
            <c:showVal val="1"/>
            <c:showCatName val="0"/>
            <c:showSerName val="1"/>
            <c:showPercent val="0"/>
            <c:showBubbleSize val="0"/>
            <c:separator>
</c:separator>
            <c:showLeaderLines val="0"/>
          </c:dLbls>
          <c:val>
            <c:numRef>
              <c:f>Q2a!$D$77</c:f>
              <c:numCache>
                <c:formatCode>0.0%</c:formatCode>
                <c:ptCount val="1"/>
                <c:pt idx="0">
                  <c:v>4.5454545454545456E-2</c:v>
                </c:pt>
              </c:numCache>
            </c:numRef>
          </c:val>
        </c:ser>
        <c:ser>
          <c:idx val="5"/>
          <c:order val="5"/>
          <c:tx>
            <c:strRef>
              <c:f>Q2a!$B$78</c:f>
              <c:strCache>
                <c:ptCount val="1"/>
                <c:pt idx="0">
                  <c:v>Mantenimiento</c:v>
                </c:pt>
              </c:strCache>
            </c:strRef>
          </c:tx>
          <c:invertIfNegative val="0"/>
          <c:dLbls>
            <c:txPr>
              <a:bodyPr rot="-5400000" vert="horz"/>
              <a:lstStyle/>
              <a:p>
                <a:pPr>
                  <a:defRPr/>
                </a:pPr>
                <a:endParaRPr lang="es-ES"/>
              </a:p>
            </c:txPr>
            <c:showLegendKey val="0"/>
            <c:showVal val="1"/>
            <c:showCatName val="0"/>
            <c:showSerName val="1"/>
            <c:showPercent val="0"/>
            <c:showBubbleSize val="0"/>
            <c:separator>
</c:separator>
            <c:showLeaderLines val="0"/>
          </c:dLbls>
          <c:val>
            <c:numRef>
              <c:f>Q2a!$D$78</c:f>
              <c:numCache>
                <c:formatCode>0.0%</c:formatCode>
                <c:ptCount val="1"/>
                <c:pt idx="0">
                  <c:v>3.0303030303030304E-2</c:v>
                </c:pt>
              </c:numCache>
            </c:numRef>
          </c:val>
        </c:ser>
        <c:ser>
          <c:idx val="6"/>
          <c:order val="6"/>
          <c:tx>
            <c:strRef>
              <c:f>Q2a!$B$79</c:f>
              <c:strCache>
                <c:ptCount val="1"/>
                <c:pt idx="0">
                  <c:v>Sostenibilidad</c:v>
                </c:pt>
              </c:strCache>
            </c:strRef>
          </c:tx>
          <c:invertIfNegative val="0"/>
          <c:dLbls>
            <c:txPr>
              <a:bodyPr rot="-5400000" vert="horz"/>
              <a:lstStyle/>
              <a:p>
                <a:pPr>
                  <a:defRPr/>
                </a:pPr>
                <a:endParaRPr lang="es-ES"/>
              </a:p>
            </c:txPr>
            <c:showLegendKey val="0"/>
            <c:showVal val="1"/>
            <c:showCatName val="0"/>
            <c:showSerName val="1"/>
            <c:showPercent val="0"/>
            <c:showBubbleSize val="0"/>
            <c:separator>
</c:separator>
            <c:showLeaderLines val="0"/>
          </c:dLbls>
          <c:val>
            <c:numRef>
              <c:f>Q2a!$D$79</c:f>
              <c:numCache>
                <c:formatCode>0.0%</c:formatCode>
                <c:ptCount val="1"/>
                <c:pt idx="0">
                  <c:v>2.2727272727272728E-2</c:v>
                </c:pt>
              </c:numCache>
            </c:numRef>
          </c:val>
        </c:ser>
        <c:ser>
          <c:idx val="7"/>
          <c:order val="7"/>
          <c:tx>
            <c:strRef>
              <c:f>Q2a!$B$80</c:f>
              <c:strCache>
                <c:ptCount val="1"/>
                <c:pt idx="0">
                  <c:v>Almacenamiento</c:v>
                </c:pt>
              </c:strCache>
            </c:strRef>
          </c:tx>
          <c:invertIfNegative val="0"/>
          <c:dLbls>
            <c:txPr>
              <a:bodyPr rot="-5400000" vert="horz"/>
              <a:lstStyle/>
              <a:p>
                <a:pPr>
                  <a:defRPr/>
                </a:pPr>
                <a:endParaRPr lang="es-ES"/>
              </a:p>
            </c:txPr>
            <c:showLegendKey val="0"/>
            <c:showVal val="1"/>
            <c:showCatName val="0"/>
            <c:showSerName val="1"/>
            <c:showPercent val="0"/>
            <c:showBubbleSize val="0"/>
            <c:separator>
</c:separator>
            <c:showLeaderLines val="0"/>
          </c:dLbls>
          <c:val>
            <c:numRef>
              <c:f>Q2a!$D$80</c:f>
              <c:numCache>
                <c:formatCode>0.0%</c:formatCode>
                <c:ptCount val="1"/>
                <c:pt idx="0">
                  <c:v>1.1363636363636364E-2</c:v>
                </c:pt>
              </c:numCache>
            </c:numRef>
          </c:val>
        </c:ser>
        <c:ser>
          <c:idx val="8"/>
          <c:order val="8"/>
          <c:tx>
            <c:strRef>
              <c:f>Q2a!$B$81</c:f>
              <c:strCache>
                <c:ptCount val="1"/>
                <c:pt idx="0">
                  <c:v>Otros</c:v>
                </c:pt>
              </c:strCache>
            </c:strRef>
          </c:tx>
          <c:invertIfNegative val="0"/>
          <c:dLbls>
            <c:txPr>
              <a:bodyPr rot="-5400000" vert="horz"/>
              <a:lstStyle/>
              <a:p>
                <a:pPr>
                  <a:defRPr/>
                </a:pPr>
                <a:endParaRPr lang="es-ES"/>
              </a:p>
            </c:txPr>
            <c:dLblPos val="ctr"/>
            <c:showLegendKey val="0"/>
            <c:showVal val="1"/>
            <c:showCatName val="0"/>
            <c:showSerName val="1"/>
            <c:showPercent val="0"/>
            <c:showBubbleSize val="0"/>
            <c:separator>
</c:separator>
            <c:showLeaderLines val="0"/>
          </c:dLbls>
          <c:val>
            <c:numRef>
              <c:f>Q2a!$D$81</c:f>
              <c:numCache>
                <c:formatCode>0.0%</c:formatCode>
                <c:ptCount val="1"/>
                <c:pt idx="0">
                  <c:v>0</c:v>
                </c:pt>
              </c:numCache>
            </c:numRef>
          </c:val>
        </c:ser>
        <c:dLbls>
          <c:showLegendKey val="0"/>
          <c:showVal val="0"/>
          <c:showCatName val="0"/>
          <c:showSerName val="0"/>
          <c:showPercent val="0"/>
          <c:showBubbleSize val="0"/>
        </c:dLbls>
        <c:gapWidth val="150"/>
        <c:overlap val="-20"/>
        <c:axId val="118124544"/>
        <c:axId val="118126080"/>
      </c:barChart>
      <c:catAx>
        <c:axId val="118124544"/>
        <c:scaling>
          <c:orientation val="minMax"/>
        </c:scaling>
        <c:delete val="1"/>
        <c:axPos val="b"/>
        <c:numFmt formatCode="#,##0" sourceLinked="1"/>
        <c:majorTickMark val="out"/>
        <c:minorTickMark val="none"/>
        <c:tickLblPos val="none"/>
        <c:crossAx val="118126080"/>
        <c:crosses val="autoZero"/>
        <c:auto val="1"/>
        <c:lblAlgn val="ctr"/>
        <c:lblOffset val="100"/>
        <c:noMultiLvlLbl val="0"/>
      </c:catAx>
      <c:valAx>
        <c:axId val="118126080"/>
        <c:scaling>
          <c:orientation val="minMax"/>
          <c:max val="1"/>
        </c:scaling>
        <c:delete val="0"/>
        <c:axPos val="l"/>
        <c:numFmt formatCode="0%" sourceLinked="0"/>
        <c:majorTickMark val="out"/>
        <c:minorTickMark val="none"/>
        <c:tickLblPos val="nextTo"/>
        <c:crossAx val="118124544"/>
        <c:crosses val="autoZero"/>
        <c:crossBetween val="between"/>
      </c:valAx>
    </c:plotArea>
    <c:plotVisOnly val="1"/>
    <c:dispBlanksAs val="gap"/>
    <c:showDLblsOverMax val="0"/>
  </c:chart>
  <c:spPr>
    <a:ln>
      <a:noFill/>
    </a:ln>
  </c:spPr>
  <c:printSettings>
    <c:headerFooter/>
    <c:pageMargins b="0.75000000000000011" l="0.70000000000000007" r="0.70000000000000007" t="0.75000000000000011" header="0.30000000000000004" footer="0.30000000000000004"/>
    <c:pageSetup/>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2" Type="http://schemas.openxmlformats.org/officeDocument/2006/relationships/chart" Target="../charts/chart16.xml"/><Relationship Id="rId1" Type="http://schemas.openxmlformats.org/officeDocument/2006/relationships/chart" Target="../charts/chart15.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12.xml.rels><?xml version="1.0" encoding="UTF-8" standalone="yes"?>
<Relationships xmlns="http://schemas.openxmlformats.org/package/2006/relationships"><Relationship Id="rId2" Type="http://schemas.openxmlformats.org/officeDocument/2006/relationships/chart" Target="../charts/chart19.xml"/><Relationship Id="rId1" Type="http://schemas.openxmlformats.org/officeDocument/2006/relationships/chart" Target="../charts/chart18.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_rels/drawing3.xml.rels><?xml version="1.0" encoding="UTF-8" standalone="yes"?>
<Relationships xmlns="http://schemas.openxmlformats.org/package/2006/relationships"><Relationship Id="rId1" Type="http://schemas.openxmlformats.org/officeDocument/2006/relationships/chart" Target="../charts/chart5.xml"/></Relationships>
</file>

<file path=xl/drawings/_rels/drawing4.xml.rels><?xml version="1.0" encoding="UTF-8" standalone="yes"?>
<Relationships xmlns="http://schemas.openxmlformats.org/package/2006/relationships"><Relationship Id="rId2" Type="http://schemas.openxmlformats.org/officeDocument/2006/relationships/chart" Target="../charts/chart7.xml"/><Relationship Id="rId1" Type="http://schemas.openxmlformats.org/officeDocument/2006/relationships/chart" Target="../charts/chart6.xml"/></Relationships>
</file>

<file path=xl/drawings/_rels/drawing5.xml.rels><?xml version="1.0" encoding="UTF-8" standalone="yes"?>
<Relationships xmlns="http://schemas.openxmlformats.org/package/2006/relationships"><Relationship Id="rId1" Type="http://schemas.openxmlformats.org/officeDocument/2006/relationships/chart" Target="../charts/chart8.xml"/></Relationships>
</file>

<file path=xl/drawings/_rels/drawing6.xml.rels><?xml version="1.0" encoding="UTF-8" standalone="yes"?>
<Relationships xmlns="http://schemas.openxmlformats.org/package/2006/relationships"><Relationship Id="rId2" Type="http://schemas.openxmlformats.org/officeDocument/2006/relationships/chart" Target="../charts/chart10.xml"/><Relationship Id="rId1" Type="http://schemas.openxmlformats.org/officeDocument/2006/relationships/chart" Target="../charts/chart9.xml"/></Relationships>
</file>

<file path=xl/drawings/_rels/drawing7.xml.rels><?xml version="1.0" encoding="UTF-8" standalone="yes"?>
<Relationships xmlns="http://schemas.openxmlformats.org/package/2006/relationships"><Relationship Id="rId2" Type="http://schemas.openxmlformats.org/officeDocument/2006/relationships/chart" Target="../charts/chart12.xml"/><Relationship Id="rId1" Type="http://schemas.openxmlformats.org/officeDocument/2006/relationships/chart" Target="../charts/chart11.xml"/></Relationships>
</file>

<file path=xl/drawings/_rels/drawing8.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9.xml.rels><?xml version="1.0" encoding="UTF-8" standalone="yes"?>
<Relationships xmlns="http://schemas.openxmlformats.org/package/2006/relationships"><Relationship Id="rId1" Type="http://schemas.openxmlformats.org/officeDocument/2006/relationships/chart" Target="../charts/chart14.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634280</xdr:colOff>
      <xdr:row>3</xdr:row>
      <xdr:rowOff>47925</xdr:rowOff>
    </xdr:to>
    <xdr:pic>
      <xdr:nvPicPr>
        <xdr:cNvPr id="2" name="1 Imagen"/>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3987080" cy="648000"/>
        </a:xfrm>
        <a:prstGeom prst="rect">
          <a:avLst/>
        </a:prstGeom>
      </xdr:spPr>
    </xdr:pic>
    <xdr:clientData/>
  </xdr:twoCellAnchor>
  <xdr:twoCellAnchor>
    <xdr:from>
      <xdr:col>9</xdr:col>
      <xdr:colOff>0</xdr:colOff>
      <xdr:row>0</xdr:row>
      <xdr:rowOff>19050</xdr:rowOff>
    </xdr:from>
    <xdr:to>
      <xdr:col>12</xdr:col>
      <xdr:colOff>577063</xdr:colOff>
      <xdr:row>3</xdr:row>
      <xdr:rowOff>66975</xdr:rowOff>
    </xdr:to>
    <xdr:pic>
      <xdr:nvPicPr>
        <xdr:cNvPr id="3" name="2 Imagen" descr="FROnt logo"/>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63025" y="19050"/>
          <a:ext cx="3091663" cy="64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828676</xdr:colOff>
      <xdr:row>0</xdr:row>
      <xdr:rowOff>0</xdr:rowOff>
    </xdr:from>
    <xdr:to>
      <xdr:col>14</xdr:col>
      <xdr:colOff>488827</xdr:colOff>
      <xdr:row>3</xdr:row>
      <xdr:rowOff>83925</xdr:rowOff>
    </xdr:to>
    <xdr:pic>
      <xdr:nvPicPr>
        <xdr:cNvPr id="4" name="3 Imagen" descr="co-funded-iee-vert_en"/>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06301" y="0"/>
          <a:ext cx="1336551" cy="68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3</xdr:col>
      <xdr:colOff>1</xdr:colOff>
      <xdr:row>14</xdr:row>
      <xdr:rowOff>0</xdr:rowOff>
    </xdr:from>
    <xdr:to>
      <xdr:col>12</xdr:col>
      <xdr:colOff>1</xdr:colOff>
      <xdr:row>23</xdr:row>
      <xdr:rowOff>0</xdr:rowOff>
    </xdr:to>
    <xdr:graphicFrame macro="">
      <xdr:nvGraphicFramePr>
        <xdr:cNvPr id="5"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0</xdr:colOff>
      <xdr:row>4</xdr:row>
      <xdr:rowOff>0</xdr:rowOff>
    </xdr:from>
    <xdr:to>
      <xdr:col>12</xdr:col>
      <xdr:colOff>0</xdr:colOff>
      <xdr:row>14</xdr:row>
      <xdr:rowOff>1540</xdr:rowOff>
    </xdr:to>
    <xdr:graphicFrame macro="">
      <xdr:nvGraphicFramePr>
        <xdr:cNvPr id="7" name="6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3</xdr:col>
      <xdr:colOff>0</xdr:colOff>
      <xdr:row>5</xdr:row>
      <xdr:rowOff>0</xdr:rowOff>
    </xdr:from>
    <xdr:to>
      <xdr:col>12</xdr:col>
      <xdr:colOff>0</xdr:colOff>
      <xdr:row>23</xdr:row>
      <xdr:rowOff>0</xdr:rowOff>
    </xdr:to>
    <xdr:graphicFrame macro="">
      <xdr:nvGraphicFramePr>
        <xdr:cNvPr id="3"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3</xdr:col>
      <xdr:colOff>1</xdr:colOff>
      <xdr:row>4</xdr:row>
      <xdr:rowOff>0</xdr:rowOff>
    </xdr:from>
    <xdr:to>
      <xdr:col>12</xdr:col>
      <xdr:colOff>1</xdr:colOff>
      <xdr:row>15</xdr:row>
      <xdr:rowOff>9525</xdr:rowOff>
    </xdr:to>
    <xdr:graphicFrame macro="">
      <xdr:nvGraphicFramePr>
        <xdr:cNvPr id="4"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0</xdr:colOff>
      <xdr:row>14</xdr:row>
      <xdr:rowOff>157469</xdr:rowOff>
    </xdr:from>
    <xdr:to>
      <xdr:col>11</xdr:col>
      <xdr:colOff>804929</xdr:colOff>
      <xdr:row>25</xdr:row>
      <xdr:rowOff>9525</xdr:rowOff>
    </xdr:to>
    <xdr:graphicFrame macro="">
      <xdr:nvGraphicFramePr>
        <xdr:cNvPr id="5"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3</xdr:col>
      <xdr:colOff>1</xdr:colOff>
      <xdr:row>7</xdr:row>
      <xdr:rowOff>0</xdr:rowOff>
    </xdr:from>
    <xdr:to>
      <xdr:col>12</xdr:col>
      <xdr:colOff>1</xdr:colOff>
      <xdr:row>23</xdr:row>
      <xdr:rowOff>0</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4</xdr:col>
      <xdr:colOff>0</xdr:colOff>
      <xdr:row>5</xdr:row>
      <xdr:rowOff>0</xdr:rowOff>
    </xdr:from>
    <xdr:to>
      <xdr:col>12</xdr:col>
      <xdr:colOff>0</xdr:colOff>
      <xdr:row>22</xdr:row>
      <xdr:rowOff>1</xdr:rowOff>
    </xdr:to>
    <xdr:graphicFrame macro="">
      <xdr:nvGraphicFramePr>
        <xdr:cNvPr id="3"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1199902</xdr:colOff>
      <xdr:row>8</xdr:row>
      <xdr:rowOff>173181</xdr:rowOff>
    </xdr:from>
    <xdr:to>
      <xdr:col>6</xdr:col>
      <xdr:colOff>1199903</xdr:colOff>
      <xdr:row>19</xdr:row>
      <xdr:rowOff>173182</xdr:rowOff>
    </xdr:to>
    <xdr:graphicFrame macro="">
      <xdr:nvGraphicFramePr>
        <xdr:cNvPr id="3"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0</xdr:colOff>
      <xdr:row>9</xdr:row>
      <xdr:rowOff>0</xdr:rowOff>
    </xdr:from>
    <xdr:to>
      <xdr:col>10</xdr:col>
      <xdr:colOff>309563</xdr:colOff>
      <xdr:row>20</xdr:row>
      <xdr:rowOff>0</xdr:rowOff>
    </xdr:to>
    <xdr:graphicFrame macro="">
      <xdr:nvGraphicFramePr>
        <xdr:cNvPr id="20" name="19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1264064</xdr:colOff>
      <xdr:row>27</xdr:row>
      <xdr:rowOff>0</xdr:rowOff>
    </xdr:from>
    <xdr:to>
      <xdr:col>7</xdr:col>
      <xdr:colOff>0</xdr:colOff>
      <xdr:row>38</xdr:row>
      <xdr:rowOff>0</xdr:rowOff>
    </xdr:to>
    <xdr:graphicFrame macro="">
      <xdr:nvGraphicFramePr>
        <xdr:cNvPr id="23" name="2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0</xdr:colOff>
      <xdr:row>27</xdr:row>
      <xdr:rowOff>0</xdr:rowOff>
    </xdr:from>
    <xdr:to>
      <xdr:col>10</xdr:col>
      <xdr:colOff>309563</xdr:colOff>
      <xdr:row>38</xdr:row>
      <xdr:rowOff>0</xdr:rowOff>
    </xdr:to>
    <xdr:graphicFrame macro="">
      <xdr:nvGraphicFramePr>
        <xdr:cNvPr id="24" name="2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4</xdr:col>
      <xdr:colOff>0</xdr:colOff>
      <xdr:row>6</xdr:row>
      <xdr:rowOff>0</xdr:rowOff>
    </xdr:from>
    <xdr:to>
      <xdr:col>12</xdr:col>
      <xdr:colOff>160850</xdr:colOff>
      <xdr:row>23</xdr:row>
      <xdr:rowOff>0</xdr:rowOff>
    </xdr:to>
    <xdr:graphicFrame macro="">
      <xdr:nvGraphicFramePr>
        <xdr:cNvPr id="3"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75</xdr:row>
      <xdr:rowOff>0</xdr:rowOff>
    </xdr:from>
    <xdr:to>
      <xdr:col>12</xdr:col>
      <xdr:colOff>0</xdr:colOff>
      <xdr:row>90</xdr:row>
      <xdr:rowOff>0</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0</xdr:colOff>
      <xdr:row>8</xdr:row>
      <xdr:rowOff>0</xdr:rowOff>
    </xdr:from>
    <xdr:to>
      <xdr:col>19</xdr:col>
      <xdr:colOff>0</xdr:colOff>
      <xdr:row>22</xdr:row>
      <xdr:rowOff>163285</xdr:rowOff>
    </xdr:to>
    <xdr:graphicFrame macro="">
      <xdr:nvGraphicFramePr>
        <xdr:cNvPr id="3" name="2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6</xdr:row>
      <xdr:rowOff>0</xdr:rowOff>
    </xdr:from>
    <xdr:to>
      <xdr:col>12</xdr:col>
      <xdr:colOff>160850</xdr:colOff>
      <xdr:row>23</xdr:row>
      <xdr:rowOff>26831</xdr:rowOff>
    </xdr:to>
    <xdr:graphicFrame macro="">
      <xdr:nvGraphicFramePr>
        <xdr:cNvPr id="3"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4</xdr:col>
      <xdr:colOff>0</xdr:colOff>
      <xdr:row>69</xdr:row>
      <xdr:rowOff>0</xdr:rowOff>
    </xdr:from>
    <xdr:to>
      <xdr:col>12</xdr:col>
      <xdr:colOff>0</xdr:colOff>
      <xdr:row>84</xdr:row>
      <xdr:rowOff>0</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9926</xdr:colOff>
      <xdr:row>7</xdr:row>
      <xdr:rowOff>1</xdr:rowOff>
    </xdr:from>
    <xdr:to>
      <xdr:col>19</xdr:col>
      <xdr:colOff>0</xdr:colOff>
      <xdr:row>22</xdr:row>
      <xdr:rowOff>0</xdr:rowOff>
    </xdr:to>
    <xdr:graphicFrame macro="">
      <xdr:nvGraphicFramePr>
        <xdr:cNvPr id="4"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12</xdr:col>
      <xdr:colOff>0</xdr:colOff>
      <xdr:row>29</xdr:row>
      <xdr:rowOff>0</xdr:rowOff>
    </xdr:from>
    <xdr:to>
      <xdr:col>19</xdr:col>
      <xdr:colOff>0</xdr:colOff>
      <xdr:row>44</xdr:row>
      <xdr:rowOff>0</xdr:rowOff>
    </xdr:to>
    <xdr:graphicFrame macro="">
      <xdr:nvGraphicFramePr>
        <xdr:cNvPr id="6" name="5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0</xdr:colOff>
      <xdr:row>7</xdr:row>
      <xdr:rowOff>0</xdr:rowOff>
    </xdr:from>
    <xdr:to>
      <xdr:col>19</xdr:col>
      <xdr:colOff>0</xdr:colOff>
      <xdr:row>21</xdr:row>
      <xdr:rowOff>60112</xdr:rowOff>
    </xdr:to>
    <xdr:graphicFrame macro="">
      <xdr:nvGraphicFramePr>
        <xdr:cNvPr id="7" name="6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3</xdr:col>
      <xdr:colOff>0</xdr:colOff>
      <xdr:row>6</xdr:row>
      <xdr:rowOff>0</xdr:rowOff>
    </xdr:from>
    <xdr:to>
      <xdr:col>12</xdr:col>
      <xdr:colOff>0</xdr:colOff>
      <xdr:row>22</xdr:row>
      <xdr:rowOff>0</xdr:rowOff>
    </xdr:to>
    <xdr:graphicFrame macro="">
      <xdr:nvGraphicFramePr>
        <xdr:cNvPr id="4"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4</xdr:col>
      <xdr:colOff>0</xdr:colOff>
      <xdr:row>4</xdr:row>
      <xdr:rowOff>-1</xdr:rowOff>
    </xdr:from>
    <xdr:to>
      <xdr:col>12</xdr:col>
      <xdr:colOff>0</xdr:colOff>
      <xdr:row>23</xdr:row>
      <xdr:rowOff>187816</xdr:rowOff>
    </xdr:to>
    <xdr:graphicFrame macro="">
      <xdr:nvGraphicFramePr>
        <xdr:cNvPr id="4"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Theme">
  <a:themeElements>
    <a:clrScheme name="FROnt">
      <a:dk1>
        <a:sysClr val="windowText" lastClr="000000"/>
      </a:dk1>
      <a:lt1>
        <a:sysClr val="window" lastClr="FFFFFF"/>
      </a:lt1>
      <a:dk2>
        <a:srgbClr val="5572A3"/>
      </a:dk2>
      <a:lt2>
        <a:srgbClr val="EEECE1"/>
      </a:lt2>
      <a:accent1>
        <a:srgbClr val="5572A3"/>
      </a:accent1>
      <a:accent2>
        <a:srgbClr val="BE5E2B"/>
      </a:accent2>
      <a:accent3>
        <a:srgbClr val="73893D"/>
      </a:accent3>
      <a:accent4>
        <a:srgbClr val="A21C26"/>
      </a:accent4>
      <a:accent5>
        <a:srgbClr val="6699CC"/>
      </a:accent5>
      <a:accent6>
        <a:srgbClr val="F79646"/>
      </a:accent6>
      <a:hlink>
        <a:srgbClr val="006699"/>
      </a:hlink>
      <a:folHlink>
        <a:srgbClr val="FF6633"/>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AG362"/>
  <sheetViews>
    <sheetView showGridLines="0" zoomScale="85" zoomScaleNormal="85" workbookViewId="0">
      <pane xSplit="1" ySplit="4" topLeftCell="B5" activePane="bottomRight" state="frozen"/>
      <selection activeCell="N5" sqref="N5:N1252"/>
      <selection pane="topRight" activeCell="N5" sqref="N5:N1252"/>
      <selection pane="bottomLeft" activeCell="N5" sqref="N5:N1252"/>
      <selection pane="bottomRight" activeCell="C26" sqref="C26:C360"/>
    </sheetView>
  </sheetViews>
  <sheetFormatPr baseColWidth="10" defaultColWidth="9" defaultRowHeight="12"/>
  <cols>
    <col min="1" max="1" width="5.875" style="112" bestFit="1" customWidth="1"/>
    <col min="2" max="3" width="11.5" style="3" customWidth="1"/>
    <col min="4" max="4" width="12" style="2" bestFit="1" customWidth="1"/>
    <col min="5" max="5" width="11.875" style="2" bestFit="1" customWidth="1"/>
    <col min="6" max="6" width="12.375" style="3" bestFit="1" customWidth="1"/>
    <col min="7" max="7" width="19.625" style="4" bestFit="1" customWidth="1"/>
    <col min="8" max="8" width="12.625" style="2" bestFit="1" customWidth="1"/>
    <col min="9" max="9" width="12.375" style="2" customWidth="1"/>
    <col min="10" max="10" width="14.5" style="2" bestFit="1" customWidth="1"/>
    <col min="11" max="11" width="14.125" style="2" bestFit="1" customWidth="1"/>
    <col min="12" max="12" width="15" style="2" bestFit="1" customWidth="1"/>
    <col min="13" max="13" width="12.375" style="2" bestFit="1" customWidth="1"/>
    <col min="14" max="14" width="15.375" style="2" bestFit="1" customWidth="1"/>
    <col min="15" max="15" width="12.5" style="2" bestFit="1" customWidth="1"/>
    <col min="16" max="16" width="15" style="2" bestFit="1" customWidth="1"/>
    <col min="17" max="17" width="15.625" style="2" bestFit="1" customWidth="1"/>
    <col min="18" max="18" width="11.5" style="2" bestFit="1" customWidth="1"/>
    <col min="19" max="21" width="12.375" style="3" bestFit="1" customWidth="1"/>
    <col min="22" max="22" width="19.625" style="4" bestFit="1" customWidth="1"/>
    <col min="23" max="23" width="12.625" style="2" bestFit="1" customWidth="1"/>
    <col min="24" max="24" width="12.375" style="2" customWidth="1"/>
    <col min="25" max="25" width="16.5" style="2" bestFit="1" customWidth="1"/>
    <col min="26" max="26" width="15.25" style="2" bestFit="1" customWidth="1"/>
    <col min="27" max="27" width="15.375" style="2" bestFit="1" customWidth="1"/>
    <col min="28" max="28" width="18.5" style="2" bestFit="1" customWidth="1"/>
    <col min="29" max="29" width="15.75" style="2" bestFit="1" customWidth="1"/>
    <col min="30" max="30" width="17.75" style="2" bestFit="1" customWidth="1"/>
    <col min="31" max="31" width="18.25" style="2" bestFit="1" customWidth="1"/>
    <col min="32" max="32" width="17.5" style="2" bestFit="1" customWidth="1"/>
    <col min="33" max="33" width="14" style="2" bestFit="1" customWidth="1"/>
    <col min="34" max="16384" width="9" style="2"/>
  </cols>
  <sheetData>
    <row r="1" spans="1:33" s="1" customFormat="1" ht="12" customHeight="1">
      <c r="A1" s="109"/>
      <c r="B1" s="113" t="s">
        <v>125</v>
      </c>
      <c r="C1" s="113"/>
      <c r="D1" s="113"/>
      <c r="E1" s="134"/>
      <c r="F1" s="114"/>
      <c r="G1" s="85" t="s">
        <v>127</v>
      </c>
      <c r="H1" s="87"/>
      <c r="I1" s="86"/>
      <c r="J1" s="85"/>
      <c r="K1" s="86"/>
      <c r="L1" s="86"/>
      <c r="M1" s="86"/>
      <c r="N1" s="86"/>
      <c r="O1" s="86"/>
      <c r="P1" s="86"/>
      <c r="Q1" s="86"/>
      <c r="R1" s="86"/>
      <c r="V1" s="85" t="s">
        <v>127</v>
      </c>
      <c r="W1" s="119"/>
      <c r="X1" s="133"/>
      <c r="Y1" s="946"/>
      <c r="Z1" s="947"/>
      <c r="AA1" s="947"/>
      <c r="AB1" s="947"/>
      <c r="AC1" s="947"/>
      <c r="AD1" s="947"/>
      <c r="AE1" s="947"/>
      <c r="AF1" s="947"/>
      <c r="AG1" s="948"/>
    </row>
    <row r="2" spans="1:33" s="1" customFormat="1" ht="12" customHeight="1">
      <c r="A2" s="107"/>
      <c r="B2" s="102"/>
      <c r="C2" s="102" t="s">
        <v>246</v>
      </c>
      <c r="D2" s="102"/>
      <c r="E2" s="102"/>
      <c r="F2" s="103"/>
      <c r="G2" s="949" t="s">
        <v>2</v>
      </c>
      <c r="H2" s="949"/>
      <c r="I2" s="950"/>
      <c r="J2" s="955" t="s">
        <v>10</v>
      </c>
      <c r="K2" s="955"/>
      <c r="L2" s="955"/>
      <c r="M2" s="955"/>
      <c r="N2" s="955"/>
      <c r="O2" s="955"/>
      <c r="P2" s="955"/>
      <c r="Q2" s="955"/>
      <c r="R2" s="955"/>
      <c r="S2" s="78"/>
      <c r="T2" s="78"/>
      <c r="U2" s="78"/>
      <c r="V2" s="953" t="s">
        <v>1</v>
      </c>
      <c r="W2" s="949"/>
      <c r="X2" s="950"/>
      <c r="Y2" s="940" t="s">
        <v>4</v>
      </c>
      <c r="Z2" s="941"/>
      <c r="AA2" s="941"/>
      <c r="AB2" s="941"/>
      <c r="AC2" s="941"/>
      <c r="AD2" s="941"/>
      <c r="AE2" s="941"/>
      <c r="AF2" s="941"/>
      <c r="AG2" s="942"/>
    </row>
    <row r="3" spans="1:33" s="1" customFormat="1" ht="12" customHeight="1">
      <c r="A3" s="107"/>
      <c r="B3" s="105"/>
      <c r="C3" s="105"/>
      <c r="D3" s="105"/>
      <c r="E3" s="105"/>
      <c r="F3" s="106"/>
      <c r="G3" s="951"/>
      <c r="H3" s="951"/>
      <c r="I3" s="952"/>
      <c r="J3" s="956" t="s">
        <v>119</v>
      </c>
      <c r="K3" s="956"/>
      <c r="L3" s="956"/>
      <c r="M3" s="956"/>
      <c r="N3" s="956"/>
      <c r="O3" s="956"/>
      <c r="P3" s="956"/>
      <c r="Q3" s="956"/>
      <c r="R3" s="956"/>
      <c r="S3" s="77"/>
      <c r="T3" s="77"/>
      <c r="U3" s="77"/>
      <c r="V3" s="954"/>
      <c r="W3" s="951"/>
      <c r="X3" s="952"/>
      <c r="Y3" s="943" t="s">
        <v>151</v>
      </c>
      <c r="Z3" s="944"/>
      <c r="AA3" s="944"/>
      <c r="AB3" s="944"/>
      <c r="AC3" s="944"/>
      <c r="AD3" s="944"/>
      <c r="AE3" s="944"/>
      <c r="AF3" s="944"/>
      <c r="AG3" s="945"/>
    </row>
    <row r="4" spans="1:33" s="1" customFormat="1" ht="72">
      <c r="A4" s="108" t="s">
        <v>126</v>
      </c>
      <c r="B4" s="100" t="s">
        <v>234</v>
      </c>
      <c r="C4" s="100" t="s">
        <v>241</v>
      </c>
      <c r="D4" s="100" t="s">
        <v>254</v>
      </c>
      <c r="E4" s="100" t="s">
        <v>48</v>
      </c>
      <c r="F4" s="100" t="s">
        <v>229</v>
      </c>
      <c r="G4" s="34" t="s">
        <v>116</v>
      </c>
      <c r="H4" s="34" t="s">
        <v>118</v>
      </c>
      <c r="I4" s="35" t="s">
        <v>117</v>
      </c>
      <c r="J4" s="31" t="s">
        <v>142</v>
      </c>
      <c r="K4" s="32" t="s">
        <v>143</v>
      </c>
      <c r="L4" s="32" t="s">
        <v>144</v>
      </c>
      <c r="M4" s="32" t="s">
        <v>265</v>
      </c>
      <c r="N4" s="32" t="s">
        <v>145</v>
      </c>
      <c r="O4" s="32" t="s">
        <v>146</v>
      </c>
      <c r="P4" s="32" t="s">
        <v>147</v>
      </c>
      <c r="Q4" s="32" t="s">
        <v>148</v>
      </c>
      <c r="R4" s="33" t="s">
        <v>149</v>
      </c>
      <c r="S4" s="25" t="s">
        <v>264</v>
      </c>
      <c r="T4" s="25" t="s">
        <v>263</v>
      </c>
      <c r="U4" s="25" t="s">
        <v>48</v>
      </c>
      <c r="V4" s="34" t="s">
        <v>116</v>
      </c>
      <c r="W4" s="34" t="s">
        <v>118</v>
      </c>
      <c r="X4" s="35" t="s">
        <v>117</v>
      </c>
      <c r="Y4" s="43" t="s">
        <v>255</v>
      </c>
      <c r="Z4" s="131" t="s">
        <v>256</v>
      </c>
      <c r="AA4" s="44" t="s">
        <v>257</v>
      </c>
      <c r="AB4" s="44" t="s">
        <v>258</v>
      </c>
      <c r="AC4" s="44" t="s">
        <v>259</v>
      </c>
      <c r="AD4" s="44" t="s">
        <v>260</v>
      </c>
      <c r="AE4" s="44" t="s">
        <v>261</v>
      </c>
      <c r="AF4" s="44" t="s">
        <v>262</v>
      </c>
      <c r="AG4" s="45" t="s">
        <v>50</v>
      </c>
    </row>
    <row r="5" spans="1:33" ht="12" customHeight="1">
      <c r="A5" s="110">
        <v>1</v>
      </c>
      <c r="B5" s="67" t="s">
        <v>239</v>
      </c>
      <c r="C5" s="16" t="s">
        <v>243</v>
      </c>
      <c r="D5" s="16" t="s">
        <v>251</v>
      </c>
      <c r="E5" s="17" t="s">
        <v>207</v>
      </c>
      <c r="F5" s="46" t="s">
        <v>89</v>
      </c>
      <c r="G5" s="8" t="s">
        <v>50</v>
      </c>
      <c r="H5" s="17" t="s">
        <v>89</v>
      </c>
      <c r="I5" s="9" t="s">
        <v>96</v>
      </c>
      <c r="J5" s="50"/>
      <c r="K5" s="51"/>
      <c r="L5" s="51">
        <v>1</v>
      </c>
      <c r="M5" s="51">
        <v>1</v>
      </c>
      <c r="N5" s="51"/>
      <c r="O5" s="51"/>
      <c r="P5" s="51"/>
      <c r="Q5" s="51"/>
      <c r="R5" s="52"/>
      <c r="S5" s="17" t="s">
        <v>267</v>
      </c>
      <c r="T5" s="17" t="s">
        <v>273</v>
      </c>
      <c r="U5" s="17" t="s">
        <v>207</v>
      </c>
      <c r="V5" s="8" t="s">
        <v>50</v>
      </c>
      <c r="W5" s="17" t="s">
        <v>89</v>
      </c>
      <c r="X5" s="9" t="s">
        <v>96</v>
      </c>
      <c r="Y5" s="93"/>
      <c r="Z5" s="23"/>
      <c r="AA5" s="23">
        <v>1</v>
      </c>
      <c r="AB5" s="23">
        <v>1</v>
      </c>
      <c r="AC5" s="23"/>
      <c r="AD5" s="23"/>
      <c r="AE5" s="23"/>
      <c r="AF5" s="23"/>
      <c r="AG5" s="55"/>
    </row>
    <row r="6" spans="1:33" ht="12" customHeight="1">
      <c r="A6" s="110">
        <v>2</v>
      </c>
      <c r="B6" s="66" t="s">
        <v>237</v>
      </c>
      <c r="C6" s="6" t="s">
        <v>244</v>
      </c>
      <c r="D6" s="6" t="s">
        <v>247</v>
      </c>
      <c r="E6" s="7" t="s">
        <v>207</v>
      </c>
      <c r="F6" s="47" t="s">
        <v>0</v>
      </c>
      <c r="G6" s="8" t="s">
        <v>98</v>
      </c>
      <c r="H6" s="7" t="s">
        <v>89</v>
      </c>
      <c r="I6" s="9" t="s">
        <v>96</v>
      </c>
      <c r="J6" s="53"/>
      <c r="K6" s="54"/>
      <c r="L6" s="54"/>
      <c r="M6" s="54">
        <v>1</v>
      </c>
      <c r="N6" s="54"/>
      <c r="O6" s="54"/>
      <c r="P6" s="54"/>
      <c r="Q6" s="54"/>
      <c r="R6" s="55"/>
      <c r="S6" s="7"/>
      <c r="T6" s="7" t="s">
        <v>274</v>
      </c>
      <c r="U6" s="7" t="s">
        <v>207</v>
      </c>
      <c r="V6" s="8" t="s">
        <v>98</v>
      </c>
      <c r="W6" s="7" t="s">
        <v>89</v>
      </c>
      <c r="X6" s="9" t="s">
        <v>96</v>
      </c>
      <c r="Y6" s="53"/>
      <c r="Z6" s="54"/>
      <c r="AA6" s="54"/>
      <c r="AB6" s="54"/>
      <c r="AC6" s="54"/>
      <c r="AD6" s="54"/>
      <c r="AE6" s="54"/>
      <c r="AF6" s="54"/>
      <c r="AG6" s="55">
        <v>1</v>
      </c>
    </row>
    <row r="7" spans="1:33" ht="12" customHeight="1">
      <c r="A7" s="110">
        <v>3</v>
      </c>
      <c r="B7" s="66" t="s">
        <v>50</v>
      </c>
      <c r="C7" s="6" t="s">
        <v>244</v>
      </c>
      <c r="D7" s="6" t="s">
        <v>249</v>
      </c>
      <c r="E7" s="7" t="s">
        <v>207</v>
      </c>
      <c r="F7" s="47" t="s">
        <v>0</v>
      </c>
      <c r="G7" s="8" t="s">
        <v>98</v>
      </c>
      <c r="H7" s="7" t="s">
        <v>89</v>
      </c>
      <c r="I7" s="9" t="s">
        <v>97</v>
      </c>
      <c r="J7" s="53"/>
      <c r="K7" s="54"/>
      <c r="L7" s="54"/>
      <c r="M7" s="54"/>
      <c r="N7" s="54"/>
      <c r="O7" s="54"/>
      <c r="P7" s="54"/>
      <c r="Q7" s="54"/>
      <c r="R7" s="55"/>
      <c r="S7" s="7" t="s">
        <v>267</v>
      </c>
      <c r="T7" s="7" t="s">
        <v>273</v>
      </c>
      <c r="U7" s="7" t="s">
        <v>207</v>
      </c>
      <c r="V7" s="8" t="s">
        <v>98</v>
      </c>
      <c r="W7" s="7" t="s">
        <v>89</v>
      </c>
      <c r="X7" s="9" t="s">
        <v>97</v>
      </c>
      <c r="Y7" s="53"/>
      <c r="Z7" s="54"/>
      <c r="AA7" s="54"/>
      <c r="AB7" s="54"/>
      <c r="AC7" s="54"/>
      <c r="AD7" s="54">
        <v>1</v>
      </c>
      <c r="AE7" s="54"/>
      <c r="AF7" s="54"/>
      <c r="AG7" s="55"/>
    </row>
    <row r="8" spans="1:33" ht="12" customHeight="1">
      <c r="A8" s="110"/>
      <c r="B8" s="66" t="s">
        <v>50</v>
      </c>
      <c r="C8" s="66" t="s">
        <v>244</v>
      </c>
      <c r="D8" s="66" t="s">
        <v>249</v>
      </c>
      <c r="E8" s="66" t="s">
        <v>207</v>
      </c>
      <c r="F8" s="66" t="s">
        <v>0</v>
      </c>
      <c r="G8" s="8" t="s">
        <v>50</v>
      </c>
      <c r="H8" s="7" t="s">
        <v>0</v>
      </c>
      <c r="I8" s="9" t="s">
        <v>96</v>
      </c>
      <c r="J8" s="53"/>
      <c r="K8" s="54"/>
      <c r="L8" s="54"/>
      <c r="M8" s="54"/>
      <c r="N8" s="54"/>
      <c r="O8" s="54"/>
      <c r="P8" s="54"/>
      <c r="Q8" s="54"/>
      <c r="R8" s="55"/>
      <c r="S8" s="7"/>
      <c r="T8" s="7"/>
      <c r="U8" s="66" t="s">
        <v>207</v>
      </c>
      <c r="V8" s="8" t="s">
        <v>50</v>
      </c>
      <c r="W8" s="7" t="s">
        <v>0</v>
      </c>
      <c r="X8" s="9" t="s">
        <v>96</v>
      </c>
      <c r="Y8" s="53"/>
      <c r="Z8" s="54"/>
      <c r="AA8" s="54"/>
      <c r="AB8" s="54"/>
      <c r="AC8" s="54"/>
      <c r="AD8" s="54"/>
      <c r="AE8" s="54"/>
      <c r="AF8" s="54"/>
      <c r="AG8" s="55"/>
    </row>
    <row r="9" spans="1:33" ht="12" customHeight="1">
      <c r="A9" s="110">
        <v>4</v>
      </c>
      <c r="B9" s="66" t="s">
        <v>236</v>
      </c>
      <c r="C9" s="6" t="s">
        <v>243</v>
      </c>
      <c r="D9" s="6" t="s">
        <v>248</v>
      </c>
      <c r="E9" s="7" t="s">
        <v>207</v>
      </c>
      <c r="F9" s="47" t="s">
        <v>89</v>
      </c>
      <c r="G9" s="8" t="s">
        <v>100</v>
      </c>
      <c r="H9" s="7" t="s">
        <v>89</v>
      </c>
      <c r="I9" s="9" t="s">
        <v>96</v>
      </c>
      <c r="J9" s="53"/>
      <c r="K9" s="54">
        <v>1</v>
      </c>
      <c r="L9" s="54">
        <v>1</v>
      </c>
      <c r="M9" s="54"/>
      <c r="N9" s="54"/>
      <c r="O9" s="54"/>
      <c r="P9" s="54"/>
      <c r="Q9" s="54"/>
      <c r="R9" s="55">
        <v>1</v>
      </c>
      <c r="S9" s="7" t="s">
        <v>267</v>
      </c>
      <c r="T9" s="7" t="s">
        <v>273</v>
      </c>
      <c r="U9" s="7" t="s">
        <v>207</v>
      </c>
      <c r="V9" s="8" t="s">
        <v>100</v>
      </c>
      <c r="W9" s="7" t="s">
        <v>89</v>
      </c>
      <c r="X9" s="9" t="s">
        <v>96</v>
      </c>
      <c r="Y9" s="53"/>
      <c r="Z9" s="54"/>
      <c r="AA9" s="54">
        <v>1</v>
      </c>
      <c r="AB9" s="54"/>
      <c r="AC9" s="54"/>
      <c r="AD9" s="54"/>
      <c r="AE9" s="54"/>
      <c r="AF9" s="54"/>
      <c r="AG9" s="55"/>
    </row>
    <row r="10" spans="1:33" ht="12" customHeight="1">
      <c r="A10" s="110">
        <v>5</v>
      </c>
      <c r="B10" s="66" t="s">
        <v>236</v>
      </c>
      <c r="C10" s="6" t="s">
        <v>243</v>
      </c>
      <c r="D10" s="6" t="s">
        <v>250</v>
      </c>
      <c r="E10" s="7" t="s">
        <v>207</v>
      </c>
      <c r="F10" s="47" t="s">
        <v>89</v>
      </c>
      <c r="G10" s="8" t="s">
        <v>100</v>
      </c>
      <c r="H10" s="7" t="s">
        <v>89</v>
      </c>
      <c r="I10" s="9" t="s">
        <v>96</v>
      </c>
      <c r="J10" s="53">
        <v>1</v>
      </c>
      <c r="K10" s="54">
        <v>1</v>
      </c>
      <c r="L10" s="54"/>
      <c r="M10" s="54"/>
      <c r="N10" s="54"/>
      <c r="O10" s="54"/>
      <c r="P10" s="54"/>
      <c r="Q10" s="54"/>
      <c r="R10" s="55"/>
      <c r="S10" s="7" t="s">
        <v>267</v>
      </c>
      <c r="T10" s="7" t="s">
        <v>273</v>
      </c>
      <c r="U10" s="7" t="s">
        <v>207</v>
      </c>
      <c r="V10" s="8" t="s">
        <v>100</v>
      </c>
      <c r="W10" s="7" t="s">
        <v>89</v>
      </c>
      <c r="X10" s="9" t="s">
        <v>96</v>
      </c>
      <c r="Y10" s="53"/>
      <c r="Z10" s="54"/>
      <c r="AA10" s="54"/>
      <c r="AB10" s="54">
        <v>1</v>
      </c>
      <c r="AC10" s="54"/>
      <c r="AD10" s="54"/>
      <c r="AE10" s="54"/>
      <c r="AF10" s="54"/>
      <c r="AG10" s="55"/>
    </row>
    <row r="11" spans="1:33" ht="12" customHeight="1">
      <c r="A11" s="110">
        <v>6</v>
      </c>
      <c r="B11" s="66" t="s">
        <v>236</v>
      </c>
      <c r="C11" s="6" t="s">
        <v>242</v>
      </c>
      <c r="D11" s="6" t="s">
        <v>247</v>
      </c>
      <c r="E11" s="7" t="s">
        <v>207</v>
      </c>
      <c r="F11" s="47" t="s">
        <v>0</v>
      </c>
      <c r="G11" s="8" t="s">
        <v>50</v>
      </c>
      <c r="H11" s="7" t="s">
        <v>89</v>
      </c>
      <c r="I11" s="9" t="s">
        <v>96</v>
      </c>
      <c r="J11" s="53"/>
      <c r="K11" s="54"/>
      <c r="L11" s="54">
        <v>1</v>
      </c>
      <c r="M11" s="54">
        <v>1</v>
      </c>
      <c r="N11" s="54"/>
      <c r="O11" s="54"/>
      <c r="P11" s="54"/>
      <c r="Q11" s="54"/>
      <c r="R11" s="55"/>
      <c r="S11" s="7" t="s">
        <v>267</v>
      </c>
      <c r="T11" s="7" t="s">
        <v>271</v>
      </c>
      <c r="U11" s="7" t="s">
        <v>207</v>
      </c>
      <c r="V11" s="8" t="s">
        <v>50</v>
      </c>
      <c r="W11" s="7" t="s">
        <v>89</v>
      </c>
      <c r="X11" s="9" t="s">
        <v>96</v>
      </c>
      <c r="Y11" s="53"/>
      <c r="Z11" s="54"/>
      <c r="AA11" s="54"/>
      <c r="AB11" s="54"/>
      <c r="AC11" s="54"/>
      <c r="AD11" s="54">
        <v>1</v>
      </c>
      <c r="AE11" s="54"/>
      <c r="AF11" s="54"/>
      <c r="AG11" s="55"/>
    </row>
    <row r="12" spans="1:33" ht="12" customHeight="1">
      <c r="A12" s="110">
        <v>7</v>
      </c>
      <c r="B12" s="66" t="s">
        <v>236</v>
      </c>
      <c r="C12" s="6" t="s">
        <v>244</v>
      </c>
      <c r="D12" s="6" t="s">
        <v>248</v>
      </c>
      <c r="E12" s="7" t="s">
        <v>207</v>
      </c>
      <c r="F12" s="47" t="s">
        <v>0</v>
      </c>
      <c r="G12" s="8" t="s">
        <v>98</v>
      </c>
      <c r="H12" s="7" t="s">
        <v>89</v>
      </c>
      <c r="I12" s="9" t="s">
        <v>96</v>
      </c>
      <c r="J12" s="53"/>
      <c r="K12" s="54">
        <v>1</v>
      </c>
      <c r="L12" s="54">
        <v>1</v>
      </c>
      <c r="M12" s="54">
        <v>1</v>
      </c>
      <c r="N12" s="54"/>
      <c r="O12" s="54"/>
      <c r="P12" s="54"/>
      <c r="Q12" s="54"/>
      <c r="R12" s="55"/>
      <c r="S12" s="7" t="s">
        <v>267</v>
      </c>
      <c r="T12" s="7" t="s">
        <v>272</v>
      </c>
      <c r="U12" s="7" t="s">
        <v>207</v>
      </c>
      <c r="V12" s="8" t="s">
        <v>98</v>
      </c>
      <c r="W12" s="7" t="s">
        <v>89</v>
      </c>
      <c r="X12" s="9" t="s">
        <v>96</v>
      </c>
      <c r="Y12" s="53"/>
      <c r="Z12" s="54">
        <v>1</v>
      </c>
      <c r="AA12" s="54"/>
      <c r="AB12" s="54"/>
      <c r="AC12" s="54"/>
      <c r="AD12" s="54">
        <v>1</v>
      </c>
      <c r="AE12" s="54"/>
      <c r="AF12" s="54"/>
      <c r="AG12" s="55"/>
    </row>
    <row r="13" spans="1:33" ht="12" customHeight="1">
      <c r="A13" s="110">
        <v>8</v>
      </c>
      <c r="B13" s="66" t="s">
        <v>50</v>
      </c>
      <c r="C13" s="6" t="s">
        <v>242</v>
      </c>
      <c r="D13" s="6" t="s">
        <v>247</v>
      </c>
      <c r="E13" s="7" t="s">
        <v>207</v>
      </c>
      <c r="F13" s="47" t="s">
        <v>0</v>
      </c>
      <c r="G13" s="8" t="s">
        <v>100</v>
      </c>
      <c r="H13" s="7" t="s">
        <v>89</v>
      </c>
      <c r="I13" s="9" t="s">
        <v>96</v>
      </c>
      <c r="J13" s="53"/>
      <c r="K13" s="54">
        <v>1</v>
      </c>
      <c r="L13" s="54">
        <v>1</v>
      </c>
      <c r="M13" s="54"/>
      <c r="N13" s="54"/>
      <c r="O13" s="54"/>
      <c r="P13" s="54"/>
      <c r="Q13" s="54"/>
      <c r="R13" s="55"/>
      <c r="S13" s="7" t="s">
        <v>267</v>
      </c>
      <c r="T13" s="7" t="s">
        <v>273</v>
      </c>
      <c r="U13" s="7" t="s">
        <v>207</v>
      </c>
      <c r="V13" s="8" t="s">
        <v>100</v>
      </c>
      <c r="W13" s="7" t="s">
        <v>89</v>
      </c>
      <c r="X13" s="9" t="s">
        <v>96</v>
      </c>
      <c r="Y13" s="53"/>
      <c r="Z13" s="54">
        <v>1</v>
      </c>
      <c r="AA13" s="54"/>
      <c r="AB13" s="54"/>
      <c r="AC13" s="54"/>
      <c r="AD13" s="54">
        <v>1</v>
      </c>
      <c r="AE13" s="54"/>
      <c r="AF13" s="54"/>
      <c r="AG13" s="55"/>
    </row>
    <row r="14" spans="1:33" ht="12" customHeight="1">
      <c r="A14" s="110"/>
      <c r="B14" s="66" t="s">
        <v>50</v>
      </c>
      <c r="C14" s="66" t="s">
        <v>242</v>
      </c>
      <c r="D14" s="66" t="s">
        <v>247</v>
      </c>
      <c r="E14" s="66" t="s">
        <v>207</v>
      </c>
      <c r="F14" s="66" t="s">
        <v>0</v>
      </c>
      <c r="G14" s="8" t="s">
        <v>98</v>
      </c>
      <c r="H14" s="7" t="s">
        <v>0</v>
      </c>
      <c r="I14" s="9" t="s">
        <v>96</v>
      </c>
      <c r="J14" s="53"/>
      <c r="K14" s="54"/>
      <c r="L14" s="54"/>
      <c r="M14" s="54"/>
      <c r="N14" s="54"/>
      <c r="O14" s="54"/>
      <c r="P14" s="54"/>
      <c r="Q14" s="54"/>
      <c r="R14" s="55"/>
      <c r="S14" s="7"/>
      <c r="T14" s="7"/>
      <c r="U14" s="66" t="s">
        <v>207</v>
      </c>
      <c r="V14" s="8" t="s">
        <v>98</v>
      </c>
      <c r="W14" s="7" t="s">
        <v>0</v>
      </c>
      <c r="X14" s="9" t="s">
        <v>96</v>
      </c>
      <c r="Y14" s="53"/>
      <c r="Z14" s="54"/>
      <c r="AA14" s="54"/>
      <c r="AB14" s="54"/>
      <c r="AC14" s="54"/>
      <c r="AD14" s="54"/>
      <c r="AE14" s="54"/>
      <c r="AF14" s="54"/>
      <c r="AG14" s="55"/>
    </row>
    <row r="15" spans="1:33" ht="12" customHeight="1">
      <c r="A15" s="110">
        <v>9</v>
      </c>
      <c r="B15" s="66" t="s">
        <v>236</v>
      </c>
      <c r="C15" s="6" t="s">
        <v>243</v>
      </c>
      <c r="D15" s="6" t="s">
        <v>250</v>
      </c>
      <c r="E15" s="7" t="s">
        <v>207</v>
      </c>
      <c r="F15" s="47" t="s">
        <v>89</v>
      </c>
      <c r="G15" s="8" t="s">
        <v>50</v>
      </c>
      <c r="H15" s="7" t="s">
        <v>89</v>
      </c>
      <c r="I15" s="9" t="s">
        <v>96</v>
      </c>
      <c r="J15" s="53"/>
      <c r="K15" s="54"/>
      <c r="L15" s="54"/>
      <c r="M15" s="54">
        <v>1</v>
      </c>
      <c r="N15" s="54">
        <v>1</v>
      </c>
      <c r="O15" s="54"/>
      <c r="P15" s="54"/>
      <c r="Q15" s="54"/>
      <c r="R15" s="55"/>
      <c r="S15" s="7" t="s">
        <v>266</v>
      </c>
      <c r="T15" s="7" t="s">
        <v>274</v>
      </c>
      <c r="U15" s="7" t="s">
        <v>207</v>
      </c>
      <c r="V15" s="8" t="s">
        <v>50</v>
      </c>
      <c r="W15" s="7" t="s">
        <v>89</v>
      </c>
      <c r="X15" s="9" t="s">
        <v>96</v>
      </c>
      <c r="Y15" s="53"/>
      <c r="Z15" s="54"/>
      <c r="AA15" s="54"/>
      <c r="AB15" s="54"/>
      <c r="AC15" s="54"/>
      <c r="AD15" s="54"/>
      <c r="AE15" s="54"/>
      <c r="AF15" s="54"/>
      <c r="AG15" s="55">
        <v>1</v>
      </c>
    </row>
    <row r="16" spans="1:33" ht="12" customHeight="1">
      <c r="A16" s="110">
        <v>10</v>
      </c>
      <c r="B16" s="66" t="s">
        <v>50</v>
      </c>
      <c r="C16" s="6" t="s">
        <v>242</v>
      </c>
      <c r="D16" s="6" t="s">
        <v>249</v>
      </c>
      <c r="E16" s="7" t="s">
        <v>207</v>
      </c>
      <c r="F16" s="47" t="s">
        <v>90</v>
      </c>
      <c r="G16" s="8" t="s">
        <v>101</v>
      </c>
      <c r="H16" s="7" t="s">
        <v>89</v>
      </c>
      <c r="I16" s="9" t="s">
        <v>96</v>
      </c>
      <c r="J16" s="53"/>
      <c r="K16" s="54"/>
      <c r="L16" s="54"/>
      <c r="M16" s="54"/>
      <c r="N16" s="54"/>
      <c r="O16" s="54"/>
      <c r="P16" s="54"/>
      <c r="Q16" s="54"/>
      <c r="R16" s="55"/>
      <c r="S16" s="7" t="s">
        <v>267</v>
      </c>
      <c r="T16" s="7" t="s">
        <v>271</v>
      </c>
      <c r="U16" s="7" t="s">
        <v>207</v>
      </c>
      <c r="V16" s="8" t="s">
        <v>101</v>
      </c>
      <c r="W16" s="7" t="s">
        <v>89</v>
      </c>
      <c r="X16" s="9" t="s">
        <v>96</v>
      </c>
      <c r="Y16" s="53"/>
      <c r="Z16" s="54"/>
      <c r="AA16" s="54"/>
      <c r="AB16" s="54"/>
      <c r="AC16" s="54"/>
      <c r="AD16" s="54"/>
      <c r="AE16" s="54"/>
      <c r="AF16" s="54"/>
      <c r="AG16" s="55">
        <v>1</v>
      </c>
    </row>
    <row r="17" spans="1:33" ht="12" customHeight="1">
      <c r="A17" s="110"/>
      <c r="B17" s="66" t="s">
        <v>50</v>
      </c>
      <c r="C17" s="66" t="s">
        <v>242</v>
      </c>
      <c r="D17" s="66" t="s">
        <v>249</v>
      </c>
      <c r="E17" s="66" t="s">
        <v>207</v>
      </c>
      <c r="F17" s="66" t="s">
        <v>90</v>
      </c>
      <c r="G17" s="8" t="s">
        <v>50</v>
      </c>
      <c r="H17" s="7" t="s">
        <v>0</v>
      </c>
      <c r="I17" s="9" t="s">
        <v>96</v>
      </c>
      <c r="J17" s="53"/>
      <c r="K17" s="54"/>
      <c r="L17" s="54"/>
      <c r="M17" s="54"/>
      <c r="N17" s="54"/>
      <c r="O17" s="54"/>
      <c r="P17" s="54"/>
      <c r="Q17" s="54"/>
      <c r="R17" s="55"/>
      <c r="S17" s="7"/>
      <c r="T17" s="7"/>
      <c r="U17" s="66" t="s">
        <v>207</v>
      </c>
      <c r="V17" s="8" t="s">
        <v>50</v>
      </c>
      <c r="W17" s="7" t="s">
        <v>0</v>
      </c>
      <c r="X17" s="9" t="s">
        <v>96</v>
      </c>
      <c r="Y17" s="53"/>
      <c r="Z17" s="54"/>
      <c r="AA17" s="54"/>
      <c r="AB17" s="54"/>
      <c r="AC17" s="54"/>
      <c r="AD17" s="54"/>
      <c r="AE17" s="54"/>
      <c r="AF17" s="54"/>
      <c r="AG17" s="55"/>
    </row>
    <row r="18" spans="1:33" ht="12" customHeight="1">
      <c r="A18" s="110"/>
      <c r="B18" s="66" t="s">
        <v>50</v>
      </c>
      <c r="C18" s="66" t="s">
        <v>242</v>
      </c>
      <c r="D18" s="66" t="s">
        <v>249</v>
      </c>
      <c r="E18" s="66" t="s">
        <v>207</v>
      </c>
      <c r="F18" s="66" t="s">
        <v>90</v>
      </c>
      <c r="G18" s="8" t="s">
        <v>50</v>
      </c>
      <c r="H18" s="7" t="s">
        <v>0</v>
      </c>
      <c r="I18" s="9" t="s">
        <v>97</v>
      </c>
      <c r="J18" s="53"/>
      <c r="K18" s="54">
        <v>1</v>
      </c>
      <c r="L18" s="54"/>
      <c r="M18" s="54"/>
      <c r="N18" s="54"/>
      <c r="O18" s="54"/>
      <c r="P18" s="54"/>
      <c r="Q18" s="54"/>
      <c r="R18" s="55"/>
      <c r="S18" s="7"/>
      <c r="T18" s="7"/>
      <c r="U18" s="66" t="s">
        <v>207</v>
      </c>
      <c r="V18" s="8" t="s">
        <v>50</v>
      </c>
      <c r="W18" s="7" t="s">
        <v>0</v>
      </c>
      <c r="X18" s="9" t="s">
        <v>97</v>
      </c>
      <c r="Y18" s="53"/>
      <c r="Z18" s="54"/>
      <c r="AA18" s="54"/>
      <c r="AB18" s="54"/>
      <c r="AC18" s="54"/>
      <c r="AD18" s="54"/>
      <c r="AE18" s="54"/>
      <c r="AF18" s="54"/>
      <c r="AG18" s="55"/>
    </row>
    <row r="19" spans="1:33" ht="12" customHeight="1">
      <c r="A19" s="110">
        <v>11</v>
      </c>
      <c r="B19" s="66" t="s">
        <v>239</v>
      </c>
      <c r="C19" s="6" t="s">
        <v>243</v>
      </c>
      <c r="D19" s="6" t="s">
        <v>247</v>
      </c>
      <c r="E19" s="7" t="s">
        <v>207</v>
      </c>
      <c r="F19" s="47" t="s">
        <v>0</v>
      </c>
      <c r="G19" s="8" t="s">
        <v>101</v>
      </c>
      <c r="H19" s="7" t="s">
        <v>89</v>
      </c>
      <c r="I19" s="9" t="s">
        <v>96</v>
      </c>
      <c r="J19" s="53">
        <v>1</v>
      </c>
      <c r="K19" s="54"/>
      <c r="L19" s="54"/>
      <c r="M19" s="54">
        <v>1</v>
      </c>
      <c r="N19" s="54"/>
      <c r="O19" s="54"/>
      <c r="P19" s="54"/>
      <c r="Q19" s="54"/>
      <c r="R19" s="55"/>
      <c r="S19" s="7" t="s">
        <v>268</v>
      </c>
      <c r="T19" s="7" t="s">
        <v>272</v>
      </c>
      <c r="U19" s="7" t="s">
        <v>207</v>
      </c>
      <c r="V19" s="8" t="s">
        <v>101</v>
      </c>
      <c r="W19" s="7" t="s">
        <v>89</v>
      </c>
      <c r="X19" s="9" t="s">
        <v>96</v>
      </c>
      <c r="Y19" s="53"/>
      <c r="Z19" s="54"/>
      <c r="AA19" s="54"/>
      <c r="AB19" s="54"/>
      <c r="AC19" s="54"/>
      <c r="AD19" s="54">
        <v>1</v>
      </c>
      <c r="AE19" s="54"/>
      <c r="AF19" s="54"/>
      <c r="AG19" s="55"/>
    </row>
    <row r="20" spans="1:33" ht="12" customHeight="1">
      <c r="A20" s="110">
        <v>12</v>
      </c>
      <c r="B20" s="66" t="s">
        <v>294</v>
      </c>
      <c r="C20" s="6" t="s">
        <v>242</v>
      </c>
      <c r="D20" s="6" t="s">
        <v>248</v>
      </c>
      <c r="E20" s="7" t="s">
        <v>207</v>
      </c>
      <c r="F20" s="47" t="s">
        <v>89</v>
      </c>
      <c r="G20" s="8" t="s">
        <v>50</v>
      </c>
      <c r="H20" s="7" t="s">
        <v>89</v>
      </c>
      <c r="I20" s="9" t="s">
        <v>96</v>
      </c>
      <c r="J20" s="53"/>
      <c r="K20" s="54"/>
      <c r="L20" s="54"/>
      <c r="M20" s="54">
        <v>1</v>
      </c>
      <c r="N20" s="54"/>
      <c r="O20" s="54"/>
      <c r="P20" s="54"/>
      <c r="Q20" s="54"/>
      <c r="R20" s="55"/>
      <c r="S20" s="7" t="s">
        <v>267</v>
      </c>
      <c r="T20" s="7" t="s">
        <v>272</v>
      </c>
      <c r="U20" s="7" t="s">
        <v>207</v>
      </c>
      <c r="V20" s="8" t="s">
        <v>50</v>
      </c>
      <c r="W20" s="7" t="s">
        <v>89</v>
      </c>
      <c r="X20" s="9" t="s">
        <v>96</v>
      </c>
      <c r="Y20" s="53"/>
      <c r="Z20" s="54"/>
      <c r="AA20" s="54"/>
      <c r="AB20" s="54"/>
      <c r="AC20" s="54"/>
      <c r="AD20" s="54">
        <v>1</v>
      </c>
      <c r="AE20" s="54"/>
      <c r="AF20" s="54"/>
      <c r="AG20" s="55"/>
    </row>
    <row r="21" spans="1:33" ht="12" customHeight="1">
      <c r="A21" s="110">
        <v>13</v>
      </c>
      <c r="B21" s="66" t="s">
        <v>294</v>
      </c>
      <c r="C21" s="47" t="s">
        <v>242</v>
      </c>
      <c r="D21" s="6" t="s">
        <v>249</v>
      </c>
      <c r="E21" s="47" t="s">
        <v>207</v>
      </c>
      <c r="F21" s="47" t="s">
        <v>90</v>
      </c>
      <c r="G21" s="8" t="s">
        <v>100</v>
      </c>
      <c r="H21" s="7" t="s">
        <v>89</v>
      </c>
      <c r="I21" s="9" t="s">
        <v>96</v>
      </c>
      <c r="J21" s="53"/>
      <c r="K21" s="54"/>
      <c r="L21" s="54"/>
      <c r="M21" s="54">
        <v>1</v>
      </c>
      <c r="N21" s="54"/>
      <c r="O21" s="54"/>
      <c r="P21" s="54"/>
      <c r="Q21" s="54"/>
      <c r="R21" s="55"/>
      <c r="S21" s="47" t="s">
        <v>267</v>
      </c>
      <c r="T21" s="47" t="s">
        <v>270</v>
      </c>
      <c r="U21" s="47" t="s">
        <v>207</v>
      </c>
      <c r="V21" s="8" t="s">
        <v>100</v>
      </c>
      <c r="W21" s="7" t="s">
        <v>89</v>
      </c>
      <c r="X21" s="9" t="s">
        <v>96</v>
      </c>
      <c r="Y21" s="53"/>
      <c r="Z21" s="54"/>
      <c r="AA21" s="54">
        <v>1</v>
      </c>
      <c r="AB21" s="54"/>
      <c r="AC21" s="54"/>
      <c r="AD21" s="54">
        <v>1</v>
      </c>
      <c r="AE21" s="54"/>
      <c r="AF21" s="54"/>
      <c r="AG21" s="55"/>
    </row>
    <row r="22" spans="1:33" ht="12" customHeight="1">
      <c r="A22" s="110">
        <v>14</v>
      </c>
      <c r="B22" s="66" t="s">
        <v>238</v>
      </c>
      <c r="C22" s="47" t="s">
        <v>243</v>
      </c>
      <c r="D22" s="6" t="s">
        <v>253</v>
      </c>
      <c r="E22" s="47" t="s">
        <v>207</v>
      </c>
      <c r="F22" s="47" t="s">
        <v>0</v>
      </c>
      <c r="G22" s="8" t="s">
        <v>101</v>
      </c>
      <c r="H22" s="7" t="s">
        <v>89</v>
      </c>
      <c r="I22" s="9" t="s">
        <v>96</v>
      </c>
      <c r="J22" s="53"/>
      <c r="K22" s="54"/>
      <c r="L22" s="54"/>
      <c r="M22" s="54">
        <v>1</v>
      </c>
      <c r="N22" s="54"/>
      <c r="O22" s="54"/>
      <c r="P22" s="54">
        <v>1</v>
      </c>
      <c r="Q22" s="54"/>
      <c r="R22" s="55"/>
      <c r="S22" s="47" t="s">
        <v>267</v>
      </c>
      <c r="T22" s="7" t="s">
        <v>274</v>
      </c>
      <c r="U22" s="47" t="s">
        <v>207</v>
      </c>
      <c r="V22" s="8" t="s">
        <v>101</v>
      </c>
      <c r="W22" s="7" t="s">
        <v>89</v>
      </c>
      <c r="X22" s="9" t="s">
        <v>96</v>
      </c>
      <c r="Y22" s="53"/>
      <c r="Z22" s="54"/>
      <c r="AA22" s="54"/>
      <c r="AB22" s="54"/>
      <c r="AC22" s="54"/>
      <c r="AD22" s="54"/>
      <c r="AE22" s="54"/>
      <c r="AF22" s="54"/>
      <c r="AG22" s="55">
        <v>1</v>
      </c>
    </row>
    <row r="23" spans="1:33" ht="12" customHeight="1">
      <c r="A23" s="110"/>
      <c r="B23" s="66" t="s">
        <v>238</v>
      </c>
      <c r="C23" s="66" t="s">
        <v>243</v>
      </c>
      <c r="D23" s="66" t="s">
        <v>253</v>
      </c>
      <c r="E23" s="66" t="s">
        <v>207</v>
      </c>
      <c r="F23" s="66" t="s">
        <v>0</v>
      </c>
      <c r="G23" s="8" t="s">
        <v>99</v>
      </c>
      <c r="H23" s="7" t="s">
        <v>0</v>
      </c>
      <c r="I23" s="9" t="s">
        <v>96</v>
      </c>
      <c r="J23" s="53"/>
      <c r="K23" s="54"/>
      <c r="L23" s="54"/>
      <c r="M23" s="54"/>
      <c r="N23" s="54"/>
      <c r="O23" s="54"/>
      <c r="P23" s="54"/>
      <c r="Q23" s="54"/>
      <c r="R23" s="55"/>
      <c r="S23" s="47"/>
      <c r="T23" s="47"/>
      <c r="U23" s="66" t="s">
        <v>207</v>
      </c>
      <c r="V23" s="8" t="s">
        <v>99</v>
      </c>
      <c r="W23" s="7" t="s">
        <v>0</v>
      </c>
      <c r="X23" s="9" t="s">
        <v>96</v>
      </c>
      <c r="Y23" s="53"/>
      <c r="Z23" s="54"/>
      <c r="AA23" s="54"/>
      <c r="AB23" s="54"/>
      <c r="AC23" s="54"/>
      <c r="AD23" s="54"/>
      <c r="AE23" s="54"/>
      <c r="AF23" s="54"/>
      <c r="AG23" s="55"/>
    </row>
    <row r="24" spans="1:33" ht="12" customHeight="1">
      <c r="A24" s="110"/>
      <c r="B24" s="66" t="s">
        <v>238</v>
      </c>
      <c r="C24" s="66" t="s">
        <v>243</v>
      </c>
      <c r="D24" s="66" t="s">
        <v>253</v>
      </c>
      <c r="E24" s="66" t="s">
        <v>207</v>
      </c>
      <c r="F24" s="66" t="s">
        <v>0</v>
      </c>
      <c r="G24" s="8" t="s">
        <v>50</v>
      </c>
      <c r="H24" s="7" t="s">
        <v>0</v>
      </c>
      <c r="I24" s="9" t="s">
        <v>96</v>
      </c>
      <c r="J24" s="53"/>
      <c r="K24" s="54"/>
      <c r="L24" s="54"/>
      <c r="M24" s="54"/>
      <c r="N24" s="54"/>
      <c r="O24" s="54"/>
      <c r="P24" s="54"/>
      <c r="Q24" s="54"/>
      <c r="R24" s="55"/>
      <c r="S24" s="47"/>
      <c r="T24" s="47"/>
      <c r="U24" s="66" t="s">
        <v>207</v>
      </c>
      <c r="V24" s="8" t="s">
        <v>50</v>
      </c>
      <c r="W24" s="7" t="s">
        <v>0</v>
      </c>
      <c r="X24" s="9" t="s">
        <v>96</v>
      </c>
      <c r="Y24" s="53"/>
      <c r="Z24" s="54"/>
      <c r="AA24" s="54"/>
      <c r="AB24" s="54"/>
      <c r="AC24" s="54"/>
      <c r="AD24" s="54"/>
      <c r="AE24" s="54"/>
      <c r="AF24" s="54"/>
      <c r="AG24" s="55"/>
    </row>
    <row r="25" spans="1:33" ht="12" customHeight="1">
      <c r="A25" s="110">
        <v>15</v>
      </c>
      <c r="B25" s="66" t="s">
        <v>240</v>
      </c>
      <c r="C25" s="6" t="s">
        <v>243</v>
      </c>
      <c r="D25" s="6" t="s">
        <v>252</v>
      </c>
      <c r="E25" s="7" t="s">
        <v>207</v>
      </c>
      <c r="F25" s="47" t="s">
        <v>89</v>
      </c>
      <c r="G25" s="8" t="s">
        <v>74</v>
      </c>
      <c r="H25" s="7" t="s">
        <v>89</v>
      </c>
      <c r="I25" s="9" t="s">
        <v>90</v>
      </c>
      <c r="J25" s="53"/>
      <c r="K25" s="54"/>
      <c r="L25" s="54"/>
      <c r="M25" s="54"/>
      <c r="N25" s="54"/>
      <c r="O25" s="54"/>
      <c r="P25" s="54"/>
      <c r="Q25" s="54"/>
      <c r="R25" s="55"/>
      <c r="S25" s="7"/>
      <c r="T25" s="7"/>
      <c r="U25" s="7" t="s">
        <v>207</v>
      </c>
      <c r="V25" s="8" t="s">
        <v>74</v>
      </c>
      <c r="W25" s="7" t="s">
        <v>89</v>
      </c>
      <c r="X25" s="9" t="s">
        <v>90</v>
      </c>
      <c r="Y25" s="53"/>
      <c r="Z25" s="54"/>
      <c r="AA25" s="54"/>
      <c r="AB25" s="54"/>
      <c r="AC25" s="54"/>
      <c r="AD25" s="54"/>
      <c r="AE25" s="54"/>
      <c r="AF25" s="54"/>
      <c r="AG25" s="55"/>
    </row>
    <row r="26" spans="1:33" ht="12" customHeight="1">
      <c r="A26" s="110">
        <v>16</v>
      </c>
      <c r="B26" s="66" t="s">
        <v>240</v>
      </c>
      <c r="C26" s="6" t="s">
        <v>245</v>
      </c>
      <c r="D26" s="6" t="s">
        <v>249</v>
      </c>
      <c r="E26" s="7" t="s">
        <v>207</v>
      </c>
      <c r="F26" s="47" t="s">
        <v>89</v>
      </c>
      <c r="G26" s="8" t="s">
        <v>100</v>
      </c>
      <c r="H26" s="7" t="s">
        <v>89</v>
      </c>
      <c r="I26" s="9" t="s">
        <v>96</v>
      </c>
      <c r="J26" s="53"/>
      <c r="K26" s="54"/>
      <c r="L26" s="54">
        <v>1</v>
      </c>
      <c r="M26" s="54">
        <v>1</v>
      </c>
      <c r="N26" s="54"/>
      <c r="O26" s="54"/>
      <c r="P26" s="54"/>
      <c r="Q26" s="54"/>
      <c r="R26" s="55"/>
      <c r="S26" s="7"/>
      <c r="T26" s="7" t="s">
        <v>274</v>
      </c>
      <c r="U26" s="7" t="s">
        <v>207</v>
      </c>
      <c r="V26" s="8" t="s">
        <v>100</v>
      </c>
      <c r="W26" s="7" t="s">
        <v>89</v>
      </c>
      <c r="X26" s="9" t="s">
        <v>96</v>
      </c>
      <c r="Y26" s="53"/>
      <c r="Z26" s="54"/>
      <c r="AA26" s="54"/>
      <c r="AB26" s="54"/>
      <c r="AC26" s="54"/>
      <c r="AD26" s="54">
        <v>1</v>
      </c>
      <c r="AE26" s="54"/>
      <c r="AF26" s="54"/>
      <c r="AG26" s="55"/>
    </row>
    <row r="27" spans="1:33" ht="12" customHeight="1">
      <c r="A27" s="110"/>
      <c r="B27" s="66" t="s">
        <v>240</v>
      </c>
      <c r="C27" s="66" t="s">
        <v>245</v>
      </c>
      <c r="D27" s="66" t="s">
        <v>249</v>
      </c>
      <c r="E27" s="66" t="s">
        <v>207</v>
      </c>
      <c r="F27" s="66" t="s">
        <v>89</v>
      </c>
      <c r="G27" s="8" t="s">
        <v>101</v>
      </c>
      <c r="H27" s="7" t="s">
        <v>0</v>
      </c>
      <c r="I27" s="9" t="s">
        <v>96</v>
      </c>
      <c r="J27" s="53"/>
      <c r="K27" s="54"/>
      <c r="L27" s="54"/>
      <c r="M27" s="54">
        <v>1</v>
      </c>
      <c r="N27" s="54"/>
      <c r="O27" s="54">
        <v>1</v>
      </c>
      <c r="P27" s="54"/>
      <c r="Q27" s="54"/>
      <c r="R27" s="55"/>
      <c r="S27" s="7"/>
      <c r="T27" s="7"/>
      <c r="U27" s="66" t="s">
        <v>207</v>
      </c>
      <c r="V27" s="8" t="s">
        <v>101</v>
      </c>
      <c r="W27" s="7" t="s">
        <v>0</v>
      </c>
      <c r="X27" s="9" t="s">
        <v>96</v>
      </c>
      <c r="Y27" s="53"/>
      <c r="Z27" s="54"/>
      <c r="AA27" s="54"/>
      <c r="AB27" s="54"/>
      <c r="AC27" s="54"/>
      <c r="AD27" s="54"/>
      <c r="AE27" s="54"/>
      <c r="AF27" s="54"/>
      <c r="AG27" s="55"/>
    </row>
    <row r="28" spans="1:33" ht="12" customHeight="1">
      <c r="A28" s="110">
        <v>17</v>
      </c>
      <c r="B28" s="66" t="s">
        <v>240</v>
      </c>
      <c r="C28" s="6" t="s">
        <v>90</v>
      </c>
      <c r="D28" s="6" t="s">
        <v>249</v>
      </c>
      <c r="E28" s="7" t="s">
        <v>207</v>
      </c>
      <c r="F28" s="47" t="s">
        <v>0</v>
      </c>
      <c r="G28" s="8" t="s">
        <v>100</v>
      </c>
      <c r="H28" s="7" t="s">
        <v>89</v>
      </c>
      <c r="I28" s="9" t="s">
        <v>96</v>
      </c>
      <c r="J28" s="53"/>
      <c r="K28" s="54"/>
      <c r="L28" s="54">
        <v>1</v>
      </c>
      <c r="M28" s="54">
        <v>1</v>
      </c>
      <c r="N28" s="54"/>
      <c r="O28" s="54"/>
      <c r="P28" s="54"/>
      <c r="Q28" s="54"/>
      <c r="R28" s="55"/>
      <c r="S28" s="7" t="s">
        <v>267</v>
      </c>
      <c r="T28" s="7" t="s">
        <v>272</v>
      </c>
      <c r="U28" s="7" t="s">
        <v>207</v>
      </c>
      <c r="V28" s="8" t="s">
        <v>100</v>
      </c>
      <c r="W28" s="7" t="s">
        <v>89</v>
      </c>
      <c r="X28" s="9" t="s">
        <v>96</v>
      </c>
      <c r="Y28" s="53"/>
      <c r="Z28" s="54">
        <v>1</v>
      </c>
      <c r="AA28" s="54"/>
      <c r="AB28" s="54"/>
      <c r="AC28" s="54"/>
      <c r="AD28" s="54"/>
      <c r="AE28" s="54"/>
      <c r="AF28" s="54"/>
      <c r="AG28" s="55"/>
    </row>
    <row r="29" spans="1:33" ht="12" customHeight="1">
      <c r="A29" s="110">
        <v>18</v>
      </c>
      <c r="B29" s="66" t="s">
        <v>240</v>
      </c>
      <c r="C29" s="6" t="s">
        <v>90</v>
      </c>
      <c r="D29" s="6" t="s">
        <v>253</v>
      </c>
      <c r="E29" s="7" t="s">
        <v>207</v>
      </c>
      <c r="F29" s="47" t="s">
        <v>0</v>
      </c>
      <c r="G29" s="8" t="s">
        <v>100</v>
      </c>
      <c r="H29" s="7" t="s">
        <v>89</v>
      </c>
      <c r="I29" s="9" t="s">
        <v>96</v>
      </c>
      <c r="J29" s="53"/>
      <c r="K29" s="54"/>
      <c r="L29" s="54">
        <v>1</v>
      </c>
      <c r="M29" s="54">
        <v>1</v>
      </c>
      <c r="N29" s="54"/>
      <c r="O29" s="54"/>
      <c r="P29" s="54"/>
      <c r="Q29" s="54"/>
      <c r="R29" s="55"/>
      <c r="S29" s="7" t="s">
        <v>269</v>
      </c>
      <c r="T29" s="7" t="s">
        <v>273</v>
      </c>
      <c r="U29" s="7" t="s">
        <v>207</v>
      </c>
      <c r="V29" s="8" t="s">
        <v>100</v>
      </c>
      <c r="W29" s="7" t="s">
        <v>89</v>
      </c>
      <c r="X29" s="9" t="s">
        <v>96</v>
      </c>
      <c r="Y29" s="53"/>
      <c r="Z29" s="54">
        <v>1</v>
      </c>
      <c r="AA29" s="54"/>
      <c r="AB29" s="54"/>
      <c r="AC29" s="54"/>
      <c r="AD29" s="54">
        <v>1</v>
      </c>
      <c r="AE29" s="54"/>
      <c r="AF29" s="54"/>
      <c r="AG29" s="55"/>
    </row>
    <row r="30" spans="1:33" ht="12" customHeight="1">
      <c r="A30" s="110"/>
      <c r="B30" s="66" t="s">
        <v>240</v>
      </c>
      <c r="C30" s="66" t="s">
        <v>90</v>
      </c>
      <c r="D30" s="66" t="s">
        <v>253</v>
      </c>
      <c r="E30" s="66" t="s">
        <v>207</v>
      </c>
      <c r="F30" s="66" t="s">
        <v>0</v>
      </c>
      <c r="G30" s="8" t="s">
        <v>50</v>
      </c>
      <c r="H30" s="7" t="s">
        <v>0</v>
      </c>
      <c r="I30" s="9" t="s">
        <v>96</v>
      </c>
      <c r="J30" s="53"/>
      <c r="K30" s="54"/>
      <c r="L30" s="54"/>
      <c r="M30" s="54">
        <v>1</v>
      </c>
      <c r="N30" s="54"/>
      <c r="O30" s="54"/>
      <c r="P30" s="54">
        <v>1</v>
      </c>
      <c r="Q30" s="54"/>
      <c r="R30" s="55"/>
      <c r="S30" s="7"/>
      <c r="T30" s="7"/>
      <c r="U30" s="66" t="s">
        <v>207</v>
      </c>
      <c r="V30" s="8" t="s">
        <v>50</v>
      </c>
      <c r="W30" s="7" t="s">
        <v>0</v>
      </c>
      <c r="X30" s="9" t="s">
        <v>96</v>
      </c>
      <c r="Y30" s="53"/>
      <c r="Z30" s="54"/>
      <c r="AA30" s="54"/>
      <c r="AB30" s="54"/>
      <c r="AC30" s="54"/>
      <c r="AD30" s="54"/>
      <c r="AE30" s="54"/>
      <c r="AF30" s="54"/>
      <c r="AG30" s="55"/>
    </row>
    <row r="31" spans="1:33" ht="12" customHeight="1">
      <c r="A31" s="110">
        <v>19</v>
      </c>
      <c r="B31" s="66" t="s">
        <v>240</v>
      </c>
      <c r="C31" s="6" t="s">
        <v>242</v>
      </c>
      <c r="D31" s="6" t="s">
        <v>248</v>
      </c>
      <c r="E31" s="7" t="s">
        <v>207</v>
      </c>
      <c r="F31" s="47" t="s">
        <v>0</v>
      </c>
      <c r="G31" s="8" t="s">
        <v>50</v>
      </c>
      <c r="H31" s="7" t="s">
        <v>89</v>
      </c>
      <c r="I31" s="9" t="s">
        <v>96</v>
      </c>
      <c r="J31" s="53"/>
      <c r="K31" s="54"/>
      <c r="L31" s="54"/>
      <c r="M31" s="54">
        <v>1</v>
      </c>
      <c r="N31" s="54"/>
      <c r="O31" s="54"/>
      <c r="P31" s="54"/>
      <c r="Q31" s="54"/>
      <c r="R31" s="55"/>
      <c r="S31" s="7" t="s">
        <v>269</v>
      </c>
      <c r="T31" s="7" t="s">
        <v>274</v>
      </c>
      <c r="U31" s="7" t="s">
        <v>207</v>
      </c>
      <c r="V31" s="8" t="s">
        <v>50</v>
      </c>
      <c r="W31" s="7" t="s">
        <v>89</v>
      </c>
      <c r="X31" s="9" t="s">
        <v>96</v>
      </c>
      <c r="Y31" s="53"/>
      <c r="Z31" s="54">
        <v>1</v>
      </c>
      <c r="AA31" s="54"/>
      <c r="AB31" s="54"/>
      <c r="AC31" s="54"/>
      <c r="AD31" s="54"/>
      <c r="AE31" s="54"/>
      <c r="AF31" s="54"/>
      <c r="AG31" s="55"/>
    </row>
    <row r="32" spans="1:33" ht="12" customHeight="1">
      <c r="A32" s="110">
        <v>20</v>
      </c>
      <c r="B32" s="66" t="s">
        <v>239</v>
      </c>
      <c r="C32" s="6" t="s">
        <v>244</v>
      </c>
      <c r="D32" s="6" t="s">
        <v>247</v>
      </c>
      <c r="E32" s="7" t="s">
        <v>207</v>
      </c>
      <c r="F32" s="47" t="s">
        <v>0</v>
      </c>
      <c r="G32" s="8" t="s">
        <v>101</v>
      </c>
      <c r="H32" s="7" t="s">
        <v>89</v>
      </c>
      <c r="I32" s="9" t="s">
        <v>96</v>
      </c>
      <c r="J32" s="53"/>
      <c r="K32" s="54"/>
      <c r="L32" s="54">
        <v>1</v>
      </c>
      <c r="M32" s="54">
        <v>1</v>
      </c>
      <c r="N32" s="54">
        <v>1</v>
      </c>
      <c r="O32" s="54"/>
      <c r="P32" s="54"/>
      <c r="Q32" s="54"/>
      <c r="R32" s="55"/>
      <c r="S32" s="7" t="s">
        <v>268</v>
      </c>
      <c r="T32" s="7" t="s">
        <v>273</v>
      </c>
      <c r="U32" s="7" t="s">
        <v>207</v>
      </c>
      <c r="V32" s="8" t="s">
        <v>101</v>
      </c>
      <c r="W32" s="7" t="s">
        <v>89</v>
      </c>
      <c r="X32" s="9" t="s">
        <v>96</v>
      </c>
      <c r="Y32" s="53"/>
      <c r="Z32" s="54"/>
      <c r="AA32" s="54">
        <v>1</v>
      </c>
      <c r="AB32" s="54"/>
      <c r="AC32" s="54"/>
      <c r="AD32" s="54"/>
      <c r="AE32" s="54"/>
      <c r="AF32" s="54"/>
      <c r="AG32" s="55"/>
    </row>
    <row r="33" spans="1:33" ht="12" customHeight="1">
      <c r="A33" s="110">
        <v>21</v>
      </c>
      <c r="B33" s="66" t="s">
        <v>239</v>
      </c>
      <c r="C33" s="6" t="s">
        <v>245</v>
      </c>
      <c r="D33" s="6" t="s">
        <v>253</v>
      </c>
      <c r="E33" s="7" t="s">
        <v>207</v>
      </c>
      <c r="F33" s="47" t="s">
        <v>89</v>
      </c>
      <c r="G33" s="8" t="s">
        <v>99</v>
      </c>
      <c r="H33" s="7" t="s">
        <v>89</v>
      </c>
      <c r="I33" s="9" t="s">
        <v>96</v>
      </c>
      <c r="J33" s="53"/>
      <c r="K33" s="54"/>
      <c r="L33" s="54"/>
      <c r="M33" s="54">
        <v>1</v>
      </c>
      <c r="N33" s="54">
        <v>1</v>
      </c>
      <c r="O33" s="54"/>
      <c r="P33" s="54"/>
      <c r="Q33" s="54"/>
      <c r="R33" s="55"/>
      <c r="S33" s="7" t="s">
        <v>268</v>
      </c>
      <c r="T33" s="7" t="s">
        <v>273</v>
      </c>
      <c r="U33" s="7" t="s">
        <v>207</v>
      </c>
      <c r="V33" s="8" t="s">
        <v>99</v>
      </c>
      <c r="W33" s="7" t="s">
        <v>89</v>
      </c>
      <c r="X33" s="9" t="s">
        <v>96</v>
      </c>
      <c r="Y33" s="53"/>
      <c r="Z33" s="54">
        <v>1</v>
      </c>
      <c r="AA33" s="54"/>
      <c r="AB33" s="54"/>
      <c r="AC33" s="54">
        <v>1</v>
      </c>
      <c r="AD33" s="54">
        <v>1</v>
      </c>
      <c r="AE33" s="54">
        <v>1</v>
      </c>
      <c r="AF33" s="54"/>
      <c r="AG33" s="55"/>
    </row>
    <row r="34" spans="1:33" ht="12" customHeight="1">
      <c r="A34" s="110">
        <v>22</v>
      </c>
      <c r="B34" s="66" t="s">
        <v>240</v>
      </c>
      <c r="C34" s="6" t="s">
        <v>244</v>
      </c>
      <c r="D34" s="6" t="s">
        <v>249</v>
      </c>
      <c r="E34" s="7" t="s">
        <v>207</v>
      </c>
      <c r="F34" s="47" t="s">
        <v>0</v>
      </c>
      <c r="G34" s="8" t="s">
        <v>50</v>
      </c>
      <c r="H34" s="7" t="s">
        <v>89</v>
      </c>
      <c r="I34" s="9" t="s">
        <v>96</v>
      </c>
      <c r="J34" s="53">
        <v>1</v>
      </c>
      <c r="K34" s="54"/>
      <c r="L34" s="54"/>
      <c r="M34" s="54">
        <v>1</v>
      </c>
      <c r="N34" s="54"/>
      <c r="O34" s="54"/>
      <c r="P34" s="54"/>
      <c r="Q34" s="54"/>
      <c r="R34" s="55"/>
      <c r="S34" s="7" t="s">
        <v>268</v>
      </c>
      <c r="T34" s="7" t="s">
        <v>272</v>
      </c>
      <c r="U34" s="7" t="s">
        <v>207</v>
      </c>
      <c r="V34" s="8" t="s">
        <v>50</v>
      </c>
      <c r="W34" s="7" t="s">
        <v>89</v>
      </c>
      <c r="X34" s="9" t="s">
        <v>96</v>
      </c>
      <c r="Y34" s="53"/>
      <c r="Z34" s="54"/>
      <c r="AA34" s="54"/>
      <c r="AB34" s="54"/>
      <c r="AC34" s="54">
        <v>1</v>
      </c>
      <c r="AD34" s="54"/>
      <c r="AE34" s="54"/>
      <c r="AF34" s="54"/>
      <c r="AG34" s="55">
        <v>1</v>
      </c>
    </row>
    <row r="35" spans="1:33" ht="12" customHeight="1">
      <c r="A35" s="110">
        <v>23</v>
      </c>
      <c r="B35" s="66" t="s">
        <v>240</v>
      </c>
      <c r="C35" s="6" t="s">
        <v>90</v>
      </c>
      <c r="D35" s="6" t="s">
        <v>247</v>
      </c>
      <c r="E35" s="7" t="s">
        <v>207</v>
      </c>
      <c r="F35" s="47" t="s">
        <v>0</v>
      </c>
      <c r="G35" s="8" t="s">
        <v>100</v>
      </c>
      <c r="H35" s="7" t="s">
        <v>89</v>
      </c>
      <c r="I35" s="9" t="s">
        <v>96</v>
      </c>
      <c r="J35" s="53"/>
      <c r="K35" s="54"/>
      <c r="L35" s="54">
        <v>1</v>
      </c>
      <c r="M35" s="54">
        <v>1</v>
      </c>
      <c r="N35" s="54"/>
      <c r="O35" s="54"/>
      <c r="P35" s="54">
        <v>1</v>
      </c>
      <c r="Q35" s="54"/>
      <c r="R35" s="55"/>
      <c r="S35" s="7" t="s">
        <v>268</v>
      </c>
      <c r="T35" s="7" t="s">
        <v>271</v>
      </c>
      <c r="U35" s="7" t="s">
        <v>207</v>
      </c>
      <c r="V35" s="8" t="s">
        <v>100</v>
      </c>
      <c r="W35" s="7" t="s">
        <v>89</v>
      </c>
      <c r="X35" s="9" t="s">
        <v>96</v>
      </c>
      <c r="Y35" s="53"/>
      <c r="Z35" s="54"/>
      <c r="AA35" s="54"/>
      <c r="AB35" s="54"/>
      <c r="AC35" s="54"/>
      <c r="AD35" s="54">
        <v>1</v>
      </c>
      <c r="AE35" s="54"/>
      <c r="AF35" s="54"/>
      <c r="AG35" s="55"/>
    </row>
    <row r="36" spans="1:33" ht="12" customHeight="1">
      <c r="A36" s="110"/>
      <c r="B36" s="66" t="s">
        <v>240</v>
      </c>
      <c r="C36" s="66" t="s">
        <v>90</v>
      </c>
      <c r="D36" s="66" t="s">
        <v>247</v>
      </c>
      <c r="E36" s="66" t="s">
        <v>207</v>
      </c>
      <c r="F36" s="66" t="s">
        <v>0</v>
      </c>
      <c r="G36" s="8" t="s">
        <v>50</v>
      </c>
      <c r="H36" s="7" t="s">
        <v>0</v>
      </c>
      <c r="I36" s="9" t="s">
        <v>96</v>
      </c>
      <c r="J36" s="53"/>
      <c r="K36" s="54"/>
      <c r="L36" s="54">
        <v>1</v>
      </c>
      <c r="M36" s="54">
        <v>1</v>
      </c>
      <c r="N36" s="54"/>
      <c r="O36" s="54"/>
      <c r="P36" s="54">
        <v>1</v>
      </c>
      <c r="Q36" s="54"/>
      <c r="R36" s="55"/>
      <c r="S36" s="7"/>
      <c r="T36" s="7"/>
      <c r="U36" s="66" t="s">
        <v>207</v>
      </c>
      <c r="V36" s="8" t="s">
        <v>50</v>
      </c>
      <c r="W36" s="7" t="s">
        <v>0</v>
      </c>
      <c r="X36" s="9" t="s">
        <v>96</v>
      </c>
      <c r="Y36" s="53"/>
      <c r="Z36" s="54"/>
      <c r="AA36" s="54"/>
      <c r="AB36" s="54"/>
      <c r="AC36" s="54"/>
      <c r="AD36" s="54"/>
      <c r="AE36" s="54"/>
      <c r="AF36" s="54"/>
      <c r="AG36" s="55"/>
    </row>
    <row r="37" spans="1:33" ht="12" customHeight="1">
      <c r="A37" s="110">
        <v>24</v>
      </c>
      <c r="B37" s="66" t="s">
        <v>240</v>
      </c>
      <c r="C37" s="6" t="s">
        <v>244</v>
      </c>
      <c r="D37" s="6" t="s">
        <v>249</v>
      </c>
      <c r="E37" s="7" t="s">
        <v>207</v>
      </c>
      <c r="F37" s="47" t="s">
        <v>0</v>
      </c>
      <c r="G37" s="8" t="s">
        <v>50</v>
      </c>
      <c r="H37" s="7" t="s">
        <v>89</v>
      </c>
      <c r="I37" s="9" t="s">
        <v>96</v>
      </c>
      <c r="J37" s="53"/>
      <c r="K37" s="54">
        <v>1</v>
      </c>
      <c r="L37" s="54">
        <v>1</v>
      </c>
      <c r="M37" s="54">
        <v>1</v>
      </c>
      <c r="N37" s="54"/>
      <c r="O37" s="54"/>
      <c r="P37" s="54"/>
      <c r="Q37" s="54"/>
      <c r="R37" s="55"/>
      <c r="S37" s="7" t="s">
        <v>268</v>
      </c>
      <c r="T37" s="7" t="s">
        <v>273</v>
      </c>
      <c r="U37" s="7" t="s">
        <v>207</v>
      </c>
      <c r="V37" s="8" t="s">
        <v>50</v>
      </c>
      <c r="W37" s="7" t="s">
        <v>89</v>
      </c>
      <c r="X37" s="9" t="s">
        <v>96</v>
      </c>
      <c r="Y37" s="53"/>
      <c r="Z37" s="54">
        <v>1</v>
      </c>
      <c r="AA37" s="54">
        <v>1</v>
      </c>
      <c r="AB37" s="54"/>
      <c r="AC37" s="54"/>
      <c r="AD37" s="54">
        <v>1</v>
      </c>
      <c r="AE37" s="54"/>
      <c r="AF37" s="54"/>
      <c r="AG37" s="55"/>
    </row>
    <row r="38" spans="1:33" ht="12" customHeight="1">
      <c r="A38" s="110">
        <v>25</v>
      </c>
      <c r="B38" s="66" t="s">
        <v>240</v>
      </c>
      <c r="C38" s="6" t="s">
        <v>244</v>
      </c>
      <c r="D38" s="6" t="s">
        <v>250</v>
      </c>
      <c r="E38" s="7" t="s">
        <v>207</v>
      </c>
      <c r="F38" s="47" t="s">
        <v>0</v>
      </c>
      <c r="G38" s="8" t="s">
        <v>50</v>
      </c>
      <c r="H38" s="7" t="s">
        <v>89</v>
      </c>
      <c r="I38" s="9" t="s">
        <v>96</v>
      </c>
      <c r="J38" s="53"/>
      <c r="K38" s="54"/>
      <c r="L38" s="54">
        <v>1</v>
      </c>
      <c r="M38" s="54">
        <v>1</v>
      </c>
      <c r="N38" s="54"/>
      <c r="O38" s="54">
        <v>1</v>
      </c>
      <c r="P38" s="54">
        <v>1</v>
      </c>
      <c r="Q38" s="54">
        <v>1</v>
      </c>
      <c r="R38" s="55"/>
      <c r="S38" s="7" t="s">
        <v>268</v>
      </c>
      <c r="T38" s="7" t="s">
        <v>273</v>
      </c>
      <c r="U38" s="7" t="s">
        <v>207</v>
      </c>
      <c r="V38" s="8" t="s">
        <v>50</v>
      </c>
      <c r="W38" s="7" t="s">
        <v>89</v>
      </c>
      <c r="X38" s="9" t="s">
        <v>96</v>
      </c>
      <c r="Y38" s="53"/>
      <c r="Z38" s="54">
        <v>1</v>
      </c>
      <c r="AA38" s="54">
        <v>1</v>
      </c>
      <c r="AB38" s="54"/>
      <c r="AC38" s="54"/>
      <c r="AD38" s="54"/>
      <c r="AE38" s="54"/>
      <c r="AF38" s="54"/>
      <c r="AG38" s="55"/>
    </row>
    <row r="39" spans="1:33" ht="12" customHeight="1">
      <c r="A39" s="110">
        <v>26</v>
      </c>
      <c r="B39" s="66" t="s">
        <v>235</v>
      </c>
      <c r="C39" s="6" t="s">
        <v>244</v>
      </c>
      <c r="D39" s="6" t="s">
        <v>250</v>
      </c>
      <c r="E39" s="7" t="s">
        <v>207</v>
      </c>
      <c r="F39" s="47" t="s">
        <v>0</v>
      </c>
      <c r="G39" s="8" t="s">
        <v>74</v>
      </c>
      <c r="H39" s="7" t="s">
        <v>89</v>
      </c>
      <c r="I39" s="9" t="s">
        <v>90</v>
      </c>
      <c r="J39" s="53"/>
      <c r="K39" s="54"/>
      <c r="L39" s="54"/>
      <c r="M39" s="54"/>
      <c r="N39" s="54"/>
      <c r="O39" s="54"/>
      <c r="P39" s="54"/>
      <c r="Q39" s="54"/>
      <c r="R39" s="55"/>
      <c r="S39" s="7"/>
      <c r="T39" s="7"/>
      <c r="U39" s="7" t="s">
        <v>207</v>
      </c>
      <c r="V39" s="8" t="s">
        <v>74</v>
      </c>
      <c r="W39" s="7" t="s">
        <v>89</v>
      </c>
      <c r="X39" s="9" t="s">
        <v>90</v>
      </c>
      <c r="Y39" s="53"/>
      <c r="Z39" s="54"/>
      <c r="AA39" s="54"/>
      <c r="AB39" s="54"/>
      <c r="AC39" s="54"/>
      <c r="AD39" s="54"/>
      <c r="AE39" s="54"/>
      <c r="AF39" s="54"/>
      <c r="AG39" s="55"/>
    </row>
    <row r="40" spans="1:33" ht="12" customHeight="1">
      <c r="A40" s="110">
        <v>27</v>
      </c>
      <c r="B40" s="66" t="s">
        <v>240</v>
      </c>
      <c r="C40" s="6" t="s">
        <v>244</v>
      </c>
      <c r="D40" s="6" t="s">
        <v>251</v>
      </c>
      <c r="E40" s="7" t="s">
        <v>207</v>
      </c>
      <c r="F40" s="47" t="s">
        <v>89</v>
      </c>
      <c r="G40" s="8" t="s">
        <v>100</v>
      </c>
      <c r="H40" s="7" t="s">
        <v>89</v>
      </c>
      <c r="I40" s="9" t="s">
        <v>96</v>
      </c>
      <c r="J40" s="53"/>
      <c r="K40" s="54"/>
      <c r="L40" s="54">
        <v>1</v>
      </c>
      <c r="M40" s="54">
        <v>1</v>
      </c>
      <c r="N40" s="54"/>
      <c r="O40" s="54"/>
      <c r="P40" s="54"/>
      <c r="Q40" s="54"/>
      <c r="R40" s="55"/>
      <c r="S40" s="7" t="s">
        <v>269</v>
      </c>
      <c r="T40" s="7" t="s">
        <v>272</v>
      </c>
      <c r="U40" s="7" t="s">
        <v>207</v>
      </c>
      <c r="V40" s="8" t="s">
        <v>100</v>
      </c>
      <c r="W40" s="7" t="s">
        <v>89</v>
      </c>
      <c r="X40" s="9" t="s">
        <v>96</v>
      </c>
      <c r="Y40" s="53"/>
      <c r="Z40" s="54">
        <v>1</v>
      </c>
      <c r="AA40" s="54"/>
      <c r="AB40" s="54">
        <v>1</v>
      </c>
      <c r="AC40" s="54">
        <v>1</v>
      </c>
      <c r="AD40" s="54">
        <v>1</v>
      </c>
      <c r="AE40" s="54"/>
      <c r="AF40" s="54"/>
      <c r="AG40" s="55"/>
    </row>
    <row r="41" spans="1:33" ht="12" customHeight="1">
      <c r="A41" s="110"/>
      <c r="B41" s="66" t="s">
        <v>240</v>
      </c>
      <c r="C41" s="66" t="s">
        <v>244</v>
      </c>
      <c r="D41" s="66" t="s">
        <v>251</v>
      </c>
      <c r="E41" s="66" t="s">
        <v>207</v>
      </c>
      <c r="F41" s="66" t="s">
        <v>89</v>
      </c>
      <c r="G41" s="8" t="s">
        <v>50</v>
      </c>
      <c r="H41" s="7" t="s">
        <v>0</v>
      </c>
      <c r="I41" s="9" t="s">
        <v>97</v>
      </c>
      <c r="J41" s="53">
        <v>1</v>
      </c>
      <c r="K41" s="54"/>
      <c r="L41" s="54"/>
      <c r="M41" s="54"/>
      <c r="N41" s="54"/>
      <c r="O41" s="54"/>
      <c r="P41" s="54"/>
      <c r="Q41" s="54"/>
      <c r="R41" s="55"/>
      <c r="S41" s="7"/>
      <c r="T41" s="7"/>
      <c r="U41" s="66" t="s">
        <v>207</v>
      </c>
      <c r="V41" s="8" t="s">
        <v>50</v>
      </c>
      <c r="W41" s="7" t="s">
        <v>0</v>
      </c>
      <c r="X41" s="9" t="s">
        <v>97</v>
      </c>
      <c r="Y41" s="53"/>
      <c r="Z41" s="54"/>
      <c r="AA41" s="54"/>
      <c r="AB41" s="54"/>
      <c r="AC41" s="54"/>
      <c r="AD41" s="54"/>
      <c r="AE41" s="54"/>
      <c r="AF41" s="54"/>
      <c r="AG41" s="55"/>
    </row>
    <row r="42" spans="1:33" ht="12" customHeight="1">
      <c r="A42" s="110">
        <v>28</v>
      </c>
      <c r="B42" s="66" t="s">
        <v>235</v>
      </c>
      <c r="C42" s="6" t="s">
        <v>244</v>
      </c>
      <c r="D42" s="6" t="s">
        <v>248</v>
      </c>
      <c r="E42" s="7" t="s">
        <v>207</v>
      </c>
      <c r="F42" s="47" t="s">
        <v>0</v>
      </c>
      <c r="G42" s="8" t="s">
        <v>112</v>
      </c>
      <c r="H42" s="7" t="s">
        <v>89</v>
      </c>
      <c r="I42" s="9" t="s">
        <v>96</v>
      </c>
      <c r="J42" s="53"/>
      <c r="K42" s="54"/>
      <c r="L42" s="54">
        <v>1</v>
      </c>
      <c r="M42" s="54">
        <v>1</v>
      </c>
      <c r="N42" s="54"/>
      <c r="O42" s="54"/>
      <c r="P42" s="54"/>
      <c r="Q42" s="54"/>
      <c r="R42" s="55"/>
      <c r="S42" s="7" t="s">
        <v>266</v>
      </c>
      <c r="T42" s="7" t="s">
        <v>272</v>
      </c>
      <c r="U42" s="7" t="s">
        <v>207</v>
      </c>
      <c r="V42" s="8" t="s">
        <v>112</v>
      </c>
      <c r="W42" s="7" t="s">
        <v>89</v>
      </c>
      <c r="X42" s="9" t="s">
        <v>96</v>
      </c>
      <c r="Y42" s="53"/>
      <c r="Z42" s="54"/>
      <c r="AA42" s="54"/>
      <c r="AB42" s="54"/>
      <c r="AC42" s="54">
        <v>1</v>
      </c>
      <c r="AD42" s="54">
        <v>1</v>
      </c>
      <c r="AE42" s="54"/>
      <c r="AF42" s="54"/>
      <c r="AG42" s="55"/>
    </row>
    <row r="43" spans="1:33" ht="12" customHeight="1">
      <c r="A43" s="110"/>
      <c r="B43" s="66" t="s">
        <v>235</v>
      </c>
      <c r="C43" s="66" t="s">
        <v>244</v>
      </c>
      <c r="D43" s="66" t="s">
        <v>248</v>
      </c>
      <c r="E43" s="66" t="s">
        <v>207</v>
      </c>
      <c r="F43" s="66" t="s">
        <v>0</v>
      </c>
      <c r="G43" s="8" t="s">
        <v>50</v>
      </c>
      <c r="H43" s="7" t="s">
        <v>0</v>
      </c>
      <c r="I43" s="9" t="s">
        <v>96</v>
      </c>
      <c r="J43" s="53"/>
      <c r="K43" s="54"/>
      <c r="L43" s="54"/>
      <c r="M43" s="54">
        <v>1</v>
      </c>
      <c r="N43" s="54"/>
      <c r="O43" s="54"/>
      <c r="P43" s="54"/>
      <c r="Q43" s="54"/>
      <c r="R43" s="55"/>
      <c r="S43" s="7"/>
      <c r="T43" s="7"/>
      <c r="U43" s="66" t="s">
        <v>207</v>
      </c>
      <c r="V43" s="8" t="s">
        <v>50</v>
      </c>
      <c r="W43" s="7" t="s">
        <v>0</v>
      </c>
      <c r="X43" s="9" t="s">
        <v>96</v>
      </c>
      <c r="Y43" s="53"/>
      <c r="Z43" s="54"/>
      <c r="AA43" s="54"/>
      <c r="AB43" s="54"/>
      <c r="AC43" s="54"/>
      <c r="AD43" s="54"/>
      <c r="AE43" s="54"/>
      <c r="AF43" s="54"/>
      <c r="AG43" s="55"/>
    </row>
    <row r="44" spans="1:33" ht="12" customHeight="1">
      <c r="A44" s="110">
        <v>29</v>
      </c>
      <c r="B44" s="66" t="s">
        <v>235</v>
      </c>
      <c r="C44" s="6" t="s">
        <v>244</v>
      </c>
      <c r="D44" s="6" t="s">
        <v>247</v>
      </c>
      <c r="E44" s="7" t="s">
        <v>207</v>
      </c>
      <c r="F44" s="47" t="s">
        <v>0</v>
      </c>
      <c r="G44" s="8" t="s">
        <v>74</v>
      </c>
      <c r="H44" s="7" t="s">
        <v>89</v>
      </c>
      <c r="I44" s="9" t="s">
        <v>90</v>
      </c>
      <c r="J44" s="53"/>
      <c r="K44" s="54"/>
      <c r="L44" s="54"/>
      <c r="M44" s="54"/>
      <c r="N44" s="54"/>
      <c r="O44" s="54"/>
      <c r="P44" s="54"/>
      <c r="Q44" s="54"/>
      <c r="R44" s="55"/>
      <c r="S44" s="7"/>
      <c r="T44" s="7"/>
      <c r="U44" s="7" t="s">
        <v>207</v>
      </c>
      <c r="V44" s="8" t="s">
        <v>74</v>
      </c>
      <c r="W44" s="7" t="s">
        <v>89</v>
      </c>
      <c r="X44" s="9" t="s">
        <v>90</v>
      </c>
      <c r="Y44" s="53"/>
      <c r="Z44" s="54"/>
      <c r="AA44" s="54"/>
      <c r="AB44" s="54"/>
      <c r="AC44" s="54"/>
      <c r="AD44" s="54"/>
      <c r="AE44" s="54"/>
      <c r="AF44" s="54"/>
      <c r="AG44" s="55"/>
    </row>
    <row r="45" spans="1:33" ht="12" customHeight="1">
      <c r="A45" s="110">
        <v>30</v>
      </c>
      <c r="B45" s="66" t="s">
        <v>239</v>
      </c>
      <c r="C45" s="6" t="s">
        <v>243</v>
      </c>
      <c r="D45" s="6" t="s">
        <v>247</v>
      </c>
      <c r="E45" s="7" t="s">
        <v>207</v>
      </c>
      <c r="F45" s="47" t="s">
        <v>89</v>
      </c>
      <c r="G45" s="8" t="s">
        <v>98</v>
      </c>
      <c r="H45" s="7" t="s">
        <v>89</v>
      </c>
      <c r="I45" s="9" t="s">
        <v>97</v>
      </c>
      <c r="J45" s="53"/>
      <c r="K45" s="54">
        <v>1</v>
      </c>
      <c r="L45" s="54"/>
      <c r="M45" s="54"/>
      <c r="N45" s="54"/>
      <c r="O45" s="54"/>
      <c r="P45" s="54"/>
      <c r="Q45" s="54"/>
      <c r="R45" s="55"/>
      <c r="S45" s="7" t="s">
        <v>268</v>
      </c>
      <c r="T45" s="7" t="s">
        <v>272</v>
      </c>
      <c r="U45" s="7" t="s">
        <v>207</v>
      </c>
      <c r="V45" s="8" t="s">
        <v>98</v>
      </c>
      <c r="W45" s="7" t="s">
        <v>89</v>
      </c>
      <c r="X45" s="9" t="s">
        <v>97</v>
      </c>
      <c r="Y45" s="53"/>
      <c r="Z45" s="54"/>
      <c r="AA45" s="54"/>
      <c r="AB45" s="54"/>
      <c r="AC45" s="54"/>
      <c r="AD45" s="54"/>
      <c r="AE45" s="54"/>
      <c r="AF45" s="54"/>
      <c r="AG45" s="55">
        <v>1</v>
      </c>
    </row>
    <row r="46" spans="1:33" ht="12" customHeight="1">
      <c r="A46" s="110">
        <v>31</v>
      </c>
      <c r="B46" s="66" t="s">
        <v>235</v>
      </c>
      <c r="C46" s="6" t="s">
        <v>244</v>
      </c>
      <c r="D46" s="6" t="s">
        <v>248</v>
      </c>
      <c r="E46" s="7" t="s">
        <v>207</v>
      </c>
      <c r="F46" s="47" t="s">
        <v>89</v>
      </c>
      <c r="G46" s="8" t="s">
        <v>74</v>
      </c>
      <c r="H46" s="7" t="s">
        <v>89</v>
      </c>
      <c r="I46" s="9" t="s">
        <v>90</v>
      </c>
      <c r="J46" s="53"/>
      <c r="K46" s="54"/>
      <c r="L46" s="54"/>
      <c r="M46" s="54"/>
      <c r="N46" s="54"/>
      <c r="O46" s="54"/>
      <c r="P46" s="54"/>
      <c r="Q46" s="54"/>
      <c r="R46" s="55"/>
      <c r="S46" s="7"/>
      <c r="T46" s="7"/>
      <c r="U46" s="7" t="s">
        <v>207</v>
      </c>
      <c r="V46" s="8" t="s">
        <v>74</v>
      </c>
      <c r="W46" s="7" t="s">
        <v>89</v>
      </c>
      <c r="X46" s="9" t="s">
        <v>90</v>
      </c>
      <c r="Y46" s="53"/>
      <c r="Z46" s="54"/>
      <c r="AA46" s="54"/>
      <c r="AB46" s="54"/>
      <c r="AC46" s="54"/>
      <c r="AD46" s="54"/>
      <c r="AE46" s="54"/>
      <c r="AF46" s="54"/>
      <c r="AG46" s="55"/>
    </row>
    <row r="47" spans="1:33" ht="12" customHeight="1">
      <c r="A47" s="110">
        <v>32</v>
      </c>
      <c r="B47" s="66" t="s">
        <v>240</v>
      </c>
      <c r="C47" s="6" t="s">
        <v>244</v>
      </c>
      <c r="D47" s="6" t="s">
        <v>252</v>
      </c>
      <c r="E47" s="7" t="s">
        <v>207</v>
      </c>
      <c r="F47" s="47" t="s">
        <v>89</v>
      </c>
      <c r="G47" s="8" t="s">
        <v>50</v>
      </c>
      <c r="H47" s="7" t="s">
        <v>89</v>
      </c>
      <c r="I47" s="9" t="s">
        <v>96</v>
      </c>
      <c r="J47" s="53"/>
      <c r="K47" s="54"/>
      <c r="L47" s="54">
        <v>1</v>
      </c>
      <c r="M47" s="54">
        <v>1</v>
      </c>
      <c r="N47" s="54"/>
      <c r="O47" s="54">
        <v>1</v>
      </c>
      <c r="P47" s="54"/>
      <c r="Q47" s="54"/>
      <c r="R47" s="55"/>
      <c r="S47" s="7" t="s">
        <v>269</v>
      </c>
      <c r="T47" s="7" t="s">
        <v>273</v>
      </c>
      <c r="U47" s="7" t="s">
        <v>207</v>
      </c>
      <c r="V47" s="8" t="s">
        <v>50</v>
      </c>
      <c r="W47" s="7" t="s">
        <v>89</v>
      </c>
      <c r="X47" s="9" t="s">
        <v>96</v>
      </c>
      <c r="Y47" s="53"/>
      <c r="Z47" s="54"/>
      <c r="AA47" s="54">
        <v>1</v>
      </c>
      <c r="AB47" s="54"/>
      <c r="AC47" s="54">
        <v>1</v>
      </c>
      <c r="AD47" s="54">
        <v>1</v>
      </c>
      <c r="AE47" s="54"/>
      <c r="AF47" s="54"/>
      <c r="AG47" s="55"/>
    </row>
    <row r="48" spans="1:33" ht="12" customHeight="1">
      <c r="A48" s="110">
        <v>33</v>
      </c>
      <c r="B48" s="66" t="s">
        <v>240</v>
      </c>
      <c r="C48" s="6" t="s">
        <v>244</v>
      </c>
      <c r="D48" s="6" t="s">
        <v>249</v>
      </c>
      <c r="E48" s="7" t="s">
        <v>207</v>
      </c>
      <c r="F48" s="47" t="s">
        <v>90</v>
      </c>
      <c r="G48" s="8" t="s">
        <v>100</v>
      </c>
      <c r="H48" s="7" t="s">
        <v>89</v>
      </c>
      <c r="I48" s="9" t="s">
        <v>96</v>
      </c>
      <c r="J48" s="53"/>
      <c r="K48" s="54"/>
      <c r="L48" s="54">
        <v>1</v>
      </c>
      <c r="M48" s="54">
        <v>1</v>
      </c>
      <c r="N48" s="54"/>
      <c r="O48" s="54">
        <v>1</v>
      </c>
      <c r="P48" s="54">
        <v>1</v>
      </c>
      <c r="Q48" s="54"/>
      <c r="R48" s="55">
        <v>1</v>
      </c>
      <c r="S48" s="7" t="s">
        <v>269</v>
      </c>
      <c r="T48" s="7" t="s">
        <v>273</v>
      </c>
      <c r="U48" s="7" t="s">
        <v>207</v>
      </c>
      <c r="V48" s="8" t="s">
        <v>100</v>
      </c>
      <c r="W48" s="7" t="s">
        <v>89</v>
      </c>
      <c r="X48" s="9" t="s">
        <v>96</v>
      </c>
      <c r="Y48" s="53"/>
      <c r="Z48" s="54">
        <v>1</v>
      </c>
      <c r="AA48" s="54">
        <v>1</v>
      </c>
      <c r="AB48" s="54"/>
      <c r="AC48" s="54">
        <v>1</v>
      </c>
      <c r="AD48" s="54">
        <v>1</v>
      </c>
      <c r="AE48" s="54"/>
      <c r="AF48" s="54"/>
      <c r="AG48" s="55">
        <v>1</v>
      </c>
    </row>
    <row r="49" spans="1:33" ht="12" customHeight="1">
      <c r="A49" s="110">
        <v>34</v>
      </c>
      <c r="B49" s="66" t="s">
        <v>240</v>
      </c>
      <c r="C49" s="6" t="s">
        <v>244</v>
      </c>
      <c r="D49" s="6" t="s">
        <v>248</v>
      </c>
      <c r="E49" s="7" t="s">
        <v>207</v>
      </c>
      <c r="F49" s="47" t="s">
        <v>0</v>
      </c>
      <c r="G49" s="8" t="s">
        <v>100</v>
      </c>
      <c r="H49" s="7" t="s">
        <v>89</v>
      </c>
      <c r="I49" s="9" t="s">
        <v>96</v>
      </c>
      <c r="J49" s="53"/>
      <c r="K49" s="54"/>
      <c r="L49" s="54">
        <v>1</v>
      </c>
      <c r="M49" s="54">
        <v>1</v>
      </c>
      <c r="N49" s="54"/>
      <c r="O49" s="54">
        <v>1</v>
      </c>
      <c r="P49" s="54"/>
      <c r="Q49" s="54"/>
      <c r="R49" s="55"/>
      <c r="S49" s="7" t="s">
        <v>269</v>
      </c>
      <c r="T49" s="7" t="s">
        <v>272</v>
      </c>
      <c r="U49" s="7" t="s">
        <v>207</v>
      </c>
      <c r="V49" s="8" t="s">
        <v>100</v>
      </c>
      <c r="W49" s="7" t="s">
        <v>89</v>
      </c>
      <c r="X49" s="9" t="s">
        <v>96</v>
      </c>
      <c r="Y49" s="53">
        <v>1</v>
      </c>
      <c r="Z49" s="54"/>
      <c r="AA49" s="54"/>
      <c r="AB49" s="54"/>
      <c r="AC49" s="54"/>
      <c r="AD49" s="54"/>
      <c r="AE49" s="54"/>
      <c r="AF49" s="54"/>
      <c r="AG49" s="55"/>
    </row>
    <row r="50" spans="1:33" ht="12" customHeight="1">
      <c r="A50" s="110"/>
      <c r="B50" s="66" t="s">
        <v>240</v>
      </c>
      <c r="C50" s="66" t="s">
        <v>244</v>
      </c>
      <c r="D50" s="66" t="s">
        <v>248</v>
      </c>
      <c r="E50" s="66" t="s">
        <v>207</v>
      </c>
      <c r="F50" s="66" t="s">
        <v>0</v>
      </c>
      <c r="G50" s="8" t="s">
        <v>50</v>
      </c>
      <c r="H50" s="7" t="s">
        <v>0</v>
      </c>
      <c r="I50" s="9" t="s">
        <v>96</v>
      </c>
      <c r="J50" s="53"/>
      <c r="K50" s="54"/>
      <c r="L50" s="54"/>
      <c r="M50" s="54">
        <v>1</v>
      </c>
      <c r="N50" s="54"/>
      <c r="O50" s="54">
        <v>1</v>
      </c>
      <c r="P50" s="54"/>
      <c r="Q50" s="54"/>
      <c r="R50" s="55"/>
      <c r="S50" s="7"/>
      <c r="T50" s="7"/>
      <c r="U50" s="66" t="s">
        <v>207</v>
      </c>
      <c r="V50" s="8" t="s">
        <v>50</v>
      </c>
      <c r="W50" s="7" t="s">
        <v>0</v>
      </c>
      <c r="X50" s="9" t="s">
        <v>96</v>
      </c>
      <c r="Y50" s="53"/>
      <c r="Z50" s="54"/>
      <c r="AA50" s="54"/>
      <c r="AB50" s="54"/>
      <c r="AC50" s="54"/>
      <c r="AD50" s="54"/>
      <c r="AE50" s="54"/>
      <c r="AF50" s="54"/>
      <c r="AG50" s="55"/>
    </row>
    <row r="51" spans="1:33" ht="12" customHeight="1">
      <c r="A51" s="110">
        <v>35</v>
      </c>
      <c r="B51" s="66" t="s">
        <v>235</v>
      </c>
      <c r="C51" s="6" t="s">
        <v>244</v>
      </c>
      <c r="D51" s="6" t="s">
        <v>249</v>
      </c>
      <c r="E51" s="7" t="s">
        <v>207</v>
      </c>
      <c r="F51" s="47" t="s">
        <v>0</v>
      </c>
      <c r="G51" s="8" t="s">
        <v>74</v>
      </c>
      <c r="H51" s="7" t="s">
        <v>89</v>
      </c>
      <c r="I51" s="9" t="s">
        <v>90</v>
      </c>
      <c r="J51" s="53"/>
      <c r="K51" s="54"/>
      <c r="L51" s="54"/>
      <c r="M51" s="54"/>
      <c r="N51" s="54"/>
      <c r="O51" s="54"/>
      <c r="P51" s="54"/>
      <c r="Q51" s="54"/>
      <c r="R51" s="55"/>
      <c r="S51" s="7"/>
      <c r="T51" s="7"/>
      <c r="U51" s="7" t="s">
        <v>207</v>
      </c>
      <c r="V51" s="8" t="s">
        <v>74</v>
      </c>
      <c r="W51" s="7" t="s">
        <v>89</v>
      </c>
      <c r="X51" s="9" t="s">
        <v>90</v>
      </c>
      <c r="Y51" s="53"/>
      <c r="Z51" s="54"/>
      <c r="AA51" s="54"/>
      <c r="AB51" s="54"/>
      <c r="AC51" s="54"/>
      <c r="AD51" s="54"/>
      <c r="AE51" s="54"/>
      <c r="AF51" s="54"/>
      <c r="AG51" s="55"/>
    </row>
    <row r="52" spans="1:33" ht="12" customHeight="1">
      <c r="A52" s="110">
        <v>36</v>
      </c>
      <c r="B52" s="66" t="s">
        <v>293</v>
      </c>
      <c r="C52" s="6" t="s">
        <v>244</v>
      </c>
      <c r="D52" s="6" t="s">
        <v>247</v>
      </c>
      <c r="E52" s="7" t="s">
        <v>207</v>
      </c>
      <c r="F52" s="47" t="s">
        <v>0</v>
      </c>
      <c r="G52" s="8" t="s">
        <v>50</v>
      </c>
      <c r="H52" s="7" t="s">
        <v>89</v>
      </c>
      <c r="I52" s="9" t="s">
        <v>96</v>
      </c>
      <c r="J52" s="53"/>
      <c r="K52" s="54"/>
      <c r="L52" s="54"/>
      <c r="M52" s="54"/>
      <c r="N52" s="54"/>
      <c r="O52" s="54"/>
      <c r="P52" s="54"/>
      <c r="Q52" s="54"/>
      <c r="R52" s="55"/>
      <c r="S52" s="7" t="s">
        <v>267</v>
      </c>
      <c r="T52" s="7" t="s">
        <v>274</v>
      </c>
      <c r="U52" s="7" t="s">
        <v>207</v>
      </c>
      <c r="V52" s="8" t="s">
        <v>50</v>
      </c>
      <c r="W52" s="7" t="s">
        <v>89</v>
      </c>
      <c r="X52" s="9" t="s">
        <v>96</v>
      </c>
      <c r="Y52" s="53"/>
      <c r="Z52" s="54"/>
      <c r="AA52" s="54"/>
      <c r="AB52" s="54"/>
      <c r="AC52" s="54"/>
      <c r="AD52" s="54"/>
      <c r="AE52" s="54"/>
      <c r="AF52" s="54"/>
      <c r="AG52" s="55">
        <v>1</v>
      </c>
    </row>
    <row r="53" spans="1:33" ht="12" customHeight="1">
      <c r="A53" s="110"/>
      <c r="B53" s="66" t="s">
        <v>293</v>
      </c>
      <c r="C53" s="66" t="s">
        <v>244</v>
      </c>
      <c r="D53" s="66" t="s">
        <v>247</v>
      </c>
      <c r="E53" s="66" t="s">
        <v>207</v>
      </c>
      <c r="F53" s="66" t="s">
        <v>0</v>
      </c>
      <c r="G53" s="8" t="s">
        <v>50</v>
      </c>
      <c r="H53" s="7" t="s">
        <v>0</v>
      </c>
      <c r="I53" s="9" t="s">
        <v>97</v>
      </c>
      <c r="J53" s="53"/>
      <c r="K53" s="54"/>
      <c r="L53" s="54"/>
      <c r="M53" s="54"/>
      <c r="N53" s="54"/>
      <c r="O53" s="54"/>
      <c r="P53" s="54"/>
      <c r="Q53" s="54"/>
      <c r="R53" s="55"/>
      <c r="S53" s="7"/>
      <c r="T53" s="7"/>
      <c r="U53" s="66" t="s">
        <v>207</v>
      </c>
      <c r="V53" s="8" t="s">
        <v>50</v>
      </c>
      <c r="W53" s="7" t="s">
        <v>0</v>
      </c>
      <c r="X53" s="9" t="s">
        <v>97</v>
      </c>
      <c r="Y53" s="53"/>
      <c r="Z53" s="54"/>
      <c r="AA53" s="54"/>
      <c r="AB53" s="54"/>
      <c r="AC53" s="54"/>
      <c r="AD53" s="54"/>
      <c r="AE53" s="54"/>
      <c r="AF53" s="54"/>
      <c r="AG53" s="55"/>
    </row>
    <row r="54" spans="1:33" ht="12" customHeight="1">
      <c r="A54" s="110">
        <v>37</v>
      </c>
      <c r="B54" s="66" t="s">
        <v>293</v>
      </c>
      <c r="C54" s="6" t="s">
        <v>244</v>
      </c>
      <c r="D54" s="6" t="s">
        <v>247</v>
      </c>
      <c r="E54" s="7" t="s">
        <v>207</v>
      </c>
      <c r="F54" s="47" t="s">
        <v>0</v>
      </c>
      <c r="G54" s="8" t="s">
        <v>50</v>
      </c>
      <c r="H54" s="7" t="s">
        <v>89</v>
      </c>
      <c r="I54" s="9" t="s">
        <v>96</v>
      </c>
      <c r="J54" s="53"/>
      <c r="K54" s="54"/>
      <c r="L54" s="54"/>
      <c r="M54" s="54"/>
      <c r="N54" s="54"/>
      <c r="O54" s="54"/>
      <c r="P54" s="54"/>
      <c r="Q54" s="54"/>
      <c r="R54" s="55"/>
      <c r="S54" s="7" t="s">
        <v>267</v>
      </c>
      <c r="T54" s="7" t="s">
        <v>274</v>
      </c>
      <c r="U54" s="7" t="s">
        <v>207</v>
      </c>
      <c r="V54" s="8" t="s">
        <v>50</v>
      </c>
      <c r="W54" s="7" t="s">
        <v>89</v>
      </c>
      <c r="X54" s="9" t="s">
        <v>96</v>
      </c>
      <c r="Y54" s="53"/>
      <c r="Z54" s="54"/>
      <c r="AA54" s="54"/>
      <c r="AB54" s="54"/>
      <c r="AC54" s="54"/>
      <c r="AD54" s="54"/>
      <c r="AE54" s="54"/>
      <c r="AF54" s="54"/>
      <c r="AG54" s="55">
        <v>1</v>
      </c>
    </row>
    <row r="55" spans="1:33" ht="12" customHeight="1">
      <c r="A55" s="110"/>
      <c r="B55" s="66" t="s">
        <v>293</v>
      </c>
      <c r="C55" s="66" t="s">
        <v>244</v>
      </c>
      <c r="D55" s="66" t="s">
        <v>247</v>
      </c>
      <c r="E55" s="66" t="s">
        <v>207</v>
      </c>
      <c r="F55" s="66" t="s">
        <v>0</v>
      </c>
      <c r="G55" s="8" t="s">
        <v>50</v>
      </c>
      <c r="H55" s="7" t="s">
        <v>0</v>
      </c>
      <c r="I55" s="9" t="s">
        <v>97</v>
      </c>
      <c r="J55" s="53"/>
      <c r="K55" s="54"/>
      <c r="L55" s="54"/>
      <c r="M55" s="54"/>
      <c r="N55" s="54"/>
      <c r="O55" s="54"/>
      <c r="P55" s="54"/>
      <c r="Q55" s="54"/>
      <c r="R55" s="55"/>
      <c r="S55" s="7"/>
      <c r="T55" s="7"/>
      <c r="U55" s="66" t="s">
        <v>207</v>
      </c>
      <c r="V55" s="8" t="s">
        <v>50</v>
      </c>
      <c r="W55" s="7" t="s">
        <v>0</v>
      </c>
      <c r="X55" s="9" t="s">
        <v>97</v>
      </c>
      <c r="Y55" s="53"/>
      <c r="Z55" s="54"/>
      <c r="AA55" s="54"/>
      <c r="AB55" s="54"/>
      <c r="AC55" s="54"/>
      <c r="AD55" s="54"/>
      <c r="AE55" s="54"/>
      <c r="AF55" s="54"/>
      <c r="AG55" s="55"/>
    </row>
    <row r="56" spans="1:33" ht="12" customHeight="1">
      <c r="A56" s="110">
        <v>38</v>
      </c>
      <c r="B56" s="66" t="s">
        <v>293</v>
      </c>
      <c r="C56" s="6" t="s">
        <v>244</v>
      </c>
      <c r="D56" s="6" t="s">
        <v>249</v>
      </c>
      <c r="E56" s="7" t="s">
        <v>207</v>
      </c>
      <c r="F56" s="47" t="s">
        <v>0</v>
      </c>
      <c r="G56" s="8" t="s">
        <v>101</v>
      </c>
      <c r="H56" s="7" t="s">
        <v>89</v>
      </c>
      <c r="I56" s="9" t="s">
        <v>96</v>
      </c>
      <c r="J56" s="53"/>
      <c r="K56" s="54"/>
      <c r="L56" s="54"/>
      <c r="M56" s="54">
        <v>1</v>
      </c>
      <c r="N56" s="54"/>
      <c r="O56" s="54"/>
      <c r="P56" s="54"/>
      <c r="Q56" s="54"/>
      <c r="R56" s="55"/>
      <c r="S56" s="7" t="s">
        <v>267</v>
      </c>
      <c r="T56" s="7" t="s">
        <v>273</v>
      </c>
      <c r="U56" s="7" t="s">
        <v>207</v>
      </c>
      <c r="V56" s="8" t="s">
        <v>101</v>
      </c>
      <c r="W56" s="7" t="s">
        <v>89</v>
      </c>
      <c r="X56" s="9" t="s">
        <v>96</v>
      </c>
      <c r="Y56" s="53"/>
      <c r="Z56" s="54"/>
      <c r="AA56" s="54"/>
      <c r="AB56" s="54"/>
      <c r="AC56" s="54"/>
      <c r="AD56" s="54">
        <v>1</v>
      </c>
      <c r="AE56" s="54"/>
      <c r="AF56" s="54"/>
      <c r="AG56" s="55"/>
    </row>
    <row r="57" spans="1:33" ht="12" customHeight="1">
      <c r="A57" s="110">
        <v>39</v>
      </c>
      <c r="B57" s="66" t="s">
        <v>235</v>
      </c>
      <c r="C57" s="6" t="s">
        <v>244</v>
      </c>
      <c r="D57" s="6" t="s">
        <v>249</v>
      </c>
      <c r="E57" s="7" t="s">
        <v>207</v>
      </c>
      <c r="F57" s="47" t="s">
        <v>0</v>
      </c>
      <c r="G57" s="8" t="s">
        <v>74</v>
      </c>
      <c r="H57" s="7" t="s">
        <v>89</v>
      </c>
      <c r="I57" s="9" t="s">
        <v>90</v>
      </c>
      <c r="J57" s="53"/>
      <c r="K57" s="54"/>
      <c r="L57" s="54"/>
      <c r="M57" s="54"/>
      <c r="N57" s="54"/>
      <c r="O57" s="54"/>
      <c r="P57" s="54"/>
      <c r="Q57" s="54"/>
      <c r="R57" s="55"/>
      <c r="S57" s="7"/>
      <c r="T57" s="7"/>
      <c r="U57" s="7" t="s">
        <v>207</v>
      </c>
      <c r="V57" s="8" t="s">
        <v>74</v>
      </c>
      <c r="W57" s="7" t="s">
        <v>89</v>
      </c>
      <c r="X57" s="9" t="s">
        <v>90</v>
      </c>
      <c r="Y57" s="53"/>
      <c r="Z57" s="54"/>
      <c r="AA57" s="54"/>
      <c r="AB57" s="54"/>
      <c r="AC57" s="54"/>
      <c r="AD57" s="54"/>
      <c r="AE57" s="54"/>
      <c r="AF57" s="54"/>
      <c r="AG57" s="55"/>
    </row>
    <row r="58" spans="1:33" ht="12" customHeight="1">
      <c r="A58" s="110">
        <v>40</v>
      </c>
      <c r="B58" s="66" t="s">
        <v>235</v>
      </c>
      <c r="C58" s="6" t="s">
        <v>242</v>
      </c>
      <c r="D58" s="6" t="s">
        <v>250</v>
      </c>
      <c r="E58" s="7" t="s">
        <v>207</v>
      </c>
      <c r="F58" s="47" t="s">
        <v>89</v>
      </c>
      <c r="G58" s="8" t="s">
        <v>74</v>
      </c>
      <c r="H58" s="7" t="s">
        <v>89</v>
      </c>
      <c r="I58" s="9" t="s">
        <v>90</v>
      </c>
      <c r="J58" s="53"/>
      <c r="K58" s="54"/>
      <c r="L58" s="54"/>
      <c r="M58" s="54"/>
      <c r="N58" s="54"/>
      <c r="O58" s="54"/>
      <c r="P58" s="54"/>
      <c r="Q58" s="54"/>
      <c r="R58" s="55"/>
      <c r="S58" s="7"/>
      <c r="T58" s="7"/>
      <c r="U58" s="7" t="s">
        <v>207</v>
      </c>
      <c r="V58" s="8" t="s">
        <v>74</v>
      </c>
      <c r="W58" s="7" t="s">
        <v>89</v>
      </c>
      <c r="X58" s="9" t="s">
        <v>90</v>
      </c>
      <c r="Y58" s="53"/>
      <c r="Z58" s="54"/>
      <c r="AA58" s="54"/>
      <c r="AB58" s="54"/>
      <c r="AC58" s="54"/>
      <c r="AD58" s="54"/>
      <c r="AE58" s="54"/>
      <c r="AF58" s="54"/>
      <c r="AG58" s="55"/>
    </row>
    <row r="59" spans="1:33" ht="12" customHeight="1">
      <c r="A59" s="110">
        <v>41</v>
      </c>
      <c r="B59" s="66" t="s">
        <v>240</v>
      </c>
      <c r="C59" s="6" t="s">
        <v>244</v>
      </c>
      <c r="D59" s="6" t="s">
        <v>248</v>
      </c>
      <c r="E59" s="7" t="s">
        <v>207</v>
      </c>
      <c r="F59" s="47" t="s">
        <v>89</v>
      </c>
      <c r="G59" s="8" t="s">
        <v>50</v>
      </c>
      <c r="H59" s="7" t="s">
        <v>89</v>
      </c>
      <c r="I59" s="9" t="s">
        <v>97</v>
      </c>
      <c r="J59" s="53"/>
      <c r="K59" s="54">
        <v>1</v>
      </c>
      <c r="L59" s="54"/>
      <c r="M59" s="54"/>
      <c r="N59" s="54"/>
      <c r="O59" s="54"/>
      <c r="P59" s="54"/>
      <c r="Q59" s="54"/>
      <c r="R59" s="55"/>
      <c r="S59" s="7" t="s">
        <v>268</v>
      </c>
      <c r="T59" s="7" t="s">
        <v>274</v>
      </c>
      <c r="U59" s="7" t="s">
        <v>207</v>
      </c>
      <c r="V59" s="8" t="s">
        <v>50</v>
      </c>
      <c r="W59" s="7" t="s">
        <v>89</v>
      </c>
      <c r="X59" s="9" t="s">
        <v>97</v>
      </c>
      <c r="Y59" s="53"/>
      <c r="Z59" s="54"/>
      <c r="AA59" s="54"/>
      <c r="AB59" s="54"/>
      <c r="AC59" s="54">
        <v>1</v>
      </c>
      <c r="AD59" s="54">
        <v>1</v>
      </c>
      <c r="AE59" s="54"/>
      <c r="AF59" s="54"/>
      <c r="AG59" s="55"/>
    </row>
    <row r="60" spans="1:33" ht="12" customHeight="1">
      <c r="A60" s="110">
        <v>42</v>
      </c>
      <c r="B60" s="66" t="s">
        <v>235</v>
      </c>
      <c r="C60" s="6" t="s">
        <v>242</v>
      </c>
      <c r="D60" s="6" t="s">
        <v>249</v>
      </c>
      <c r="E60" s="7" t="s">
        <v>207</v>
      </c>
      <c r="F60" s="47" t="s">
        <v>0</v>
      </c>
      <c r="G60" s="8" t="s">
        <v>101</v>
      </c>
      <c r="H60" s="7" t="s">
        <v>89</v>
      </c>
      <c r="I60" s="9" t="s">
        <v>96</v>
      </c>
      <c r="J60" s="53"/>
      <c r="K60" s="54"/>
      <c r="L60" s="54">
        <v>1</v>
      </c>
      <c r="M60" s="54">
        <v>1</v>
      </c>
      <c r="N60" s="54"/>
      <c r="O60" s="54"/>
      <c r="P60" s="54"/>
      <c r="Q60" s="54"/>
      <c r="R60" s="55"/>
      <c r="S60" s="7"/>
      <c r="T60" s="7" t="s">
        <v>273</v>
      </c>
      <c r="U60" s="7" t="s">
        <v>207</v>
      </c>
      <c r="V60" s="8" t="s">
        <v>101</v>
      </c>
      <c r="W60" s="7" t="s">
        <v>89</v>
      </c>
      <c r="X60" s="9" t="s">
        <v>96</v>
      </c>
      <c r="Y60" s="53"/>
      <c r="Z60" s="54">
        <v>1</v>
      </c>
      <c r="AA60" s="54"/>
      <c r="AB60" s="54"/>
      <c r="AC60" s="54"/>
      <c r="AD60" s="54"/>
      <c r="AE60" s="54"/>
      <c r="AF60" s="54"/>
      <c r="AG60" s="55"/>
    </row>
    <row r="61" spans="1:33" ht="12" customHeight="1">
      <c r="A61" s="110">
        <v>43</v>
      </c>
      <c r="B61" s="66" t="s">
        <v>235</v>
      </c>
      <c r="C61" s="6" t="s">
        <v>245</v>
      </c>
      <c r="D61" s="6" t="s">
        <v>250</v>
      </c>
      <c r="E61" s="7" t="s">
        <v>207</v>
      </c>
      <c r="F61" s="47" t="s">
        <v>0</v>
      </c>
      <c r="G61" s="8" t="s">
        <v>98</v>
      </c>
      <c r="H61" s="7" t="s">
        <v>89</v>
      </c>
      <c r="I61" s="9" t="s">
        <v>96</v>
      </c>
      <c r="J61" s="53"/>
      <c r="K61" s="54"/>
      <c r="L61" s="54"/>
      <c r="M61" s="54">
        <v>1</v>
      </c>
      <c r="N61" s="54"/>
      <c r="O61" s="54"/>
      <c r="P61" s="54"/>
      <c r="Q61" s="54"/>
      <c r="R61" s="55"/>
      <c r="S61" s="7" t="s">
        <v>267</v>
      </c>
      <c r="T61" s="7" t="s">
        <v>274</v>
      </c>
      <c r="U61" s="7" t="s">
        <v>207</v>
      </c>
      <c r="V61" s="8" t="s">
        <v>98</v>
      </c>
      <c r="W61" s="7" t="s">
        <v>89</v>
      </c>
      <c r="X61" s="9" t="s">
        <v>96</v>
      </c>
      <c r="Y61" s="53"/>
      <c r="Z61" s="54">
        <v>1</v>
      </c>
      <c r="AA61" s="54"/>
      <c r="AB61" s="54"/>
      <c r="AC61" s="54"/>
      <c r="AD61" s="54"/>
      <c r="AE61" s="54"/>
      <c r="AF61" s="54"/>
      <c r="AG61" s="55"/>
    </row>
    <row r="62" spans="1:33" ht="12" customHeight="1">
      <c r="A62" s="110">
        <v>44</v>
      </c>
      <c r="B62" s="66" t="s">
        <v>239</v>
      </c>
      <c r="C62" s="6" t="s">
        <v>243</v>
      </c>
      <c r="D62" s="6" t="s">
        <v>251</v>
      </c>
      <c r="E62" s="7" t="s">
        <v>207</v>
      </c>
      <c r="F62" s="47" t="s">
        <v>89</v>
      </c>
      <c r="G62" s="8" t="s">
        <v>50</v>
      </c>
      <c r="H62" s="7" t="s">
        <v>89</v>
      </c>
      <c r="I62" s="9" t="s">
        <v>96</v>
      </c>
      <c r="J62" s="53"/>
      <c r="K62" s="54"/>
      <c r="L62" s="54"/>
      <c r="M62" s="54">
        <v>1</v>
      </c>
      <c r="N62" s="54"/>
      <c r="O62" s="54"/>
      <c r="P62" s="54"/>
      <c r="Q62" s="54"/>
      <c r="R62" s="55"/>
      <c r="S62" s="7" t="s">
        <v>266</v>
      </c>
      <c r="T62" s="7"/>
      <c r="U62" s="7" t="s">
        <v>207</v>
      </c>
      <c r="V62" s="8" t="s">
        <v>50</v>
      </c>
      <c r="W62" s="7" t="s">
        <v>89</v>
      </c>
      <c r="X62" s="9" t="s">
        <v>96</v>
      </c>
      <c r="Y62" s="53"/>
      <c r="Z62" s="54"/>
      <c r="AA62" s="54"/>
      <c r="AB62" s="54"/>
      <c r="AC62" s="54"/>
      <c r="AD62" s="54"/>
      <c r="AE62" s="54"/>
      <c r="AF62" s="54"/>
      <c r="AG62" s="55">
        <v>1</v>
      </c>
    </row>
    <row r="63" spans="1:33" ht="12" customHeight="1">
      <c r="A63" s="110">
        <v>45</v>
      </c>
      <c r="B63" s="66" t="s">
        <v>235</v>
      </c>
      <c r="C63" s="6" t="s">
        <v>245</v>
      </c>
      <c r="D63" s="6" t="s">
        <v>248</v>
      </c>
      <c r="E63" s="7" t="s">
        <v>207</v>
      </c>
      <c r="F63" s="47" t="s">
        <v>89</v>
      </c>
      <c r="G63" s="8" t="s">
        <v>101</v>
      </c>
      <c r="H63" s="7" t="s">
        <v>89</v>
      </c>
      <c r="I63" s="9" t="s">
        <v>96</v>
      </c>
      <c r="J63" s="53"/>
      <c r="K63" s="54"/>
      <c r="L63" s="54">
        <v>1</v>
      </c>
      <c r="M63" s="54">
        <v>1</v>
      </c>
      <c r="N63" s="54"/>
      <c r="O63" s="54"/>
      <c r="P63" s="54">
        <v>1</v>
      </c>
      <c r="Q63" s="54"/>
      <c r="R63" s="55"/>
      <c r="S63" s="7" t="s">
        <v>266</v>
      </c>
      <c r="T63" s="7" t="s">
        <v>272</v>
      </c>
      <c r="U63" s="7" t="s">
        <v>207</v>
      </c>
      <c r="V63" s="8" t="s">
        <v>101</v>
      </c>
      <c r="W63" s="7" t="s">
        <v>89</v>
      </c>
      <c r="X63" s="9" t="s">
        <v>96</v>
      </c>
      <c r="Y63" s="53"/>
      <c r="Z63" s="54">
        <v>1</v>
      </c>
      <c r="AA63" s="54"/>
      <c r="AB63" s="54"/>
      <c r="AC63" s="54"/>
      <c r="AD63" s="54">
        <v>1</v>
      </c>
      <c r="AE63" s="54"/>
      <c r="AF63" s="54"/>
      <c r="AG63" s="55"/>
    </row>
    <row r="64" spans="1:33" ht="12" customHeight="1">
      <c r="A64" s="110">
        <v>46</v>
      </c>
      <c r="B64" s="66" t="s">
        <v>235</v>
      </c>
      <c r="C64" s="6" t="s">
        <v>245</v>
      </c>
      <c r="D64" s="6" t="s">
        <v>248</v>
      </c>
      <c r="E64" s="7" t="s">
        <v>207</v>
      </c>
      <c r="F64" s="47" t="s">
        <v>89</v>
      </c>
      <c r="G64" s="8" t="s">
        <v>74</v>
      </c>
      <c r="H64" s="7" t="s">
        <v>89</v>
      </c>
      <c r="I64" s="9" t="s">
        <v>90</v>
      </c>
      <c r="J64" s="53"/>
      <c r="K64" s="54"/>
      <c r="L64" s="54"/>
      <c r="M64" s="54"/>
      <c r="N64" s="54"/>
      <c r="O64" s="54"/>
      <c r="P64" s="54"/>
      <c r="Q64" s="54"/>
      <c r="R64" s="55"/>
      <c r="S64" s="7"/>
      <c r="T64" s="7"/>
      <c r="U64" s="7" t="s">
        <v>207</v>
      </c>
      <c r="V64" s="8" t="s">
        <v>74</v>
      </c>
      <c r="W64" s="7" t="s">
        <v>89</v>
      </c>
      <c r="X64" s="9" t="s">
        <v>90</v>
      </c>
      <c r="Y64" s="53"/>
      <c r="Z64" s="54"/>
      <c r="AA64" s="54"/>
      <c r="AB64" s="54"/>
      <c r="AC64" s="54"/>
      <c r="AD64" s="54"/>
      <c r="AE64" s="54"/>
      <c r="AF64" s="54"/>
      <c r="AG64" s="55"/>
    </row>
    <row r="65" spans="1:33" ht="12" customHeight="1">
      <c r="A65" s="110">
        <v>47</v>
      </c>
      <c r="B65" s="66" t="s">
        <v>240</v>
      </c>
      <c r="C65" s="6" t="s">
        <v>244</v>
      </c>
      <c r="D65" s="6" t="s">
        <v>253</v>
      </c>
      <c r="E65" s="7" t="s">
        <v>207</v>
      </c>
      <c r="F65" s="47" t="s">
        <v>0</v>
      </c>
      <c r="G65" s="8" t="s">
        <v>100</v>
      </c>
      <c r="H65" s="7" t="s">
        <v>89</v>
      </c>
      <c r="I65" s="9" t="s">
        <v>96</v>
      </c>
      <c r="J65" s="53"/>
      <c r="K65" s="54"/>
      <c r="L65" s="54">
        <v>1</v>
      </c>
      <c r="M65" s="54">
        <v>1</v>
      </c>
      <c r="N65" s="54"/>
      <c r="O65" s="54">
        <v>1</v>
      </c>
      <c r="P65" s="54">
        <v>1</v>
      </c>
      <c r="Q65" s="54"/>
      <c r="R65" s="55"/>
      <c r="S65" s="7" t="s">
        <v>269</v>
      </c>
      <c r="T65" s="7" t="s">
        <v>273</v>
      </c>
      <c r="U65" s="7" t="s">
        <v>207</v>
      </c>
      <c r="V65" s="8" t="s">
        <v>100</v>
      </c>
      <c r="W65" s="7" t="s">
        <v>89</v>
      </c>
      <c r="X65" s="9" t="s">
        <v>96</v>
      </c>
      <c r="Y65" s="53"/>
      <c r="Z65" s="54">
        <v>1</v>
      </c>
      <c r="AA65" s="54"/>
      <c r="AB65" s="54"/>
      <c r="AC65" s="54"/>
      <c r="AD65" s="54">
        <v>1</v>
      </c>
      <c r="AE65" s="54"/>
      <c r="AF65" s="54"/>
      <c r="AG65" s="55"/>
    </row>
    <row r="66" spans="1:33" ht="12" customHeight="1">
      <c r="A66" s="110"/>
      <c r="B66" s="66" t="s">
        <v>240</v>
      </c>
      <c r="C66" s="66" t="s">
        <v>244</v>
      </c>
      <c r="D66" s="66" t="s">
        <v>253</v>
      </c>
      <c r="E66" s="66" t="s">
        <v>207</v>
      </c>
      <c r="F66" s="66" t="s">
        <v>0</v>
      </c>
      <c r="G66" s="8" t="s">
        <v>50</v>
      </c>
      <c r="H66" s="7" t="s">
        <v>0</v>
      </c>
      <c r="I66" s="9" t="s">
        <v>97</v>
      </c>
      <c r="J66" s="53"/>
      <c r="K66" s="54">
        <v>1</v>
      </c>
      <c r="L66" s="54"/>
      <c r="M66" s="54"/>
      <c r="N66" s="54"/>
      <c r="O66" s="54"/>
      <c r="P66" s="54"/>
      <c r="Q66" s="54"/>
      <c r="R66" s="55"/>
      <c r="S66" s="7"/>
      <c r="T66" s="7"/>
      <c r="U66" s="66" t="s">
        <v>207</v>
      </c>
      <c r="V66" s="8" t="s">
        <v>50</v>
      </c>
      <c r="W66" s="7" t="s">
        <v>0</v>
      </c>
      <c r="X66" s="9" t="s">
        <v>97</v>
      </c>
      <c r="Y66" s="53"/>
      <c r="Z66" s="54"/>
      <c r="AA66" s="54"/>
      <c r="AB66" s="54"/>
      <c r="AC66" s="54"/>
      <c r="AD66" s="54"/>
      <c r="AE66" s="54"/>
      <c r="AF66" s="54"/>
      <c r="AG66" s="55"/>
    </row>
    <row r="67" spans="1:33" ht="12" customHeight="1">
      <c r="A67" s="110">
        <v>48</v>
      </c>
      <c r="B67" s="66" t="s">
        <v>240</v>
      </c>
      <c r="C67" s="6" t="s">
        <v>244</v>
      </c>
      <c r="D67" s="6" t="s">
        <v>252</v>
      </c>
      <c r="E67" s="7" t="s">
        <v>207</v>
      </c>
      <c r="F67" s="47" t="s">
        <v>89</v>
      </c>
      <c r="G67" s="8" t="s">
        <v>100</v>
      </c>
      <c r="H67" s="7" t="s">
        <v>89</v>
      </c>
      <c r="I67" s="9" t="s">
        <v>96</v>
      </c>
      <c r="J67" s="53"/>
      <c r="K67" s="54"/>
      <c r="L67" s="54"/>
      <c r="M67" s="54">
        <v>1</v>
      </c>
      <c r="N67" s="54"/>
      <c r="O67" s="54"/>
      <c r="P67" s="54"/>
      <c r="Q67" s="54"/>
      <c r="R67" s="55"/>
      <c r="S67" s="7" t="s">
        <v>269</v>
      </c>
      <c r="T67" s="7" t="s">
        <v>272</v>
      </c>
      <c r="U67" s="7" t="s">
        <v>207</v>
      </c>
      <c r="V67" s="8" t="s">
        <v>100</v>
      </c>
      <c r="W67" s="7" t="s">
        <v>89</v>
      </c>
      <c r="X67" s="9" t="s">
        <v>96</v>
      </c>
      <c r="Y67" s="53"/>
      <c r="Z67" s="54">
        <v>1</v>
      </c>
      <c r="AA67" s="54"/>
      <c r="AB67" s="54"/>
      <c r="AC67" s="54"/>
      <c r="AD67" s="54">
        <v>1</v>
      </c>
      <c r="AE67" s="54"/>
      <c r="AF67" s="54"/>
      <c r="AG67" s="55">
        <v>1</v>
      </c>
    </row>
    <row r="68" spans="1:33" ht="12" customHeight="1">
      <c r="A68" s="110">
        <v>49</v>
      </c>
      <c r="B68" s="66" t="s">
        <v>235</v>
      </c>
      <c r="C68" s="6" t="s">
        <v>244</v>
      </c>
      <c r="D68" s="6" t="s">
        <v>247</v>
      </c>
      <c r="E68" s="7" t="s">
        <v>208</v>
      </c>
      <c r="F68" s="47" t="s">
        <v>89</v>
      </c>
      <c r="G68" s="8" t="s">
        <v>101</v>
      </c>
      <c r="H68" s="7" t="s">
        <v>89</v>
      </c>
      <c r="I68" s="9" t="s">
        <v>97</v>
      </c>
      <c r="J68" s="53"/>
      <c r="K68" s="54">
        <v>1</v>
      </c>
      <c r="L68" s="54"/>
      <c r="M68" s="54"/>
      <c r="N68" s="54"/>
      <c r="O68" s="54"/>
      <c r="P68" s="54"/>
      <c r="Q68" s="54"/>
      <c r="R68" s="55"/>
      <c r="S68" s="7" t="s">
        <v>267</v>
      </c>
      <c r="T68" s="7" t="s">
        <v>271</v>
      </c>
      <c r="U68" s="7" t="s">
        <v>208</v>
      </c>
      <c r="V68" s="8" t="s">
        <v>101</v>
      </c>
      <c r="W68" s="7" t="s">
        <v>89</v>
      </c>
      <c r="X68" s="9" t="s">
        <v>97</v>
      </c>
      <c r="Y68" s="53"/>
      <c r="Z68" s="54">
        <v>1</v>
      </c>
      <c r="AA68" s="54"/>
      <c r="AB68" s="54"/>
      <c r="AC68" s="54"/>
      <c r="AD68" s="54"/>
      <c r="AE68" s="54"/>
      <c r="AF68" s="54"/>
      <c r="AG68" s="55"/>
    </row>
    <row r="69" spans="1:33" ht="12" customHeight="1">
      <c r="A69" s="110">
        <v>50</v>
      </c>
      <c r="B69" s="66" t="s">
        <v>235</v>
      </c>
      <c r="C69" s="6" t="s">
        <v>244</v>
      </c>
      <c r="D69" s="6" t="s">
        <v>248</v>
      </c>
      <c r="E69" s="7" t="s">
        <v>208</v>
      </c>
      <c r="F69" s="47" t="s">
        <v>0</v>
      </c>
      <c r="G69" s="8" t="s">
        <v>101</v>
      </c>
      <c r="H69" s="7" t="s">
        <v>89</v>
      </c>
      <c r="I69" s="9" t="s">
        <v>96</v>
      </c>
      <c r="J69" s="53"/>
      <c r="K69" s="54"/>
      <c r="L69" s="54">
        <v>1</v>
      </c>
      <c r="M69" s="54"/>
      <c r="N69" s="54"/>
      <c r="O69" s="54"/>
      <c r="P69" s="54"/>
      <c r="Q69" s="54"/>
      <c r="R69" s="55"/>
      <c r="S69" s="7" t="s">
        <v>267</v>
      </c>
      <c r="T69" s="7" t="s">
        <v>271</v>
      </c>
      <c r="U69" s="7" t="s">
        <v>208</v>
      </c>
      <c r="V69" s="8" t="s">
        <v>101</v>
      </c>
      <c r="W69" s="7" t="s">
        <v>89</v>
      </c>
      <c r="X69" s="9" t="s">
        <v>96</v>
      </c>
      <c r="Y69" s="53">
        <v>1</v>
      </c>
      <c r="Z69" s="54"/>
      <c r="AA69" s="54"/>
      <c r="AB69" s="54"/>
      <c r="AC69" s="54"/>
      <c r="AD69" s="54"/>
      <c r="AE69" s="54"/>
      <c r="AF69" s="54"/>
      <c r="AG69" s="55"/>
    </row>
    <row r="70" spans="1:33" ht="12" customHeight="1">
      <c r="A70" s="110">
        <v>51</v>
      </c>
      <c r="B70" s="66" t="s">
        <v>294</v>
      </c>
      <c r="C70" s="6" t="s">
        <v>243</v>
      </c>
      <c r="D70" s="6" t="s">
        <v>250</v>
      </c>
      <c r="E70" s="7" t="s">
        <v>208</v>
      </c>
      <c r="F70" s="47" t="s">
        <v>0</v>
      </c>
      <c r="G70" s="8" t="s">
        <v>74</v>
      </c>
      <c r="H70" s="7" t="s">
        <v>89</v>
      </c>
      <c r="I70" s="9" t="s">
        <v>90</v>
      </c>
      <c r="J70" s="53"/>
      <c r="K70" s="54"/>
      <c r="L70" s="54"/>
      <c r="M70" s="54"/>
      <c r="N70" s="54"/>
      <c r="O70" s="54"/>
      <c r="P70" s="54"/>
      <c r="Q70" s="54"/>
      <c r="R70" s="55"/>
      <c r="S70" s="7"/>
      <c r="T70" s="7"/>
      <c r="U70" s="7" t="s">
        <v>208</v>
      </c>
      <c r="V70" s="8" t="s">
        <v>74</v>
      </c>
      <c r="W70" s="7" t="s">
        <v>89</v>
      </c>
      <c r="X70" s="9" t="s">
        <v>90</v>
      </c>
      <c r="Y70" s="53"/>
      <c r="Z70" s="54"/>
      <c r="AA70" s="54"/>
      <c r="AB70" s="54"/>
      <c r="AC70" s="54"/>
      <c r="AD70" s="54"/>
      <c r="AE70" s="54"/>
      <c r="AF70" s="54"/>
      <c r="AG70" s="55"/>
    </row>
    <row r="71" spans="1:33" ht="12" customHeight="1">
      <c r="A71" s="110">
        <v>52</v>
      </c>
      <c r="B71" s="66" t="s">
        <v>238</v>
      </c>
      <c r="C71" s="47" t="s">
        <v>245</v>
      </c>
      <c r="D71" s="6" t="s">
        <v>251</v>
      </c>
      <c r="E71" s="47" t="s">
        <v>208</v>
      </c>
      <c r="F71" s="47" t="s">
        <v>89</v>
      </c>
      <c r="G71" s="8" t="s">
        <v>100</v>
      </c>
      <c r="H71" s="7" t="s">
        <v>89</v>
      </c>
      <c r="I71" s="9" t="s">
        <v>96</v>
      </c>
      <c r="J71" s="53"/>
      <c r="K71" s="54"/>
      <c r="L71" s="54"/>
      <c r="M71" s="54">
        <v>1</v>
      </c>
      <c r="N71" s="54">
        <v>1</v>
      </c>
      <c r="O71" s="54">
        <v>1</v>
      </c>
      <c r="P71" s="54">
        <v>1</v>
      </c>
      <c r="Q71" s="54"/>
      <c r="R71" s="55"/>
      <c r="S71" s="47" t="s">
        <v>267</v>
      </c>
      <c r="T71" s="47" t="s">
        <v>270</v>
      </c>
      <c r="U71" s="47" t="s">
        <v>208</v>
      </c>
      <c r="V71" s="8" t="s">
        <v>100</v>
      </c>
      <c r="W71" s="7" t="s">
        <v>89</v>
      </c>
      <c r="X71" s="9" t="s">
        <v>96</v>
      </c>
      <c r="Y71" s="53"/>
      <c r="Z71" s="54">
        <v>1</v>
      </c>
      <c r="AA71" s="54">
        <v>1</v>
      </c>
      <c r="AB71" s="54"/>
      <c r="AC71" s="54">
        <v>1</v>
      </c>
      <c r="AD71" s="54"/>
      <c r="AE71" s="54"/>
      <c r="AF71" s="54"/>
      <c r="AG71" s="55"/>
    </row>
    <row r="72" spans="1:33" ht="12" customHeight="1">
      <c r="A72" s="110">
        <v>53</v>
      </c>
      <c r="B72" s="66" t="s">
        <v>238</v>
      </c>
      <c r="C72" s="6" t="s">
        <v>243</v>
      </c>
      <c r="D72" s="6" t="s">
        <v>253</v>
      </c>
      <c r="E72" s="7" t="s">
        <v>208</v>
      </c>
      <c r="F72" s="47" t="s">
        <v>0</v>
      </c>
      <c r="G72" s="8" t="s">
        <v>50</v>
      </c>
      <c r="H72" s="7" t="s">
        <v>89</v>
      </c>
      <c r="I72" s="9" t="s">
        <v>96</v>
      </c>
      <c r="J72" s="53">
        <v>1</v>
      </c>
      <c r="K72" s="54">
        <v>1</v>
      </c>
      <c r="L72" s="54">
        <v>1</v>
      </c>
      <c r="M72" s="54">
        <v>1</v>
      </c>
      <c r="N72" s="54"/>
      <c r="O72" s="54">
        <v>1</v>
      </c>
      <c r="P72" s="54">
        <v>1</v>
      </c>
      <c r="Q72" s="54"/>
      <c r="R72" s="55"/>
      <c r="S72" s="7" t="s">
        <v>267</v>
      </c>
      <c r="T72" s="7" t="s">
        <v>272</v>
      </c>
      <c r="U72" s="7" t="s">
        <v>208</v>
      </c>
      <c r="V72" s="8" t="s">
        <v>50</v>
      </c>
      <c r="W72" s="7" t="s">
        <v>89</v>
      </c>
      <c r="X72" s="9" t="s">
        <v>96</v>
      </c>
      <c r="Y72" s="53"/>
      <c r="Z72" s="54">
        <v>1</v>
      </c>
      <c r="AA72" s="54">
        <v>1</v>
      </c>
      <c r="AB72" s="54"/>
      <c r="AC72" s="54"/>
      <c r="AD72" s="54"/>
      <c r="AE72" s="54"/>
      <c r="AF72" s="54"/>
      <c r="AG72" s="55"/>
    </row>
    <row r="73" spans="1:33" ht="12" customHeight="1">
      <c r="A73" s="110">
        <v>54</v>
      </c>
      <c r="B73" s="66" t="s">
        <v>240</v>
      </c>
      <c r="C73" s="6" t="s">
        <v>244</v>
      </c>
      <c r="D73" s="6" t="s">
        <v>249</v>
      </c>
      <c r="E73" s="7" t="s">
        <v>208</v>
      </c>
      <c r="F73" s="47" t="s">
        <v>0</v>
      </c>
      <c r="G73" s="8" t="s">
        <v>98</v>
      </c>
      <c r="H73" s="7" t="s">
        <v>89</v>
      </c>
      <c r="I73" s="9" t="s">
        <v>96</v>
      </c>
      <c r="J73" s="53"/>
      <c r="K73" s="54"/>
      <c r="L73" s="54">
        <v>1</v>
      </c>
      <c r="M73" s="54">
        <v>1</v>
      </c>
      <c r="N73" s="54"/>
      <c r="O73" s="54"/>
      <c r="P73" s="54"/>
      <c r="Q73" s="54"/>
      <c r="R73" s="55"/>
      <c r="S73" s="7" t="s">
        <v>269</v>
      </c>
      <c r="T73" s="7"/>
      <c r="U73" s="7" t="s">
        <v>208</v>
      </c>
      <c r="V73" s="8" t="s">
        <v>98</v>
      </c>
      <c r="W73" s="7" t="s">
        <v>89</v>
      </c>
      <c r="X73" s="9" t="s">
        <v>96</v>
      </c>
      <c r="Y73" s="53"/>
      <c r="Z73" s="54">
        <v>1</v>
      </c>
      <c r="AA73" s="54"/>
      <c r="AB73" s="54"/>
      <c r="AC73" s="54"/>
      <c r="AD73" s="54"/>
      <c r="AE73" s="54"/>
      <c r="AF73" s="54"/>
      <c r="AG73" s="55">
        <v>1</v>
      </c>
    </row>
    <row r="74" spans="1:33" ht="12" customHeight="1">
      <c r="A74" s="110"/>
      <c r="B74" s="66" t="s">
        <v>240</v>
      </c>
      <c r="C74" s="66" t="s">
        <v>244</v>
      </c>
      <c r="D74" s="66" t="s">
        <v>249</v>
      </c>
      <c r="E74" s="66" t="s">
        <v>208</v>
      </c>
      <c r="F74" s="66" t="s">
        <v>0</v>
      </c>
      <c r="G74" s="8" t="s">
        <v>50</v>
      </c>
      <c r="H74" s="7" t="s">
        <v>0</v>
      </c>
      <c r="I74" s="9" t="s">
        <v>97</v>
      </c>
      <c r="J74" s="53"/>
      <c r="K74" s="54">
        <v>1</v>
      </c>
      <c r="L74" s="54"/>
      <c r="M74" s="54"/>
      <c r="N74" s="54"/>
      <c r="O74" s="54"/>
      <c r="P74" s="54"/>
      <c r="Q74" s="54"/>
      <c r="R74" s="55"/>
      <c r="S74" s="7"/>
      <c r="T74" s="7"/>
      <c r="U74" s="66" t="s">
        <v>208</v>
      </c>
      <c r="V74" s="8" t="s">
        <v>50</v>
      </c>
      <c r="W74" s="7" t="s">
        <v>0</v>
      </c>
      <c r="X74" s="9" t="s">
        <v>97</v>
      </c>
      <c r="Y74" s="53"/>
      <c r="Z74" s="54"/>
      <c r="AA74" s="54"/>
      <c r="AB74" s="54"/>
      <c r="AC74" s="54"/>
      <c r="AD74" s="54"/>
      <c r="AE74" s="54"/>
      <c r="AF74" s="54"/>
      <c r="AG74" s="55"/>
    </row>
    <row r="75" spans="1:33" ht="12" customHeight="1">
      <c r="A75" s="110">
        <v>55</v>
      </c>
      <c r="B75" s="66" t="s">
        <v>50</v>
      </c>
      <c r="C75" s="6" t="s">
        <v>243</v>
      </c>
      <c r="D75" s="6" t="s">
        <v>247</v>
      </c>
      <c r="E75" s="7" t="s">
        <v>208</v>
      </c>
      <c r="F75" s="47" t="s">
        <v>0</v>
      </c>
      <c r="G75" s="8" t="s">
        <v>98</v>
      </c>
      <c r="H75" s="7" t="s">
        <v>89</v>
      </c>
      <c r="I75" s="9" t="s">
        <v>96</v>
      </c>
      <c r="J75" s="53"/>
      <c r="K75" s="54"/>
      <c r="L75" s="54">
        <v>1</v>
      </c>
      <c r="M75" s="54">
        <v>1</v>
      </c>
      <c r="N75" s="54"/>
      <c r="O75" s="54"/>
      <c r="P75" s="54"/>
      <c r="Q75" s="54"/>
      <c r="R75" s="55"/>
      <c r="S75" s="7" t="s">
        <v>267</v>
      </c>
      <c r="T75" s="7" t="s">
        <v>270</v>
      </c>
      <c r="U75" s="7" t="s">
        <v>208</v>
      </c>
      <c r="V75" s="8" t="s">
        <v>98</v>
      </c>
      <c r="W75" s="7" t="s">
        <v>89</v>
      </c>
      <c r="X75" s="9" t="s">
        <v>96</v>
      </c>
      <c r="Y75" s="53"/>
      <c r="Z75" s="54">
        <v>1</v>
      </c>
      <c r="AA75" s="54"/>
      <c r="AB75" s="54"/>
      <c r="AC75" s="54"/>
      <c r="AD75" s="54"/>
      <c r="AE75" s="54"/>
      <c r="AF75" s="54"/>
      <c r="AG75" s="55">
        <v>1</v>
      </c>
    </row>
    <row r="76" spans="1:33" ht="12" customHeight="1">
      <c r="A76" s="110">
        <v>56</v>
      </c>
      <c r="B76" s="66" t="s">
        <v>238</v>
      </c>
      <c r="C76" s="6" t="s">
        <v>245</v>
      </c>
      <c r="D76" s="6" t="s">
        <v>248</v>
      </c>
      <c r="E76" s="7" t="s">
        <v>208</v>
      </c>
      <c r="F76" s="47" t="s">
        <v>0</v>
      </c>
      <c r="G76" s="8" t="s">
        <v>50</v>
      </c>
      <c r="H76" s="7" t="s">
        <v>89</v>
      </c>
      <c r="I76" s="9" t="s">
        <v>96</v>
      </c>
      <c r="J76" s="53"/>
      <c r="K76" s="54"/>
      <c r="L76" s="54"/>
      <c r="M76" s="54"/>
      <c r="N76" s="54"/>
      <c r="O76" s="54"/>
      <c r="P76" s="54"/>
      <c r="Q76" s="54"/>
      <c r="R76" s="55">
        <v>1</v>
      </c>
      <c r="S76" s="7" t="s">
        <v>266</v>
      </c>
      <c r="T76" s="7" t="s">
        <v>271</v>
      </c>
      <c r="U76" s="7" t="s">
        <v>208</v>
      </c>
      <c r="V76" s="8" t="s">
        <v>50</v>
      </c>
      <c r="W76" s="7" t="s">
        <v>89</v>
      </c>
      <c r="X76" s="9" t="s">
        <v>96</v>
      </c>
      <c r="Y76" s="53"/>
      <c r="Z76" s="54">
        <v>1</v>
      </c>
      <c r="AA76" s="54"/>
      <c r="AB76" s="54"/>
      <c r="AC76" s="54"/>
      <c r="AD76" s="54"/>
      <c r="AE76" s="54"/>
      <c r="AF76" s="54"/>
      <c r="AG76" s="55">
        <v>1</v>
      </c>
    </row>
    <row r="77" spans="1:33" ht="12" customHeight="1">
      <c r="A77" s="110">
        <v>57</v>
      </c>
      <c r="B77" s="66" t="s">
        <v>237</v>
      </c>
      <c r="C77" s="6" t="s">
        <v>245</v>
      </c>
      <c r="D77" s="6" t="s">
        <v>247</v>
      </c>
      <c r="E77" s="7" t="s">
        <v>208</v>
      </c>
      <c r="F77" s="47" t="s">
        <v>0</v>
      </c>
      <c r="G77" s="8" t="s">
        <v>98</v>
      </c>
      <c r="H77" s="7" t="s">
        <v>89</v>
      </c>
      <c r="I77" s="9" t="s">
        <v>96</v>
      </c>
      <c r="J77" s="53"/>
      <c r="K77" s="54"/>
      <c r="L77" s="54"/>
      <c r="M77" s="54">
        <v>1</v>
      </c>
      <c r="N77" s="54"/>
      <c r="O77" s="54"/>
      <c r="P77" s="54"/>
      <c r="Q77" s="54"/>
      <c r="R77" s="55"/>
      <c r="S77" s="7" t="s">
        <v>267</v>
      </c>
      <c r="T77" s="7" t="s">
        <v>272</v>
      </c>
      <c r="U77" s="7" t="s">
        <v>208</v>
      </c>
      <c r="V77" s="8" t="s">
        <v>98</v>
      </c>
      <c r="W77" s="7" t="s">
        <v>89</v>
      </c>
      <c r="X77" s="9" t="s">
        <v>96</v>
      </c>
      <c r="Y77" s="53"/>
      <c r="Z77" s="54"/>
      <c r="AA77" s="54"/>
      <c r="AB77" s="54"/>
      <c r="AC77" s="54"/>
      <c r="AD77" s="54"/>
      <c r="AE77" s="54"/>
      <c r="AF77" s="54"/>
      <c r="AG77" s="55">
        <v>1</v>
      </c>
    </row>
    <row r="78" spans="1:33" ht="12" customHeight="1">
      <c r="A78" s="110">
        <v>58</v>
      </c>
      <c r="B78" s="66" t="s">
        <v>235</v>
      </c>
      <c r="C78" s="6" t="s">
        <v>244</v>
      </c>
      <c r="D78" s="6" t="s">
        <v>247</v>
      </c>
      <c r="E78" s="7" t="s">
        <v>208</v>
      </c>
      <c r="F78" s="47" t="s">
        <v>0</v>
      </c>
      <c r="G78" s="8" t="s">
        <v>74</v>
      </c>
      <c r="H78" s="7" t="s">
        <v>89</v>
      </c>
      <c r="I78" s="9" t="s">
        <v>90</v>
      </c>
      <c r="J78" s="53"/>
      <c r="K78" s="54"/>
      <c r="L78" s="54"/>
      <c r="M78" s="54"/>
      <c r="N78" s="54"/>
      <c r="O78" s="54"/>
      <c r="P78" s="54"/>
      <c r="Q78" s="54"/>
      <c r="R78" s="55"/>
      <c r="S78" s="7"/>
      <c r="T78" s="7"/>
      <c r="U78" s="7" t="s">
        <v>208</v>
      </c>
      <c r="V78" s="8" t="s">
        <v>74</v>
      </c>
      <c r="W78" s="7" t="s">
        <v>89</v>
      </c>
      <c r="X78" s="9" t="s">
        <v>90</v>
      </c>
      <c r="Y78" s="53"/>
      <c r="Z78" s="54"/>
      <c r="AA78" s="54"/>
      <c r="AB78" s="54"/>
      <c r="AC78" s="54"/>
      <c r="AD78" s="54"/>
      <c r="AE78" s="54"/>
      <c r="AF78" s="54"/>
      <c r="AG78" s="55"/>
    </row>
    <row r="79" spans="1:33" ht="12" customHeight="1">
      <c r="A79" s="110">
        <v>59</v>
      </c>
      <c r="B79" s="66" t="s">
        <v>235</v>
      </c>
      <c r="C79" s="6" t="s">
        <v>244</v>
      </c>
      <c r="D79" s="6" t="s">
        <v>248</v>
      </c>
      <c r="E79" s="7" t="s">
        <v>208</v>
      </c>
      <c r="F79" s="47" t="s">
        <v>0</v>
      </c>
      <c r="G79" s="8" t="s">
        <v>112</v>
      </c>
      <c r="H79" s="7" t="s">
        <v>89</v>
      </c>
      <c r="I79" s="9" t="s">
        <v>96</v>
      </c>
      <c r="J79" s="53"/>
      <c r="K79" s="54"/>
      <c r="L79" s="54"/>
      <c r="M79" s="54">
        <v>1</v>
      </c>
      <c r="N79" s="54"/>
      <c r="O79" s="54"/>
      <c r="P79" s="54">
        <v>1</v>
      </c>
      <c r="Q79" s="54"/>
      <c r="R79" s="55"/>
      <c r="S79" s="7" t="s">
        <v>266</v>
      </c>
      <c r="T79" s="7" t="s">
        <v>271</v>
      </c>
      <c r="U79" s="7" t="s">
        <v>208</v>
      </c>
      <c r="V79" s="8" t="s">
        <v>112</v>
      </c>
      <c r="W79" s="7" t="s">
        <v>89</v>
      </c>
      <c r="X79" s="9" t="s">
        <v>96</v>
      </c>
      <c r="Y79" s="53"/>
      <c r="Z79" s="54"/>
      <c r="AA79" s="54"/>
      <c r="AB79" s="54">
        <v>1</v>
      </c>
      <c r="AC79" s="54"/>
      <c r="AD79" s="54"/>
      <c r="AE79" s="54"/>
      <c r="AF79" s="54"/>
      <c r="AG79" s="55"/>
    </row>
    <row r="80" spans="1:33" ht="12" customHeight="1">
      <c r="A80" s="110"/>
      <c r="B80" s="66" t="s">
        <v>235</v>
      </c>
      <c r="C80" s="66" t="s">
        <v>244</v>
      </c>
      <c r="D80" s="66" t="s">
        <v>248</v>
      </c>
      <c r="E80" s="66" t="s">
        <v>208</v>
      </c>
      <c r="F80" s="66" t="s">
        <v>0</v>
      </c>
      <c r="G80" s="8" t="s">
        <v>70</v>
      </c>
      <c r="H80" s="7" t="s">
        <v>0</v>
      </c>
      <c r="I80" s="9" t="s">
        <v>96</v>
      </c>
      <c r="J80" s="53"/>
      <c r="K80" s="54"/>
      <c r="L80" s="54"/>
      <c r="M80" s="54"/>
      <c r="N80" s="54"/>
      <c r="O80" s="54"/>
      <c r="P80" s="54"/>
      <c r="Q80" s="54"/>
      <c r="R80" s="55"/>
      <c r="S80" s="7"/>
      <c r="T80" s="7"/>
      <c r="U80" s="66" t="s">
        <v>208</v>
      </c>
      <c r="V80" s="8" t="s">
        <v>70</v>
      </c>
      <c r="W80" s="7" t="s">
        <v>0</v>
      </c>
      <c r="X80" s="9" t="s">
        <v>96</v>
      </c>
      <c r="Y80" s="53"/>
      <c r="Z80" s="54"/>
      <c r="AA80" s="54"/>
      <c r="AB80" s="54"/>
      <c r="AC80" s="54"/>
      <c r="AD80" s="54"/>
      <c r="AE80" s="54"/>
      <c r="AF80" s="54"/>
      <c r="AG80" s="55"/>
    </row>
    <row r="81" spans="1:33" ht="12" customHeight="1">
      <c r="A81" s="110">
        <v>60</v>
      </c>
      <c r="B81" s="66" t="s">
        <v>235</v>
      </c>
      <c r="C81" s="6" t="s">
        <v>242</v>
      </c>
      <c r="D81" s="6" t="s">
        <v>248</v>
      </c>
      <c r="E81" s="7" t="s">
        <v>208</v>
      </c>
      <c r="F81" s="47" t="s">
        <v>0</v>
      </c>
      <c r="G81" s="8" t="s">
        <v>101</v>
      </c>
      <c r="H81" s="7" t="s">
        <v>89</v>
      </c>
      <c r="I81" s="9" t="s">
        <v>96</v>
      </c>
      <c r="J81" s="53"/>
      <c r="K81" s="54"/>
      <c r="L81" s="54"/>
      <c r="M81" s="54"/>
      <c r="N81" s="54"/>
      <c r="O81" s="54"/>
      <c r="P81" s="54"/>
      <c r="Q81" s="54"/>
      <c r="R81" s="55"/>
      <c r="S81" s="7" t="s">
        <v>266</v>
      </c>
      <c r="T81" s="7" t="s">
        <v>271</v>
      </c>
      <c r="U81" s="7" t="s">
        <v>208</v>
      </c>
      <c r="V81" s="8" t="s">
        <v>101</v>
      </c>
      <c r="W81" s="7" t="s">
        <v>89</v>
      </c>
      <c r="X81" s="9" t="s">
        <v>96</v>
      </c>
      <c r="Y81" s="53"/>
      <c r="Z81" s="54">
        <v>1</v>
      </c>
      <c r="AA81" s="54">
        <v>1</v>
      </c>
      <c r="AB81" s="54"/>
      <c r="AC81" s="54"/>
      <c r="AD81" s="54"/>
      <c r="AE81" s="54"/>
      <c r="AF81" s="54"/>
      <c r="AG81" s="55"/>
    </row>
    <row r="82" spans="1:33" ht="12" customHeight="1">
      <c r="A82" s="110">
        <v>61</v>
      </c>
      <c r="B82" s="66" t="s">
        <v>235</v>
      </c>
      <c r="C82" s="6" t="s">
        <v>242</v>
      </c>
      <c r="D82" s="6" t="s">
        <v>249</v>
      </c>
      <c r="E82" s="7" t="s">
        <v>208</v>
      </c>
      <c r="F82" s="47" t="s">
        <v>89</v>
      </c>
      <c r="G82" s="8" t="s">
        <v>99</v>
      </c>
      <c r="H82" s="7" t="s">
        <v>89</v>
      </c>
      <c r="I82" s="9" t="s">
        <v>96</v>
      </c>
      <c r="J82" s="53"/>
      <c r="K82" s="54">
        <v>1</v>
      </c>
      <c r="L82" s="54">
        <v>1</v>
      </c>
      <c r="M82" s="54">
        <v>1</v>
      </c>
      <c r="N82" s="54">
        <v>1</v>
      </c>
      <c r="O82" s="54"/>
      <c r="P82" s="54"/>
      <c r="Q82" s="54"/>
      <c r="R82" s="55"/>
      <c r="S82" s="7" t="s">
        <v>267</v>
      </c>
      <c r="T82" s="7" t="s">
        <v>272</v>
      </c>
      <c r="U82" s="7" t="s">
        <v>208</v>
      </c>
      <c r="V82" s="8" t="s">
        <v>99</v>
      </c>
      <c r="W82" s="7" t="s">
        <v>89</v>
      </c>
      <c r="X82" s="9" t="s">
        <v>96</v>
      </c>
      <c r="Y82" s="53"/>
      <c r="Z82" s="54"/>
      <c r="AA82" s="54">
        <v>1</v>
      </c>
      <c r="AB82" s="54">
        <v>1</v>
      </c>
      <c r="AC82" s="54"/>
      <c r="AD82" s="54"/>
      <c r="AE82" s="54"/>
      <c r="AF82" s="54"/>
      <c r="AG82" s="55"/>
    </row>
    <row r="83" spans="1:33" ht="12" customHeight="1">
      <c r="A83" s="110"/>
      <c r="B83" s="66" t="s">
        <v>235</v>
      </c>
      <c r="C83" s="66" t="s">
        <v>242</v>
      </c>
      <c r="D83" s="66" t="s">
        <v>249</v>
      </c>
      <c r="E83" s="66" t="s">
        <v>208</v>
      </c>
      <c r="F83" s="66" t="s">
        <v>89</v>
      </c>
      <c r="G83" s="8" t="s">
        <v>50</v>
      </c>
      <c r="H83" s="7" t="s">
        <v>0</v>
      </c>
      <c r="I83" s="9" t="s">
        <v>96</v>
      </c>
      <c r="J83" s="53"/>
      <c r="K83" s="54">
        <v>1</v>
      </c>
      <c r="L83" s="54">
        <v>1</v>
      </c>
      <c r="M83" s="54">
        <v>1</v>
      </c>
      <c r="N83" s="54"/>
      <c r="O83" s="54"/>
      <c r="P83" s="54"/>
      <c r="Q83" s="54"/>
      <c r="R83" s="55"/>
      <c r="S83" s="7"/>
      <c r="T83" s="7"/>
      <c r="U83" s="66" t="s">
        <v>208</v>
      </c>
      <c r="V83" s="8" t="s">
        <v>50</v>
      </c>
      <c r="W83" s="7" t="s">
        <v>0</v>
      </c>
      <c r="X83" s="9" t="s">
        <v>96</v>
      </c>
      <c r="Y83" s="53"/>
      <c r="Z83" s="54"/>
      <c r="AA83" s="54"/>
      <c r="AB83" s="54"/>
      <c r="AC83" s="54"/>
      <c r="AD83" s="54"/>
      <c r="AE83" s="54"/>
      <c r="AF83" s="54"/>
      <c r="AG83" s="55"/>
    </row>
    <row r="84" spans="1:33" ht="12" customHeight="1">
      <c r="A84" s="110">
        <v>62</v>
      </c>
      <c r="B84" s="66" t="s">
        <v>235</v>
      </c>
      <c r="C84" s="6" t="s">
        <v>244</v>
      </c>
      <c r="D84" s="6" t="s">
        <v>247</v>
      </c>
      <c r="E84" s="7" t="s">
        <v>208</v>
      </c>
      <c r="F84" s="47" t="s">
        <v>0</v>
      </c>
      <c r="G84" s="8" t="s">
        <v>101</v>
      </c>
      <c r="H84" s="7" t="s">
        <v>89</v>
      </c>
      <c r="I84" s="9" t="s">
        <v>96</v>
      </c>
      <c r="J84" s="53"/>
      <c r="K84" s="54"/>
      <c r="L84" s="54"/>
      <c r="M84" s="54">
        <v>1</v>
      </c>
      <c r="N84" s="54"/>
      <c r="O84" s="54"/>
      <c r="P84" s="54"/>
      <c r="Q84" s="54"/>
      <c r="R84" s="55"/>
      <c r="S84" s="7" t="s">
        <v>267</v>
      </c>
      <c r="T84" s="7" t="s">
        <v>272</v>
      </c>
      <c r="U84" s="7" t="s">
        <v>208</v>
      </c>
      <c r="V84" s="8" t="s">
        <v>101</v>
      </c>
      <c r="W84" s="7" t="s">
        <v>89</v>
      </c>
      <c r="X84" s="9" t="s">
        <v>96</v>
      </c>
      <c r="Y84" s="53"/>
      <c r="Z84" s="54"/>
      <c r="AA84" s="54"/>
      <c r="AB84" s="54"/>
      <c r="AC84" s="54"/>
      <c r="AD84" s="54"/>
      <c r="AE84" s="54">
        <v>1</v>
      </c>
      <c r="AF84" s="54"/>
      <c r="AG84" s="55">
        <v>1</v>
      </c>
    </row>
    <row r="85" spans="1:33" ht="12" customHeight="1">
      <c r="A85" s="110"/>
      <c r="B85" s="66" t="s">
        <v>235</v>
      </c>
      <c r="C85" s="66" t="s">
        <v>244</v>
      </c>
      <c r="D85" s="66" t="s">
        <v>247</v>
      </c>
      <c r="E85" s="66" t="s">
        <v>208</v>
      </c>
      <c r="F85" s="66" t="s">
        <v>0</v>
      </c>
      <c r="G85" s="8" t="s">
        <v>98</v>
      </c>
      <c r="H85" s="7" t="s">
        <v>0</v>
      </c>
      <c r="I85" s="9" t="s">
        <v>96</v>
      </c>
      <c r="J85" s="53"/>
      <c r="K85" s="54"/>
      <c r="L85" s="54"/>
      <c r="M85" s="54">
        <v>1</v>
      </c>
      <c r="N85" s="54"/>
      <c r="O85" s="54"/>
      <c r="P85" s="54"/>
      <c r="Q85" s="54"/>
      <c r="R85" s="55"/>
      <c r="S85" s="7"/>
      <c r="T85" s="7"/>
      <c r="U85" s="66" t="s">
        <v>208</v>
      </c>
      <c r="V85" s="8" t="s">
        <v>98</v>
      </c>
      <c r="W85" s="7" t="s">
        <v>0</v>
      </c>
      <c r="X85" s="9" t="s">
        <v>96</v>
      </c>
      <c r="Y85" s="53"/>
      <c r="Z85" s="54"/>
      <c r="AA85" s="54"/>
      <c r="AB85" s="54"/>
      <c r="AC85" s="54"/>
      <c r="AD85" s="54"/>
      <c r="AE85" s="54"/>
      <c r="AF85" s="54"/>
      <c r="AG85" s="55"/>
    </row>
    <row r="86" spans="1:33" ht="12" customHeight="1">
      <c r="A86" s="110">
        <v>63</v>
      </c>
      <c r="B86" s="66" t="s">
        <v>235</v>
      </c>
      <c r="C86" s="6" t="s">
        <v>243</v>
      </c>
      <c r="D86" s="6" t="s">
        <v>249</v>
      </c>
      <c r="E86" s="7" t="s">
        <v>208</v>
      </c>
      <c r="F86" s="47" t="s">
        <v>0</v>
      </c>
      <c r="G86" s="8" t="s">
        <v>99</v>
      </c>
      <c r="H86" s="7" t="s">
        <v>89</v>
      </c>
      <c r="I86" s="9" t="s">
        <v>96</v>
      </c>
      <c r="J86" s="53"/>
      <c r="K86" s="54">
        <v>1</v>
      </c>
      <c r="L86" s="54"/>
      <c r="M86" s="54">
        <v>1</v>
      </c>
      <c r="N86" s="54"/>
      <c r="O86" s="54"/>
      <c r="P86" s="54">
        <v>1</v>
      </c>
      <c r="Q86" s="54"/>
      <c r="R86" s="55"/>
      <c r="S86" s="7" t="s">
        <v>267</v>
      </c>
      <c r="T86" s="7" t="s">
        <v>272</v>
      </c>
      <c r="U86" s="7" t="s">
        <v>208</v>
      </c>
      <c r="V86" s="8" t="s">
        <v>99</v>
      </c>
      <c r="W86" s="7" t="s">
        <v>89</v>
      </c>
      <c r="X86" s="9" t="s">
        <v>96</v>
      </c>
      <c r="Y86" s="53"/>
      <c r="Z86" s="54"/>
      <c r="AA86" s="54">
        <v>1</v>
      </c>
      <c r="AB86" s="54">
        <v>1</v>
      </c>
      <c r="AC86" s="54"/>
      <c r="AD86" s="54">
        <v>1</v>
      </c>
      <c r="AE86" s="54"/>
      <c r="AF86" s="54"/>
      <c r="AG86" s="55"/>
    </row>
    <row r="87" spans="1:33" ht="12" customHeight="1">
      <c r="A87" s="110">
        <v>64</v>
      </c>
      <c r="B87" s="66" t="s">
        <v>50</v>
      </c>
      <c r="C87" s="6" t="s">
        <v>245</v>
      </c>
      <c r="D87" s="6" t="s">
        <v>90</v>
      </c>
      <c r="E87" s="7" t="s">
        <v>208</v>
      </c>
      <c r="F87" s="47" t="s">
        <v>89</v>
      </c>
      <c r="G87" s="8" t="s">
        <v>100</v>
      </c>
      <c r="H87" s="7" t="s">
        <v>89</v>
      </c>
      <c r="I87" s="9" t="s">
        <v>96</v>
      </c>
      <c r="J87" s="53">
        <v>1</v>
      </c>
      <c r="K87" s="54">
        <v>1</v>
      </c>
      <c r="L87" s="54">
        <v>1</v>
      </c>
      <c r="M87" s="54">
        <v>1</v>
      </c>
      <c r="N87" s="54"/>
      <c r="O87" s="54"/>
      <c r="P87" s="54">
        <v>1</v>
      </c>
      <c r="Q87" s="54"/>
      <c r="R87" s="55"/>
      <c r="S87" s="7" t="s">
        <v>267</v>
      </c>
      <c r="T87" s="7" t="s">
        <v>274</v>
      </c>
      <c r="U87" s="7" t="s">
        <v>208</v>
      </c>
      <c r="V87" s="8" t="s">
        <v>100</v>
      </c>
      <c r="W87" s="7" t="s">
        <v>89</v>
      </c>
      <c r="X87" s="9" t="s">
        <v>96</v>
      </c>
      <c r="Y87" s="53"/>
      <c r="Z87" s="54"/>
      <c r="AA87" s="54">
        <v>1</v>
      </c>
      <c r="AB87" s="54"/>
      <c r="AC87" s="54"/>
      <c r="AD87" s="54"/>
      <c r="AE87" s="54">
        <v>1</v>
      </c>
      <c r="AF87" s="54"/>
      <c r="AG87" s="55"/>
    </row>
    <row r="88" spans="1:33" ht="12" customHeight="1">
      <c r="A88" s="110"/>
      <c r="B88" s="66" t="s">
        <v>50</v>
      </c>
      <c r="C88" s="66" t="s">
        <v>245</v>
      </c>
      <c r="D88" s="66" t="s">
        <v>90</v>
      </c>
      <c r="E88" s="66" t="s">
        <v>208</v>
      </c>
      <c r="F88" s="66" t="s">
        <v>89</v>
      </c>
      <c r="G88" s="8" t="s">
        <v>98</v>
      </c>
      <c r="H88" s="7" t="s">
        <v>0</v>
      </c>
      <c r="I88" s="9" t="s">
        <v>96</v>
      </c>
      <c r="J88" s="53"/>
      <c r="K88" s="54"/>
      <c r="L88" s="54"/>
      <c r="M88" s="54">
        <v>1</v>
      </c>
      <c r="N88" s="54"/>
      <c r="O88" s="54"/>
      <c r="P88" s="54"/>
      <c r="Q88" s="54"/>
      <c r="R88" s="55"/>
      <c r="S88" s="7"/>
      <c r="T88" s="7"/>
      <c r="U88" s="66" t="s">
        <v>208</v>
      </c>
      <c r="V88" s="8" t="s">
        <v>98</v>
      </c>
      <c r="W88" s="7" t="s">
        <v>0</v>
      </c>
      <c r="X88" s="9" t="s">
        <v>96</v>
      </c>
      <c r="Y88" s="53"/>
      <c r="Z88" s="54"/>
      <c r="AA88" s="54"/>
      <c r="AB88" s="54"/>
      <c r="AC88" s="54"/>
      <c r="AD88" s="54"/>
      <c r="AE88" s="54"/>
      <c r="AF88" s="54"/>
      <c r="AG88" s="55"/>
    </row>
    <row r="89" spans="1:33" ht="12" customHeight="1">
      <c r="A89" s="110"/>
      <c r="B89" s="66" t="s">
        <v>50</v>
      </c>
      <c r="C89" s="66" t="s">
        <v>245</v>
      </c>
      <c r="D89" s="66" t="s">
        <v>90</v>
      </c>
      <c r="E89" s="66" t="s">
        <v>208</v>
      </c>
      <c r="F89" s="66" t="s">
        <v>89</v>
      </c>
      <c r="G89" s="8" t="s">
        <v>112</v>
      </c>
      <c r="H89" s="7" t="s">
        <v>0</v>
      </c>
      <c r="I89" s="9" t="s">
        <v>96</v>
      </c>
      <c r="J89" s="53"/>
      <c r="K89" s="54">
        <v>1</v>
      </c>
      <c r="L89" s="54">
        <v>1</v>
      </c>
      <c r="M89" s="54"/>
      <c r="N89" s="54"/>
      <c r="O89" s="54"/>
      <c r="P89" s="54"/>
      <c r="Q89" s="54"/>
      <c r="R89" s="55"/>
      <c r="S89" s="7"/>
      <c r="T89" s="7"/>
      <c r="U89" s="66" t="s">
        <v>208</v>
      </c>
      <c r="V89" s="8" t="s">
        <v>112</v>
      </c>
      <c r="W89" s="7" t="s">
        <v>0</v>
      </c>
      <c r="X89" s="9" t="s">
        <v>96</v>
      </c>
      <c r="Y89" s="53"/>
      <c r="Z89" s="54"/>
      <c r="AA89" s="54"/>
      <c r="AB89" s="54"/>
      <c r="AC89" s="54"/>
      <c r="AD89" s="54"/>
      <c r="AE89" s="54"/>
      <c r="AF89" s="54"/>
      <c r="AG89" s="55"/>
    </row>
    <row r="90" spans="1:33" ht="12" customHeight="1">
      <c r="A90" s="110"/>
      <c r="B90" s="66" t="s">
        <v>50</v>
      </c>
      <c r="C90" s="66" t="s">
        <v>245</v>
      </c>
      <c r="D90" s="66" t="s">
        <v>90</v>
      </c>
      <c r="E90" s="66" t="s">
        <v>208</v>
      </c>
      <c r="F90" s="66" t="s">
        <v>89</v>
      </c>
      <c r="G90" s="8" t="s">
        <v>70</v>
      </c>
      <c r="H90" s="7" t="s">
        <v>0</v>
      </c>
      <c r="I90" s="9" t="s">
        <v>96</v>
      </c>
      <c r="J90" s="53"/>
      <c r="K90" s="54"/>
      <c r="L90" s="54"/>
      <c r="M90" s="54"/>
      <c r="N90" s="54"/>
      <c r="O90" s="54"/>
      <c r="P90" s="54"/>
      <c r="Q90" s="54"/>
      <c r="R90" s="55"/>
      <c r="S90" s="7"/>
      <c r="T90" s="7"/>
      <c r="U90" s="66" t="s">
        <v>208</v>
      </c>
      <c r="V90" s="8" t="s">
        <v>70</v>
      </c>
      <c r="W90" s="7" t="s">
        <v>0</v>
      </c>
      <c r="X90" s="9" t="s">
        <v>96</v>
      </c>
      <c r="Y90" s="53"/>
      <c r="Z90" s="54"/>
      <c r="AA90" s="54"/>
      <c r="AB90" s="54"/>
      <c r="AC90" s="54"/>
      <c r="AD90" s="54"/>
      <c r="AE90" s="54"/>
      <c r="AF90" s="54"/>
      <c r="AG90" s="55"/>
    </row>
    <row r="91" spans="1:33" ht="12" customHeight="1">
      <c r="A91" s="110">
        <v>65</v>
      </c>
      <c r="B91" s="66" t="s">
        <v>235</v>
      </c>
      <c r="C91" s="6" t="s">
        <v>243</v>
      </c>
      <c r="D91" s="6" t="s">
        <v>249</v>
      </c>
      <c r="E91" s="7" t="s">
        <v>208</v>
      </c>
      <c r="F91" s="47" t="s">
        <v>89</v>
      </c>
      <c r="G91" s="8" t="s">
        <v>99</v>
      </c>
      <c r="H91" s="7" t="s">
        <v>89</v>
      </c>
      <c r="I91" s="9" t="s">
        <v>96</v>
      </c>
      <c r="J91" s="53"/>
      <c r="K91" s="54">
        <v>1</v>
      </c>
      <c r="L91" s="54"/>
      <c r="M91" s="54">
        <v>1</v>
      </c>
      <c r="N91" s="54"/>
      <c r="O91" s="54"/>
      <c r="P91" s="54">
        <v>1</v>
      </c>
      <c r="Q91" s="54"/>
      <c r="R91" s="55"/>
      <c r="S91" s="7" t="s">
        <v>267</v>
      </c>
      <c r="T91" s="7" t="s">
        <v>273</v>
      </c>
      <c r="U91" s="7" t="s">
        <v>208</v>
      </c>
      <c r="V91" s="8" t="s">
        <v>99</v>
      </c>
      <c r="W91" s="7" t="s">
        <v>89</v>
      </c>
      <c r="X91" s="9" t="s">
        <v>96</v>
      </c>
      <c r="Y91" s="53"/>
      <c r="Z91" s="54">
        <v>1</v>
      </c>
      <c r="AA91" s="54"/>
      <c r="AB91" s="54">
        <v>1</v>
      </c>
      <c r="AC91" s="54"/>
      <c r="AD91" s="54">
        <v>1</v>
      </c>
      <c r="AE91" s="54"/>
      <c r="AF91" s="54"/>
      <c r="AG91" s="55"/>
    </row>
    <row r="92" spans="1:33" ht="12" customHeight="1">
      <c r="A92" s="110"/>
      <c r="B92" s="66" t="s">
        <v>235</v>
      </c>
      <c r="C92" s="66" t="s">
        <v>243</v>
      </c>
      <c r="D92" s="66" t="s">
        <v>249</v>
      </c>
      <c r="E92" s="66" t="s">
        <v>208</v>
      </c>
      <c r="F92" s="66" t="s">
        <v>89</v>
      </c>
      <c r="G92" s="8" t="s">
        <v>50</v>
      </c>
      <c r="H92" s="7" t="s">
        <v>0</v>
      </c>
      <c r="I92" s="9" t="s">
        <v>96</v>
      </c>
      <c r="J92" s="53"/>
      <c r="K92" s="54">
        <v>1</v>
      </c>
      <c r="L92" s="54"/>
      <c r="M92" s="54">
        <v>1</v>
      </c>
      <c r="N92" s="54"/>
      <c r="O92" s="54"/>
      <c r="P92" s="54">
        <v>1</v>
      </c>
      <c r="Q92" s="54"/>
      <c r="R92" s="55"/>
      <c r="S92" s="7"/>
      <c r="T92" s="7"/>
      <c r="U92" s="66" t="s">
        <v>208</v>
      </c>
      <c r="V92" s="8" t="s">
        <v>50</v>
      </c>
      <c r="W92" s="7" t="s">
        <v>0</v>
      </c>
      <c r="X92" s="9" t="s">
        <v>96</v>
      </c>
      <c r="Y92" s="53"/>
      <c r="Z92" s="54"/>
      <c r="AA92" s="54"/>
      <c r="AB92" s="54"/>
      <c r="AC92" s="54"/>
      <c r="AD92" s="54"/>
      <c r="AE92" s="54"/>
      <c r="AF92" s="54"/>
      <c r="AG92" s="55"/>
    </row>
    <row r="93" spans="1:33" ht="12" customHeight="1">
      <c r="A93" s="110">
        <v>66</v>
      </c>
      <c r="B93" s="66" t="s">
        <v>235</v>
      </c>
      <c r="C93" s="6" t="s">
        <v>242</v>
      </c>
      <c r="D93" s="6" t="s">
        <v>250</v>
      </c>
      <c r="E93" s="7" t="s">
        <v>208</v>
      </c>
      <c r="F93" s="47" t="s">
        <v>89</v>
      </c>
      <c r="G93" s="8" t="s">
        <v>50</v>
      </c>
      <c r="H93" s="7" t="s">
        <v>89</v>
      </c>
      <c r="I93" s="9" t="s">
        <v>96</v>
      </c>
      <c r="J93" s="53"/>
      <c r="K93" s="54"/>
      <c r="L93" s="54">
        <v>1</v>
      </c>
      <c r="M93" s="54"/>
      <c r="N93" s="54"/>
      <c r="O93" s="54"/>
      <c r="P93" s="54"/>
      <c r="Q93" s="54"/>
      <c r="R93" s="55"/>
      <c r="S93" s="7" t="s">
        <v>266</v>
      </c>
      <c r="T93" s="7" t="s">
        <v>274</v>
      </c>
      <c r="U93" s="7" t="s">
        <v>208</v>
      </c>
      <c r="V93" s="8" t="s">
        <v>50</v>
      </c>
      <c r="W93" s="7" t="s">
        <v>89</v>
      </c>
      <c r="X93" s="9" t="s">
        <v>96</v>
      </c>
      <c r="Y93" s="53">
        <v>1</v>
      </c>
      <c r="Z93" s="54">
        <v>1</v>
      </c>
      <c r="AA93" s="54"/>
      <c r="AB93" s="54"/>
      <c r="AC93" s="54"/>
      <c r="AD93" s="54">
        <v>1</v>
      </c>
      <c r="AE93" s="54"/>
      <c r="AF93" s="54"/>
      <c r="AG93" s="55"/>
    </row>
    <row r="94" spans="1:33" ht="12" customHeight="1">
      <c r="A94" s="110"/>
      <c r="B94" s="66" t="s">
        <v>235</v>
      </c>
      <c r="C94" s="66" t="s">
        <v>242</v>
      </c>
      <c r="D94" s="66" t="s">
        <v>250</v>
      </c>
      <c r="E94" s="66" t="s">
        <v>208</v>
      </c>
      <c r="F94" s="66" t="s">
        <v>89</v>
      </c>
      <c r="G94" s="8" t="s">
        <v>50</v>
      </c>
      <c r="H94" s="7" t="s">
        <v>0</v>
      </c>
      <c r="I94" s="9" t="s">
        <v>97</v>
      </c>
      <c r="J94" s="53"/>
      <c r="K94" s="54">
        <v>1</v>
      </c>
      <c r="L94" s="54"/>
      <c r="M94" s="54"/>
      <c r="N94" s="54"/>
      <c r="O94" s="54"/>
      <c r="P94" s="54"/>
      <c r="Q94" s="54"/>
      <c r="R94" s="55"/>
      <c r="S94" s="7"/>
      <c r="T94" s="7"/>
      <c r="U94" s="66" t="s">
        <v>208</v>
      </c>
      <c r="V94" s="8" t="s">
        <v>50</v>
      </c>
      <c r="W94" s="7" t="s">
        <v>0</v>
      </c>
      <c r="X94" s="9" t="s">
        <v>97</v>
      </c>
      <c r="Y94" s="53"/>
      <c r="Z94" s="54"/>
      <c r="AA94" s="54"/>
      <c r="AB94" s="54"/>
      <c r="AC94" s="54"/>
      <c r="AD94" s="54"/>
      <c r="AE94" s="54"/>
      <c r="AF94" s="54"/>
      <c r="AG94" s="55"/>
    </row>
    <row r="95" spans="1:33" ht="12" customHeight="1">
      <c r="A95" s="110">
        <v>67</v>
      </c>
      <c r="B95" s="66" t="s">
        <v>235</v>
      </c>
      <c r="C95" s="6" t="s">
        <v>242</v>
      </c>
      <c r="D95" s="6" t="s">
        <v>248</v>
      </c>
      <c r="E95" s="7" t="s">
        <v>208</v>
      </c>
      <c r="F95" s="47" t="s">
        <v>0</v>
      </c>
      <c r="G95" s="8" t="s">
        <v>50</v>
      </c>
      <c r="H95" s="7" t="s">
        <v>89</v>
      </c>
      <c r="I95" s="9" t="s">
        <v>96</v>
      </c>
      <c r="J95" s="53"/>
      <c r="K95" s="54"/>
      <c r="L95" s="54"/>
      <c r="M95" s="54">
        <v>1</v>
      </c>
      <c r="N95" s="54"/>
      <c r="O95" s="54"/>
      <c r="P95" s="54"/>
      <c r="Q95" s="54"/>
      <c r="R95" s="55">
        <v>1</v>
      </c>
      <c r="S95" s="7" t="s">
        <v>267</v>
      </c>
      <c r="T95" s="7" t="s">
        <v>272</v>
      </c>
      <c r="U95" s="7" t="s">
        <v>208</v>
      </c>
      <c r="V95" s="8" t="s">
        <v>50</v>
      </c>
      <c r="W95" s="7" t="s">
        <v>89</v>
      </c>
      <c r="X95" s="9" t="s">
        <v>96</v>
      </c>
      <c r="Y95" s="53"/>
      <c r="Z95" s="54"/>
      <c r="AA95" s="54">
        <v>1</v>
      </c>
      <c r="AB95" s="54"/>
      <c r="AC95" s="54"/>
      <c r="AD95" s="54"/>
      <c r="AE95" s="54"/>
      <c r="AF95" s="54"/>
      <c r="AG95" s="55"/>
    </row>
    <row r="96" spans="1:33" ht="12" customHeight="1">
      <c r="A96" s="110">
        <v>68</v>
      </c>
      <c r="B96" s="66" t="s">
        <v>235</v>
      </c>
      <c r="C96" s="6" t="s">
        <v>243</v>
      </c>
      <c r="D96" s="6" t="s">
        <v>251</v>
      </c>
      <c r="E96" s="7" t="s">
        <v>208</v>
      </c>
      <c r="F96" s="47" t="s">
        <v>89</v>
      </c>
      <c r="G96" s="8" t="s">
        <v>100</v>
      </c>
      <c r="H96" s="7" t="s">
        <v>89</v>
      </c>
      <c r="I96" s="9" t="s">
        <v>96</v>
      </c>
      <c r="J96" s="53"/>
      <c r="K96" s="54">
        <v>1</v>
      </c>
      <c r="L96" s="54"/>
      <c r="M96" s="54"/>
      <c r="N96" s="54"/>
      <c r="O96" s="54">
        <v>1</v>
      </c>
      <c r="P96" s="54">
        <v>1</v>
      </c>
      <c r="Q96" s="54"/>
      <c r="R96" s="55"/>
      <c r="S96" s="7" t="s">
        <v>267</v>
      </c>
      <c r="T96" s="7" t="s">
        <v>270</v>
      </c>
      <c r="U96" s="7" t="s">
        <v>208</v>
      </c>
      <c r="V96" s="8" t="s">
        <v>100</v>
      </c>
      <c r="W96" s="7" t="s">
        <v>89</v>
      </c>
      <c r="X96" s="9" t="s">
        <v>96</v>
      </c>
      <c r="Y96" s="53"/>
      <c r="Z96" s="54">
        <v>1</v>
      </c>
      <c r="AA96" s="54">
        <v>1</v>
      </c>
      <c r="AB96" s="54"/>
      <c r="AC96" s="54"/>
      <c r="AD96" s="54"/>
      <c r="AE96" s="54"/>
      <c r="AF96" s="54"/>
      <c r="AG96" s="55"/>
    </row>
    <row r="97" spans="1:33" ht="12" customHeight="1">
      <c r="A97" s="110">
        <v>69</v>
      </c>
      <c r="B97" s="66" t="s">
        <v>235</v>
      </c>
      <c r="C97" s="6" t="s">
        <v>245</v>
      </c>
      <c r="D97" s="6" t="s">
        <v>247</v>
      </c>
      <c r="E97" s="7" t="s">
        <v>208</v>
      </c>
      <c r="F97" s="47" t="s">
        <v>0</v>
      </c>
      <c r="G97" s="8" t="s">
        <v>74</v>
      </c>
      <c r="H97" s="7" t="s">
        <v>89</v>
      </c>
      <c r="I97" s="9" t="s">
        <v>90</v>
      </c>
      <c r="J97" s="53"/>
      <c r="K97" s="54"/>
      <c r="L97" s="54"/>
      <c r="M97" s="54"/>
      <c r="N97" s="54"/>
      <c r="O97" s="54"/>
      <c r="P97" s="54"/>
      <c r="Q97" s="54"/>
      <c r="R97" s="55"/>
      <c r="S97" s="7"/>
      <c r="T97" s="7"/>
      <c r="U97" s="7" t="s">
        <v>208</v>
      </c>
      <c r="V97" s="8" t="s">
        <v>74</v>
      </c>
      <c r="W97" s="7" t="s">
        <v>89</v>
      </c>
      <c r="X97" s="9" t="s">
        <v>90</v>
      </c>
      <c r="Y97" s="53"/>
      <c r="Z97" s="54"/>
      <c r="AA97" s="54"/>
      <c r="AB97" s="54"/>
      <c r="AC97" s="54"/>
      <c r="AD97" s="54"/>
      <c r="AE97" s="54"/>
      <c r="AF97" s="54"/>
      <c r="AG97" s="55"/>
    </row>
    <row r="98" spans="1:33" ht="12" customHeight="1">
      <c r="A98" s="110">
        <v>70</v>
      </c>
      <c r="B98" s="66" t="s">
        <v>235</v>
      </c>
      <c r="C98" s="6" t="s">
        <v>244</v>
      </c>
      <c r="D98" s="6" t="s">
        <v>248</v>
      </c>
      <c r="E98" s="7" t="s">
        <v>208</v>
      </c>
      <c r="F98" s="47" t="s">
        <v>0</v>
      </c>
      <c r="G98" s="8" t="s">
        <v>71</v>
      </c>
      <c r="H98" s="7" t="s">
        <v>89</v>
      </c>
      <c r="I98" s="9" t="s">
        <v>96</v>
      </c>
      <c r="J98" s="53"/>
      <c r="K98" s="54">
        <v>1</v>
      </c>
      <c r="L98" s="54"/>
      <c r="M98" s="54"/>
      <c r="N98" s="54">
        <v>1</v>
      </c>
      <c r="O98" s="54"/>
      <c r="P98" s="54"/>
      <c r="Q98" s="54"/>
      <c r="R98" s="55"/>
      <c r="S98" s="7" t="s">
        <v>266</v>
      </c>
      <c r="T98" s="7" t="s">
        <v>270</v>
      </c>
      <c r="U98" s="7" t="s">
        <v>208</v>
      </c>
      <c r="V98" s="8" t="s">
        <v>71</v>
      </c>
      <c r="W98" s="7" t="s">
        <v>89</v>
      </c>
      <c r="X98" s="9" t="s">
        <v>96</v>
      </c>
      <c r="Y98" s="53"/>
      <c r="Z98" s="54"/>
      <c r="AA98" s="54"/>
      <c r="AB98" s="54"/>
      <c r="AC98" s="54"/>
      <c r="AD98" s="54"/>
      <c r="AE98" s="54">
        <v>1</v>
      </c>
      <c r="AF98" s="54"/>
      <c r="AG98" s="55"/>
    </row>
    <row r="99" spans="1:33" ht="12" customHeight="1">
      <c r="A99" s="110">
        <v>71</v>
      </c>
      <c r="B99" s="66" t="s">
        <v>235</v>
      </c>
      <c r="C99" s="6" t="s">
        <v>244</v>
      </c>
      <c r="D99" s="6" t="s">
        <v>247</v>
      </c>
      <c r="E99" s="7" t="s">
        <v>208</v>
      </c>
      <c r="F99" s="47" t="s">
        <v>0</v>
      </c>
      <c r="G99" s="8" t="s">
        <v>71</v>
      </c>
      <c r="H99" s="7" t="s">
        <v>89</v>
      </c>
      <c r="I99" s="9" t="s">
        <v>96</v>
      </c>
      <c r="J99" s="53"/>
      <c r="K99" s="54">
        <v>1</v>
      </c>
      <c r="L99" s="54"/>
      <c r="M99" s="54"/>
      <c r="N99" s="54"/>
      <c r="O99" s="54"/>
      <c r="P99" s="54"/>
      <c r="Q99" s="54"/>
      <c r="R99" s="55"/>
      <c r="S99" s="7" t="s">
        <v>266</v>
      </c>
      <c r="T99" s="7" t="s">
        <v>270</v>
      </c>
      <c r="U99" s="7" t="s">
        <v>208</v>
      </c>
      <c r="V99" s="8" t="s">
        <v>71</v>
      </c>
      <c r="W99" s="7" t="s">
        <v>89</v>
      </c>
      <c r="X99" s="9" t="s">
        <v>96</v>
      </c>
      <c r="Y99" s="53"/>
      <c r="Z99" s="54"/>
      <c r="AA99" s="54">
        <v>1</v>
      </c>
      <c r="AB99" s="54"/>
      <c r="AC99" s="54"/>
      <c r="AD99" s="54"/>
      <c r="AE99" s="54"/>
      <c r="AF99" s="54"/>
      <c r="AG99" s="55"/>
    </row>
    <row r="100" spans="1:33" ht="12" customHeight="1">
      <c r="A100" s="110">
        <v>72</v>
      </c>
      <c r="B100" s="66" t="s">
        <v>235</v>
      </c>
      <c r="C100" s="6" t="s">
        <v>244</v>
      </c>
      <c r="D100" s="6" t="s">
        <v>248</v>
      </c>
      <c r="E100" s="7" t="s">
        <v>208</v>
      </c>
      <c r="F100" s="47" t="s">
        <v>89</v>
      </c>
      <c r="G100" s="8" t="s">
        <v>100</v>
      </c>
      <c r="H100" s="7" t="s">
        <v>89</v>
      </c>
      <c r="I100" s="9" t="s">
        <v>96</v>
      </c>
      <c r="J100" s="53"/>
      <c r="K100" s="54"/>
      <c r="L100" s="54"/>
      <c r="M100" s="54">
        <v>1</v>
      </c>
      <c r="N100" s="54"/>
      <c r="O100" s="54"/>
      <c r="P100" s="54"/>
      <c r="Q100" s="54"/>
      <c r="R100" s="55"/>
      <c r="S100" s="7" t="s">
        <v>266</v>
      </c>
      <c r="T100" s="7" t="s">
        <v>272</v>
      </c>
      <c r="U100" s="7" t="s">
        <v>208</v>
      </c>
      <c r="V100" s="8" t="s">
        <v>100</v>
      </c>
      <c r="W100" s="7" t="s">
        <v>89</v>
      </c>
      <c r="X100" s="9" t="s">
        <v>96</v>
      </c>
      <c r="Y100" s="53"/>
      <c r="Z100" s="54"/>
      <c r="AA100" s="54"/>
      <c r="AB100" s="54"/>
      <c r="AC100" s="54"/>
      <c r="AD100" s="54"/>
      <c r="AE100" s="54"/>
      <c r="AF100" s="54"/>
      <c r="AG100" s="55">
        <v>1</v>
      </c>
    </row>
    <row r="101" spans="1:33" ht="12" customHeight="1">
      <c r="A101" s="110">
        <v>73</v>
      </c>
      <c r="B101" s="66" t="s">
        <v>235</v>
      </c>
      <c r="C101" s="6" t="s">
        <v>244</v>
      </c>
      <c r="D101" s="6" t="s">
        <v>247</v>
      </c>
      <c r="E101" s="7" t="s">
        <v>208</v>
      </c>
      <c r="F101" s="47" t="s">
        <v>0</v>
      </c>
      <c r="G101" s="8" t="s">
        <v>50</v>
      </c>
      <c r="H101" s="7" t="s">
        <v>89</v>
      </c>
      <c r="I101" s="9" t="s">
        <v>96</v>
      </c>
      <c r="J101" s="53"/>
      <c r="K101" s="54"/>
      <c r="L101" s="54"/>
      <c r="M101" s="54">
        <v>1</v>
      </c>
      <c r="N101" s="54"/>
      <c r="O101" s="54"/>
      <c r="P101" s="54">
        <v>1</v>
      </c>
      <c r="Q101" s="54"/>
      <c r="R101" s="55"/>
      <c r="S101" s="7" t="s">
        <v>266</v>
      </c>
      <c r="T101" s="7" t="s">
        <v>272</v>
      </c>
      <c r="U101" s="7" t="s">
        <v>208</v>
      </c>
      <c r="V101" s="8" t="s">
        <v>50</v>
      </c>
      <c r="W101" s="7" t="s">
        <v>89</v>
      </c>
      <c r="X101" s="9" t="s">
        <v>96</v>
      </c>
      <c r="Y101" s="53"/>
      <c r="Z101" s="54"/>
      <c r="AA101" s="54">
        <v>1</v>
      </c>
      <c r="AB101" s="54">
        <v>1</v>
      </c>
      <c r="AC101" s="54"/>
      <c r="AD101" s="54"/>
      <c r="AE101" s="54"/>
      <c r="AF101" s="54"/>
      <c r="AG101" s="55">
        <v>1</v>
      </c>
    </row>
    <row r="102" spans="1:33" ht="12" customHeight="1">
      <c r="A102" s="110">
        <v>74</v>
      </c>
      <c r="B102" s="66" t="s">
        <v>235</v>
      </c>
      <c r="C102" s="6" t="s">
        <v>244</v>
      </c>
      <c r="D102" s="6" t="s">
        <v>248</v>
      </c>
      <c r="E102" s="7" t="s">
        <v>208</v>
      </c>
      <c r="F102" s="47" t="s">
        <v>0</v>
      </c>
      <c r="G102" s="8" t="s">
        <v>114</v>
      </c>
      <c r="H102" s="7" t="s">
        <v>89</v>
      </c>
      <c r="I102" s="9" t="s">
        <v>96</v>
      </c>
      <c r="J102" s="53">
        <v>1</v>
      </c>
      <c r="K102" s="54"/>
      <c r="L102" s="54"/>
      <c r="M102" s="54">
        <v>1</v>
      </c>
      <c r="N102" s="54"/>
      <c r="O102" s="54"/>
      <c r="P102" s="54"/>
      <c r="Q102" s="54"/>
      <c r="R102" s="55"/>
      <c r="S102" s="7" t="s">
        <v>266</v>
      </c>
      <c r="T102" s="7" t="s">
        <v>270</v>
      </c>
      <c r="U102" s="7" t="s">
        <v>208</v>
      </c>
      <c r="V102" s="8" t="s">
        <v>114</v>
      </c>
      <c r="W102" s="7" t="s">
        <v>89</v>
      </c>
      <c r="X102" s="9" t="s">
        <v>96</v>
      </c>
      <c r="Y102" s="53"/>
      <c r="Z102" s="54"/>
      <c r="AA102" s="54"/>
      <c r="AB102" s="54"/>
      <c r="AC102" s="54"/>
      <c r="AD102" s="54">
        <v>1</v>
      </c>
      <c r="AE102" s="54"/>
      <c r="AF102" s="54"/>
      <c r="AG102" s="55"/>
    </row>
    <row r="103" spans="1:33" ht="12" customHeight="1">
      <c r="A103" s="110">
        <v>75</v>
      </c>
      <c r="B103" s="66" t="s">
        <v>235</v>
      </c>
      <c r="C103" s="6" t="s">
        <v>244</v>
      </c>
      <c r="D103" s="6" t="s">
        <v>247</v>
      </c>
      <c r="E103" s="7" t="s">
        <v>208</v>
      </c>
      <c r="F103" s="47" t="s">
        <v>0</v>
      </c>
      <c r="G103" s="8" t="s">
        <v>101</v>
      </c>
      <c r="H103" s="7" t="s">
        <v>89</v>
      </c>
      <c r="I103" s="9" t="s">
        <v>97</v>
      </c>
      <c r="J103" s="53"/>
      <c r="K103" s="54">
        <v>1</v>
      </c>
      <c r="L103" s="54"/>
      <c r="M103" s="54"/>
      <c r="N103" s="54"/>
      <c r="O103" s="54"/>
      <c r="P103" s="54"/>
      <c r="Q103" s="54"/>
      <c r="R103" s="55"/>
      <c r="S103" s="7" t="s">
        <v>266</v>
      </c>
      <c r="T103" s="7" t="s">
        <v>272</v>
      </c>
      <c r="U103" s="7" t="s">
        <v>208</v>
      </c>
      <c r="V103" s="8" t="s">
        <v>101</v>
      </c>
      <c r="W103" s="7" t="s">
        <v>89</v>
      </c>
      <c r="X103" s="9" t="s">
        <v>97</v>
      </c>
      <c r="Y103" s="53"/>
      <c r="Z103" s="54"/>
      <c r="AA103" s="54"/>
      <c r="AB103" s="54"/>
      <c r="AC103" s="54"/>
      <c r="AD103" s="54"/>
      <c r="AE103" s="54"/>
      <c r="AF103" s="54"/>
      <c r="AG103" s="55">
        <v>1</v>
      </c>
    </row>
    <row r="104" spans="1:33" ht="12" customHeight="1">
      <c r="A104" s="110">
        <v>76</v>
      </c>
      <c r="B104" s="66" t="s">
        <v>235</v>
      </c>
      <c r="C104" s="6" t="s">
        <v>245</v>
      </c>
      <c r="D104" s="6" t="s">
        <v>247</v>
      </c>
      <c r="E104" s="7" t="s">
        <v>208</v>
      </c>
      <c r="F104" s="47" t="s">
        <v>89</v>
      </c>
      <c r="G104" s="8" t="s">
        <v>50</v>
      </c>
      <c r="H104" s="7" t="s">
        <v>89</v>
      </c>
      <c r="I104" s="9" t="s">
        <v>96</v>
      </c>
      <c r="J104" s="53">
        <v>1</v>
      </c>
      <c r="K104" s="54"/>
      <c r="L104" s="54"/>
      <c r="M104" s="54">
        <v>1</v>
      </c>
      <c r="N104" s="54"/>
      <c r="O104" s="54"/>
      <c r="P104" s="54"/>
      <c r="Q104" s="54"/>
      <c r="R104" s="55"/>
      <c r="S104" s="7" t="s">
        <v>267</v>
      </c>
      <c r="T104" s="7" t="s">
        <v>273</v>
      </c>
      <c r="U104" s="7" t="s">
        <v>208</v>
      </c>
      <c r="V104" s="8" t="s">
        <v>50</v>
      </c>
      <c r="W104" s="7" t="s">
        <v>89</v>
      </c>
      <c r="X104" s="9" t="s">
        <v>96</v>
      </c>
      <c r="Y104" s="53"/>
      <c r="Z104" s="54"/>
      <c r="AA104" s="54"/>
      <c r="AB104" s="54"/>
      <c r="AC104" s="54"/>
      <c r="AD104" s="54"/>
      <c r="AE104" s="54"/>
      <c r="AF104" s="54"/>
      <c r="AG104" s="55">
        <v>1</v>
      </c>
    </row>
    <row r="105" spans="1:33" ht="12" customHeight="1">
      <c r="A105" s="110">
        <v>77</v>
      </c>
      <c r="B105" s="66" t="s">
        <v>235</v>
      </c>
      <c r="C105" s="6" t="s">
        <v>245</v>
      </c>
      <c r="D105" s="6" t="s">
        <v>249</v>
      </c>
      <c r="E105" s="7" t="s">
        <v>208</v>
      </c>
      <c r="F105" s="47" t="s">
        <v>0</v>
      </c>
      <c r="G105" s="8" t="s">
        <v>50</v>
      </c>
      <c r="H105" s="7" t="s">
        <v>89</v>
      </c>
      <c r="I105" s="9" t="s">
        <v>96</v>
      </c>
      <c r="J105" s="53"/>
      <c r="K105" s="54"/>
      <c r="L105" s="54"/>
      <c r="M105" s="54">
        <v>1</v>
      </c>
      <c r="N105" s="54"/>
      <c r="O105" s="54"/>
      <c r="P105" s="54"/>
      <c r="Q105" s="54"/>
      <c r="R105" s="55"/>
      <c r="S105" s="7" t="s">
        <v>267</v>
      </c>
      <c r="T105" s="7" t="s">
        <v>272</v>
      </c>
      <c r="U105" s="7" t="s">
        <v>208</v>
      </c>
      <c r="V105" s="8" t="s">
        <v>50</v>
      </c>
      <c r="W105" s="7" t="s">
        <v>89</v>
      </c>
      <c r="X105" s="9" t="s">
        <v>96</v>
      </c>
      <c r="Y105" s="53"/>
      <c r="Z105" s="54"/>
      <c r="AA105" s="54"/>
      <c r="AB105" s="54"/>
      <c r="AC105" s="54"/>
      <c r="AD105" s="54"/>
      <c r="AE105" s="54"/>
      <c r="AF105" s="54"/>
      <c r="AG105" s="55">
        <v>1</v>
      </c>
    </row>
    <row r="106" spans="1:33" ht="12" customHeight="1">
      <c r="A106" s="110">
        <v>78</v>
      </c>
      <c r="B106" s="66" t="s">
        <v>235</v>
      </c>
      <c r="C106" s="6" t="s">
        <v>243</v>
      </c>
      <c r="D106" s="6" t="s">
        <v>249</v>
      </c>
      <c r="E106" s="7" t="s">
        <v>208</v>
      </c>
      <c r="F106" s="47" t="s">
        <v>89</v>
      </c>
      <c r="G106" s="8" t="s">
        <v>101</v>
      </c>
      <c r="H106" s="7" t="s">
        <v>89</v>
      </c>
      <c r="I106" s="9" t="s">
        <v>96</v>
      </c>
      <c r="J106" s="53"/>
      <c r="K106" s="54"/>
      <c r="L106" s="54">
        <v>1</v>
      </c>
      <c r="M106" s="54">
        <v>1</v>
      </c>
      <c r="N106" s="54"/>
      <c r="O106" s="54"/>
      <c r="P106" s="54"/>
      <c r="Q106" s="54"/>
      <c r="R106" s="55"/>
      <c r="S106" s="7"/>
      <c r="T106" s="7" t="s">
        <v>273</v>
      </c>
      <c r="U106" s="7" t="s">
        <v>208</v>
      </c>
      <c r="V106" s="8" t="s">
        <v>101</v>
      </c>
      <c r="W106" s="7" t="s">
        <v>89</v>
      </c>
      <c r="X106" s="9" t="s">
        <v>96</v>
      </c>
      <c r="Y106" s="53"/>
      <c r="Z106" s="54"/>
      <c r="AA106" s="54">
        <v>1</v>
      </c>
      <c r="AB106" s="54"/>
      <c r="AC106" s="54"/>
      <c r="AD106" s="54"/>
      <c r="AE106" s="54"/>
      <c r="AF106" s="54"/>
      <c r="AG106" s="55"/>
    </row>
    <row r="107" spans="1:33" ht="12" customHeight="1">
      <c r="A107" s="110">
        <v>79</v>
      </c>
      <c r="B107" s="66" t="s">
        <v>235</v>
      </c>
      <c r="C107" s="6" t="s">
        <v>244</v>
      </c>
      <c r="D107" s="6" t="s">
        <v>247</v>
      </c>
      <c r="E107" s="7" t="s">
        <v>208</v>
      </c>
      <c r="F107" s="47" t="s">
        <v>0</v>
      </c>
      <c r="G107" s="8" t="s">
        <v>101</v>
      </c>
      <c r="H107" s="7" t="s">
        <v>89</v>
      </c>
      <c r="I107" s="9" t="s">
        <v>96</v>
      </c>
      <c r="J107" s="53"/>
      <c r="K107" s="54"/>
      <c r="L107" s="54"/>
      <c r="M107" s="54">
        <v>1</v>
      </c>
      <c r="N107" s="54"/>
      <c r="O107" s="54"/>
      <c r="P107" s="54"/>
      <c r="Q107" s="54"/>
      <c r="R107" s="55"/>
      <c r="S107" s="7" t="s">
        <v>266</v>
      </c>
      <c r="T107" s="7" t="s">
        <v>273</v>
      </c>
      <c r="U107" s="7" t="s">
        <v>208</v>
      </c>
      <c r="V107" s="8" t="s">
        <v>101</v>
      </c>
      <c r="W107" s="7" t="s">
        <v>89</v>
      </c>
      <c r="X107" s="9" t="s">
        <v>96</v>
      </c>
      <c r="Y107" s="53"/>
      <c r="Z107" s="54"/>
      <c r="AA107" s="54"/>
      <c r="AB107" s="54"/>
      <c r="AC107" s="54"/>
      <c r="AD107" s="54"/>
      <c r="AE107" s="54"/>
      <c r="AF107" s="54"/>
      <c r="AG107" s="55">
        <v>1</v>
      </c>
    </row>
    <row r="108" spans="1:33" ht="12" customHeight="1">
      <c r="A108" s="110">
        <v>80</v>
      </c>
      <c r="B108" s="66" t="s">
        <v>235</v>
      </c>
      <c r="C108" s="6" t="s">
        <v>244</v>
      </c>
      <c r="D108" s="6" t="s">
        <v>247</v>
      </c>
      <c r="E108" s="7" t="s">
        <v>208</v>
      </c>
      <c r="F108" s="47" t="s">
        <v>89</v>
      </c>
      <c r="G108" s="8" t="s">
        <v>50</v>
      </c>
      <c r="H108" s="7" t="s">
        <v>89</v>
      </c>
      <c r="I108" s="9" t="s">
        <v>96</v>
      </c>
      <c r="J108" s="53"/>
      <c r="K108" s="54"/>
      <c r="L108" s="54"/>
      <c r="M108" s="54">
        <v>1</v>
      </c>
      <c r="N108" s="54"/>
      <c r="O108" s="54"/>
      <c r="P108" s="54"/>
      <c r="Q108" s="54"/>
      <c r="R108" s="55"/>
      <c r="S108" s="7" t="s">
        <v>266</v>
      </c>
      <c r="T108" s="7" t="s">
        <v>273</v>
      </c>
      <c r="U108" s="7" t="s">
        <v>208</v>
      </c>
      <c r="V108" s="8" t="s">
        <v>50</v>
      </c>
      <c r="W108" s="7" t="s">
        <v>89</v>
      </c>
      <c r="X108" s="9" t="s">
        <v>96</v>
      </c>
      <c r="Y108" s="53"/>
      <c r="Z108" s="54"/>
      <c r="AA108" s="54"/>
      <c r="AB108" s="54"/>
      <c r="AC108" s="54"/>
      <c r="AD108" s="54"/>
      <c r="AE108" s="54"/>
      <c r="AF108" s="54"/>
      <c r="AG108" s="55">
        <v>1</v>
      </c>
    </row>
    <row r="109" spans="1:33" ht="12" customHeight="1">
      <c r="A109" s="110">
        <v>81</v>
      </c>
      <c r="B109" s="66" t="s">
        <v>50</v>
      </c>
      <c r="C109" s="6" t="s">
        <v>245</v>
      </c>
      <c r="D109" s="6" t="s">
        <v>90</v>
      </c>
      <c r="E109" s="7" t="s">
        <v>208</v>
      </c>
      <c r="F109" s="47" t="s">
        <v>89</v>
      </c>
      <c r="G109" s="8" t="s">
        <v>100</v>
      </c>
      <c r="H109" s="7" t="s">
        <v>89</v>
      </c>
      <c r="I109" s="9" t="s">
        <v>96</v>
      </c>
      <c r="J109" s="53">
        <v>1</v>
      </c>
      <c r="K109" s="54">
        <v>1</v>
      </c>
      <c r="L109" s="54">
        <v>1</v>
      </c>
      <c r="M109" s="54">
        <v>1</v>
      </c>
      <c r="N109" s="54"/>
      <c r="O109" s="54"/>
      <c r="P109" s="54">
        <v>1</v>
      </c>
      <c r="Q109" s="54"/>
      <c r="R109" s="55"/>
      <c r="S109" s="7" t="s">
        <v>267</v>
      </c>
      <c r="T109" s="7" t="s">
        <v>274</v>
      </c>
      <c r="U109" s="7" t="s">
        <v>208</v>
      </c>
      <c r="V109" s="8" t="s">
        <v>100</v>
      </c>
      <c r="W109" s="7" t="s">
        <v>89</v>
      </c>
      <c r="X109" s="9" t="s">
        <v>96</v>
      </c>
      <c r="Y109" s="53"/>
      <c r="Z109" s="54">
        <v>1</v>
      </c>
      <c r="AA109" s="54"/>
      <c r="AB109" s="54"/>
      <c r="AC109" s="54"/>
      <c r="AD109" s="54"/>
      <c r="AE109" s="54">
        <v>1</v>
      </c>
      <c r="AF109" s="54"/>
      <c r="AG109" s="55"/>
    </row>
    <row r="110" spans="1:33" ht="12" customHeight="1">
      <c r="A110" s="110"/>
      <c r="B110" s="66" t="s">
        <v>50</v>
      </c>
      <c r="C110" s="66" t="s">
        <v>245</v>
      </c>
      <c r="D110" s="66" t="s">
        <v>90</v>
      </c>
      <c r="E110" s="66" t="s">
        <v>208</v>
      </c>
      <c r="F110" s="66" t="s">
        <v>89</v>
      </c>
      <c r="G110" s="8" t="s">
        <v>98</v>
      </c>
      <c r="H110" s="7" t="s">
        <v>0</v>
      </c>
      <c r="I110" s="9" t="s">
        <v>96</v>
      </c>
      <c r="J110" s="53"/>
      <c r="K110" s="54"/>
      <c r="L110" s="54"/>
      <c r="M110" s="54">
        <v>1</v>
      </c>
      <c r="N110" s="54"/>
      <c r="O110" s="54"/>
      <c r="P110" s="54"/>
      <c r="Q110" s="54"/>
      <c r="R110" s="55"/>
      <c r="S110" s="7"/>
      <c r="T110" s="7"/>
      <c r="U110" s="66" t="s">
        <v>208</v>
      </c>
      <c r="V110" s="8" t="s">
        <v>98</v>
      </c>
      <c r="W110" s="7" t="s">
        <v>0</v>
      </c>
      <c r="X110" s="9" t="s">
        <v>96</v>
      </c>
      <c r="Y110" s="53"/>
      <c r="Z110" s="54"/>
      <c r="AA110" s="54"/>
      <c r="AB110" s="54"/>
      <c r="AC110" s="54"/>
      <c r="AD110" s="54"/>
      <c r="AE110" s="54"/>
      <c r="AF110" s="54"/>
      <c r="AG110" s="55"/>
    </row>
    <row r="111" spans="1:33" ht="12" customHeight="1">
      <c r="A111" s="110"/>
      <c r="B111" s="66" t="s">
        <v>50</v>
      </c>
      <c r="C111" s="66" t="s">
        <v>245</v>
      </c>
      <c r="D111" s="66" t="s">
        <v>90</v>
      </c>
      <c r="E111" s="66" t="s">
        <v>208</v>
      </c>
      <c r="F111" s="66" t="s">
        <v>89</v>
      </c>
      <c r="G111" s="8" t="s">
        <v>112</v>
      </c>
      <c r="H111" s="7" t="s">
        <v>0</v>
      </c>
      <c r="I111" s="9" t="s">
        <v>96</v>
      </c>
      <c r="J111" s="53"/>
      <c r="K111" s="54">
        <v>1</v>
      </c>
      <c r="L111" s="54"/>
      <c r="M111" s="54"/>
      <c r="N111" s="54"/>
      <c r="O111" s="54"/>
      <c r="P111" s="54"/>
      <c r="Q111" s="54"/>
      <c r="R111" s="55"/>
      <c r="S111" s="7"/>
      <c r="T111" s="7"/>
      <c r="U111" s="66" t="s">
        <v>208</v>
      </c>
      <c r="V111" s="8" t="s">
        <v>112</v>
      </c>
      <c r="W111" s="7" t="s">
        <v>0</v>
      </c>
      <c r="X111" s="9" t="s">
        <v>96</v>
      </c>
      <c r="Y111" s="53"/>
      <c r="Z111" s="54"/>
      <c r="AA111" s="54"/>
      <c r="AB111" s="54"/>
      <c r="AC111" s="54"/>
      <c r="AD111" s="54"/>
      <c r="AE111" s="54"/>
      <c r="AF111" s="54"/>
      <c r="AG111" s="55"/>
    </row>
    <row r="112" spans="1:33" ht="12" customHeight="1">
      <c r="A112" s="110"/>
      <c r="B112" s="66" t="s">
        <v>50</v>
      </c>
      <c r="C112" s="66" t="s">
        <v>245</v>
      </c>
      <c r="D112" s="66" t="s">
        <v>90</v>
      </c>
      <c r="E112" s="66" t="s">
        <v>208</v>
      </c>
      <c r="F112" s="66" t="s">
        <v>89</v>
      </c>
      <c r="G112" s="8" t="s">
        <v>70</v>
      </c>
      <c r="H112" s="7" t="s">
        <v>0</v>
      </c>
      <c r="I112" s="9" t="s">
        <v>96</v>
      </c>
      <c r="J112" s="53"/>
      <c r="K112" s="54"/>
      <c r="L112" s="54"/>
      <c r="M112" s="54"/>
      <c r="N112" s="54"/>
      <c r="O112" s="54"/>
      <c r="P112" s="54"/>
      <c r="Q112" s="54"/>
      <c r="R112" s="55"/>
      <c r="S112" s="7"/>
      <c r="T112" s="7"/>
      <c r="U112" s="66" t="s">
        <v>208</v>
      </c>
      <c r="V112" s="8" t="s">
        <v>70</v>
      </c>
      <c r="W112" s="7" t="s">
        <v>0</v>
      </c>
      <c r="X112" s="9" t="s">
        <v>96</v>
      </c>
      <c r="Y112" s="53"/>
      <c r="Z112" s="54"/>
      <c r="AA112" s="54"/>
      <c r="AB112" s="54"/>
      <c r="AC112" s="54"/>
      <c r="AD112" s="54"/>
      <c r="AE112" s="54"/>
      <c r="AF112" s="54"/>
      <c r="AG112" s="55"/>
    </row>
    <row r="113" spans="1:33" ht="12" customHeight="1">
      <c r="A113" s="110">
        <v>82</v>
      </c>
      <c r="B113" s="66" t="s">
        <v>236</v>
      </c>
      <c r="C113" s="6" t="s">
        <v>243</v>
      </c>
      <c r="D113" s="6" t="s">
        <v>248</v>
      </c>
      <c r="E113" s="7" t="s">
        <v>208</v>
      </c>
      <c r="F113" s="47" t="s">
        <v>89</v>
      </c>
      <c r="G113" s="8" t="s">
        <v>71</v>
      </c>
      <c r="H113" s="7" t="s">
        <v>89</v>
      </c>
      <c r="I113" s="9" t="s">
        <v>96</v>
      </c>
      <c r="J113" s="53"/>
      <c r="K113" s="54">
        <v>1</v>
      </c>
      <c r="L113" s="54"/>
      <c r="M113" s="54"/>
      <c r="N113" s="54"/>
      <c r="O113" s="54"/>
      <c r="P113" s="54"/>
      <c r="Q113" s="54"/>
      <c r="R113" s="55"/>
      <c r="S113" s="7"/>
      <c r="T113" s="7" t="s">
        <v>270</v>
      </c>
      <c r="U113" s="7" t="s">
        <v>208</v>
      </c>
      <c r="V113" s="8" t="s">
        <v>71</v>
      </c>
      <c r="W113" s="7" t="s">
        <v>89</v>
      </c>
      <c r="X113" s="9" t="s">
        <v>96</v>
      </c>
      <c r="Y113" s="53"/>
      <c r="Z113" s="54">
        <v>1</v>
      </c>
      <c r="AA113" s="54">
        <v>1</v>
      </c>
      <c r="AB113" s="54"/>
      <c r="AC113" s="54"/>
      <c r="AD113" s="54"/>
      <c r="AE113" s="54"/>
      <c r="AF113" s="54"/>
      <c r="AG113" s="55"/>
    </row>
    <row r="114" spans="1:33" ht="12" customHeight="1">
      <c r="A114" s="110">
        <v>83</v>
      </c>
      <c r="B114" s="66" t="s">
        <v>236</v>
      </c>
      <c r="C114" s="6" t="s">
        <v>243</v>
      </c>
      <c r="D114" s="6" t="s">
        <v>249</v>
      </c>
      <c r="E114" s="7" t="s">
        <v>208</v>
      </c>
      <c r="F114" s="47" t="s">
        <v>89</v>
      </c>
      <c r="G114" s="8" t="s">
        <v>100</v>
      </c>
      <c r="H114" s="7" t="s">
        <v>89</v>
      </c>
      <c r="I114" s="9" t="s">
        <v>96</v>
      </c>
      <c r="J114" s="53"/>
      <c r="K114" s="54"/>
      <c r="L114" s="54"/>
      <c r="M114" s="54">
        <v>1</v>
      </c>
      <c r="N114" s="54">
        <v>1</v>
      </c>
      <c r="O114" s="54"/>
      <c r="P114" s="54"/>
      <c r="Q114" s="54"/>
      <c r="R114" s="55"/>
      <c r="S114" s="7" t="s">
        <v>267</v>
      </c>
      <c r="T114" s="7" t="s">
        <v>272</v>
      </c>
      <c r="U114" s="7" t="s">
        <v>208</v>
      </c>
      <c r="V114" s="8" t="s">
        <v>100</v>
      </c>
      <c r="W114" s="7" t="s">
        <v>89</v>
      </c>
      <c r="X114" s="9" t="s">
        <v>96</v>
      </c>
      <c r="Y114" s="53"/>
      <c r="Z114" s="54"/>
      <c r="AA114" s="54"/>
      <c r="AB114" s="54"/>
      <c r="AC114" s="54"/>
      <c r="AD114" s="54"/>
      <c r="AE114" s="54"/>
      <c r="AF114" s="54"/>
      <c r="AG114" s="55">
        <v>1</v>
      </c>
    </row>
    <row r="115" spans="1:33" ht="12" customHeight="1">
      <c r="A115" s="110"/>
      <c r="B115" s="66" t="s">
        <v>236</v>
      </c>
      <c r="C115" s="66" t="s">
        <v>243</v>
      </c>
      <c r="D115" s="66" t="s">
        <v>249</v>
      </c>
      <c r="E115" s="66" t="s">
        <v>208</v>
      </c>
      <c r="F115" s="66" t="s">
        <v>89</v>
      </c>
      <c r="G115" s="8" t="s">
        <v>101</v>
      </c>
      <c r="H115" s="7" t="s">
        <v>0</v>
      </c>
      <c r="I115" s="9" t="s">
        <v>96</v>
      </c>
      <c r="J115" s="53"/>
      <c r="K115" s="54"/>
      <c r="L115" s="54"/>
      <c r="M115" s="54">
        <v>1</v>
      </c>
      <c r="N115" s="54"/>
      <c r="O115" s="54"/>
      <c r="P115" s="54"/>
      <c r="Q115" s="54"/>
      <c r="R115" s="55"/>
      <c r="S115" s="7"/>
      <c r="T115" s="7"/>
      <c r="U115" s="66" t="s">
        <v>208</v>
      </c>
      <c r="V115" s="8" t="s">
        <v>101</v>
      </c>
      <c r="W115" s="7" t="s">
        <v>0</v>
      </c>
      <c r="X115" s="9" t="s">
        <v>96</v>
      </c>
      <c r="Y115" s="53"/>
      <c r="Z115" s="54"/>
      <c r="AA115" s="54"/>
      <c r="AB115" s="54"/>
      <c r="AC115" s="54"/>
      <c r="AD115" s="54"/>
      <c r="AE115" s="54"/>
      <c r="AF115" s="54"/>
      <c r="AG115" s="55"/>
    </row>
    <row r="116" spans="1:33" ht="12" customHeight="1">
      <c r="A116" s="110">
        <v>84</v>
      </c>
      <c r="B116" s="66" t="s">
        <v>237</v>
      </c>
      <c r="C116" s="6" t="s">
        <v>244</v>
      </c>
      <c r="D116" s="6" t="s">
        <v>251</v>
      </c>
      <c r="E116" s="7" t="s">
        <v>208</v>
      </c>
      <c r="F116" s="47" t="s">
        <v>89</v>
      </c>
      <c r="G116" s="8" t="s">
        <v>100</v>
      </c>
      <c r="H116" s="7" t="s">
        <v>89</v>
      </c>
      <c r="I116" s="9" t="s">
        <v>96</v>
      </c>
      <c r="J116" s="53"/>
      <c r="K116" s="54"/>
      <c r="L116" s="54"/>
      <c r="M116" s="54">
        <v>1</v>
      </c>
      <c r="N116" s="54">
        <v>1</v>
      </c>
      <c r="O116" s="54"/>
      <c r="P116" s="54"/>
      <c r="Q116" s="54"/>
      <c r="R116" s="55"/>
      <c r="S116" s="7" t="s">
        <v>267</v>
      </c>
      <c r="T116" s="7" t="s">
        <v>271</v>
      </c>
      <c r="U116" s="7" t="s">
        <v>208</v>
      </c>
      <c r="V116" s="8" t="s">
        <v>100</v>
      </c>
      <c r="W116" s="7" t="s">
        <v>89</v>
      </c>
      <c r="X116" s="9" t="s">
        <v>96</v>
      </c>
      <c r="Y116" s="53"/>
      <c r="Z116" s="54"/>
      <c r="AA116" s="54"/>
      <c r="AB116" s="54"/>
      <c r="AC116" s="54">
        <v>1</v>
      </c>
      <c r="AD116" s="54"/>
      <c r="AE116" s="54"/>
      <c r="AF116" s="54"/>
      <c r="AG116" s="55"/>
    </row>
    <row r="117" spans="1:33" ht="12" customHeight="1">
      <c r="A117" s="110"/>
      <c r="B117" s="66" t="s">
        <v>237</v>
      </c>
      <c r="C117" s="66" t="s">
        <v>244</v>
      </c>
      <c r="D117" s="66" t="s">
        <v>251</v>
      </c>
      <c r="E117" s="66" t="s">
        <v>208</v>
      </c>
      <c r="F117" s="66" t="s">
        <v>89</v>
      </c>
      <c r="G117" s="8" t="s">
        <v>50</v>
      </c>
      <c r="H117" s="7" t="s">
        <v>0</v>
      </c>
      <c r="I117" s="9" t="s">
        <v>96</v>
      </c>
      <c r="J117" s="53"/>
      <c r="K117" s="54"/>
      <c r="L117" s="54"/>
      <c r="M117" s="54">
        <v>1</v>
      </c>
      <c r="N117" s="54">
        <v>1</v>
      </c>
      <c r="O117" s="54"/>
      <c r="P117" s="54"/>
      <c r="Q117" s="54"/>
      <c r="R117" s="55"/>
      <c r="S117" s="7"/>
      <c r="T117" s="7"/>
      <c r="U117" s="66" t="s">
        <v>208</v>
      </c>
      <c r="V117" s="8" t="s">
        <v>50</v>
      </c>
      <c r="W117" s="7" t="s">
        <v>0</v>
      </c>
      <c r="X117" s="9" t="s">
        <v>96</v>
      </c>
      <c r="Y117" s="53"/>
      <c r="Z117" s="54"/>
      <c r="AA117" s="54"/>
      <c r="AB117" s="54"/>
      <c r="AC117" s="54"/>
      <c r="AD117" s="54"/>
      <c r="AE117" s="54"/>
      <c r="AF117" s="54"/>
      <c r="AG117" s="55"/>
    </row>
    <row r="118" spans="1:33" ht="12" customHeight="1">
      <c r="A118" s="110">
        <v>85</v>
      </c>
      <c r="B118" s="66" t="s">
        <v>236</v>
      </c>
      <c r="C118" s="6" t="s">
        <v>243</v>
      </c>
      <c r="D118" s="6" t="s">
        <v>249</v>
      </c>
      <c r="E118" s="7" t="s">
        <v>208</v>
      </c>
      <c r="F118" s="47" t="s">
        <v>0</v>
      </c>
      <c r="G118" s="8" t="s">
        <v>112</v>
      </c>
      <c r="H118" s="7" t="s">
        <v>89</v>
      </c>
      <c r="I118" s="9" t="s">
        <v>96</v>
      </c>
      <c r="J118" s="53"/>
      <c r="K118" s="54"/>
      <c r="L118" s="54"/>
      <c r="M118" s="54">
        <v>1</v>
      </c>
      <c r="N118" s="54"/>
      <c r="O118" s="54"/>
      <c r="P118" s="54"/>
      <c r="Q118" s="54"/>
      <c r="R118" s="55"/>
      <c r="S118" s="7" t="s">
        <v>266</v>
      </c>
      <c r="T118" s="7" t="s">
        <v>271</v>
      </c>
      <c r="U118" s="7" t="s">
        <v>208</v>
      </c>
      <c r="V118" s="8" t="s">
        <v>112</v>
      </c>
      <c r="W118" s="7" t="s">
        <v>89</v>
      </c>
      <c r="X118" s="9" t="s">
        <v>96</v>
      </c>
      <c r="Y118" s="53"/>
      <c r="Z118" s="54"/>
      <c r="AA118" s="54"/>
      <c r="AB118" s="54"/>
      <c r="AC118" s="54"/>
      <c r="AD118" s="54"/>
      <c r="AE118" s="54"/>
      <c r="AF118" s="54"/>
      <c r="AG118" s="55">
        <v>1</v>
      </c>
    </row>
    <row r="119" spans="1:33" ht="12" customHeight="1">
      <c r="A119" s="110">
        <v>86</v>
      </c>
      <c r="B119" s="66" t="s">
        <v>50</v>
      </c>
      <c r="C119" s="6" t="s">
        <v>242</v>
      </c>
      <c r="D119" s="6" t="s">
        <v>247</v>
      </c>
      <c r="E119" s="7" t="s">
        <v>208</v>
      </c>
      <c r="F119" s="47" t="s">
        <v>0</v>
      </c>
      <c r="G119" s="8" t="s">
        <v>74</v>
      </c>
      <c r="H119" s="7" t="s">
        <v>89</v>
      </c>
      <c r="I119" s="9" t="s">
        <v>90</v>
      </c>
      <c r="J119" s="53"/>
      <c r="K119" s="54"/>
      <c r="L119" s="54"/>
      <c r="M119" s="54"/>
      <c r="N119" s="54"/>
      <c r="O119" s="54"/>
      <c r="P119" s="54"/>
      <c r="Q119" s="54"/>
      <c r="R119" s="55"/>
      <c r="S119" s="7"/>
      <c r="T119" s="7"/>
      <c r="U119" s="7" t="s">
        <v>208</v>
      </c>
      <c r="V119" s="8" t="s">
        <v>74</v>
      </c>
      <c r="W119" s="7" t="s">
        <v>89</v>
      </c>
      <c r="X119" s="9" t="s">
        <v>90</v>
      </c>
      <c r="Y119" s="53"/>
      <c r="Z119" s="54"/>
      <c r="AA119" s="54"/>
      <c r="AB119" s="54"/>
      <c r="AC119" s="54"/>
      <c r="AD119" s="54"/>
      <c r="AE119" s="54"/>
      <c r="AF119" s="54"/>
      <c r="AG119" s="55"/>
    </row>
    <row r="120" spans="1:33" ht="12" customHeight="1">
      <c r="A120" s="110">
        <v>87</v>
      </c>
      <c r="B120" s="66" t="s">
        <v>50</v>
      </c>
      <c r="C120" s="6" t="s">
        <v>242</v>
      </c>
      <c r="D120" s="6" t="s">
        <v>249</v>
      </c>
      <c r="E120" s="7" t="s">
        <v>208</v>
      </c>
      <c r="F120" s="47" t="s">
        <v>89</v>
      </c>
      <c r="G120" s="8" t="s">
        <v>74</v>
      </c>
      <c r="H120" s="7" t="s">
        <v>89</v>
      </c>
      <c r="I120" s="9" t="s">
        <v>90</v>
      </c>
      <c r="J120" s="53"/>
      <c r="K120" s="54"/>
      <c r="L120" s="54"/>
      <c r="M120" s="54"/>
      <c r="N120" s="54"/>
      <c r="O120" s="54"/>
      <c r="P120" s="54"/>
      <c r="Q120" s="54"/>
      <c r="R120" s="55"/>
      <c r="S120" s="7"/>
      <c r="T120" s="7"/>
      <c r="U120" s="7" t="s">
        <v>208</v>
      </c>
      <c r="V120" s="8" t="s">
        <v>74</v>
      </c>
      <c r="W120" s="7" t="s">
        <v>89</v>
      </c>
      <c r="X120" s="9" t="s">
        <v>90</v>
      </c>
      <c r="Y120" s="53"/>
      <c r="Z120" s="54"/>
      <c r="AA120" s="54"/>
      <c r="AB120" s="54"/>
      <c r="AC120" s="54"/>
      <c r="AD120" s="54"/>
      <c r="AE120" s="54"/>
      <c r="AF120" s="54"/>
      <c r="AG120" s="55"/>
    </row>
    <row r="121" spans="1:33" ht="12" customHeight="1">
      <c r="A121" s="110">
        <v>88</v>
      </c>
      <c r="B121" s="66" t="s">
        <v>239</v>
      </c>
      <c r="C121" s="6" t="s">
        <v>243</v>
      </c>
      <c r="D121" s="6" t="s">
        <v>247</v>
      </c>
      <c r="E121" s="7" t="s">
        <v>208</v>
      </c>
      <c r="F121" s="47" t="s">
        <v>0</v>
      </c>
      <c r="G121" s="8" t="s">
        <v>101</v>
      </c>
      <c r="H121" s="7" t="s">
        <v>89</v>
      </c>
      <c r="I121" s="9" t="s">
        <v>96</v>
      </c>
      <c r="J121" s="53">
        <v>1</v>
      </c>
      <c r="K121" s="54"/>
      <c r="L121" s="54">
        <v>1</v>
      </c>
      <c r="M121" s="54">
        <v>1</v>
      </c>
      <c r="N121" s="54"/>
      <c r="O121" s="54"/>
      <c r="P121" s="54"/>
      <c r="Q121" s="54"/>
      <c r="R121" s="55"/>
      <c r="S121" s="7" t="s">
        <v>268</v>
      </c>
      <c r="T121" s="7" t="s">
        <v>273</v>
      </c>
      <c r="U121" s="7" t="s">
        <v>208</v>
      </c>
      <c r="V121" s="8" t="s">
        <v>101</v>
      </c>
      <c r="W121" s="7" t="s">
        <v>89</v>
      </c>
      <c r="X121" s="9" t="s">
        <v>96</v>
      </c>
      <c r="Y121" s="53"/>
      <c r="Z121" s="54"/>
      <c r="AA121" s="54"/>
      <c r="AB121" s="54">
        <v>1</v>
      </c>
      <c r="AC121" s="54"/>
      <c r="AD121" s="54">
        <v>1</v>
      </c>
      <c r="AE121" s="54"/>
      <c r="AF121" s="54"/>
      <c r="AG121" s="55"/>
    </row>
    <row r="122" spans="1:33" ht="12" customHeight="1">
      <c r="A122" s="110">
        <v>89</v>
      </c>
      <c r="B122" s="66" t="s">
        <v>239</v>
      </c>
      <c r="C122" s="6" t="s">
        <v>243</v>
      </c>
      <c r="D122" s="6" t="s">
        <v>250</v>
      </c>
      <c r="E122" s="7" t="s">
        <v>208</v>
      </c>
      <c r="F122" s="47" t="s">
        <v>89</v>
      </c>
      <c r="G122" s="8" t="s">
        <v>100</v>
      </c>
      <c r="H122" s="7" t="s">
        <v>89</v>
      </c>
      <c r="I122" s="9" t="s">
        <v>96</v>
      </c>
      <c r="J122" s="53"/>
      <c r="K122" s="54"/>
      <c r="L122" s="54"/>
      <c r="M122" s="54">
        <v>1</v>
      </c>
      <c r="N122" s="54"/>
      <c r="O122" s="54"/>
      <c r="P122" s="54"/>
      <c r="Q122" s="54"/>
      <c r="R122" s="55"/>
      <c r="S122" s="7" t="s">
        <v>269</v>
      </c>
      <c r="T122" s="7" t="s">
        <v>273</v>
      </c>
      <c r="U122" s="7" t="s">
        <v>208</v>
      </c>
      <c r="V122" s="8" t="s">
        <v>100</v>
      </c>
      <c r="W122" s="7" t="s">
        <v>89</v>
      </c>
      <c r="X122" s="9" t="s">
        <v>96</v>
      </c>
      <c r="Y122" s="53"/>
      <c r="Z122" s="54"/>
      <c r="AA122" s="54"/>
      <c r="AB122" s="54"/>
      <c r="AC122" s="54"/>
      <c r="AD122" s="54"/>
      <c r="AE122" s="54"/>
      <c r="AF122" s="54"/>
      <c r="AG122" s="55">
        <v>1</v>
      </c>
    </row>
    <row r="123" spans="1:33" ht="12" customHeight="1">
      <c r="A123" s="110">
        <v>90</v>
      </c>
      <c r="B123" s="66" t="s">
        <v>239</v>
      </c>
      <c r="C123" s="6" t="s">
        <v>243</v>
      </c>
      <c r="D123" s="6" t="s">
        <v>249</v>
      </c>
      <c r="E123" s="7" t="s">
        <v>208</v>
      </c>
      <c r="F123" s="47" t="s">
        <v>0</v>
      </c>
      <c r="G123" s="8" t="s">
        <v>98</v>
      </c>
      <c r="H123" s="7" t="s">
        <v>89</v>
      </c>
      <c r="I123" s="9" t="s">
        <v>96</v>
      </c>
      <c r="J123" s="53"/>
      <c r="K123" s="54"/>
      <c r="L123" s="54"/>
      <c r="M123" s="54">
        <v>1</v>
      </c>
      <c r="N123" s="54"/>
      <c r="O123" s="54"/>
      <c r="P123" s="54"/>
      <c r="Q123" s="54"/>
      <c r="R123" s="55"/>
      <c r="S123" s="7" t="s">
        <v>269</v>
      </c>
      <c r="T123" s="7" t="s">
        <v>273</v>
      </c>
      <c r="U123" s="7" t="s">
        <v>208</v>
      </c>
      <c r="V123" s="8" t="s">
        <v>98</v>
      </c>
      <c r="W123" s="7" t="s">
        <v>89</v>
      </c>
      <c r="X123" s="9" t="s">
        <v>96</v>
      </c>
      <c r="Y123" s="53"/>
      <c r="Z123" s="54"/>
      <c r="AA123" s="54"/>
      <c r="AB123" s="54"/>
      <c r="AC123" s="54"/>
      <c r="AD123" s="54"/>
      <c r="AE123" s="54"/>
      <c r="AF123" s="54"/>
      <c r="AG123" s="55">
        <v>1</v>
      </c>
    </row>
    <row r="124" spans="1:33" ht="12" customHeight="1">
      <c r="A124" s="110">
        <v>91</v>
      </c>
      <c r="B124" s="66" t="s">
        <v>239</v>
      </c>
      <c r="C124" s="6" t="s">
        <v>243</v>
      </c>
      <c r="D124" s="6" t="s">
        <v>248</v>
      </c>
      <c r="E124" s="7" t="s">
        <v>208</v>
      </c>
      <c r="F124" s="47" t="s">
        <v>89</v>
      </c>
      <c r="G124" s="8" t="s">
        <v>98</v>
      </c>
      <c r="H124" s="7" t="s">
        <v>89</v>
      </c>
      <c r="I124" s="9" t="s">
        <v>96</v>
      </c>
      <c r="J124" s="53"/>
      <c r="K124" s="54"/>
      <c r="L124" s="54"/>
      <c r="M124" s="54">
        <v>1</v>
      </c>
      <c r="N124" s="54"/>
      <c r="O124" s="54"/>
      <c r="P124" s="54"/>
      <c r="Q124" s="54"/>
      <c r="R124" s="55"/>
      <c r="S124" s="7" t="s">
        <v>268</v>
      </c>
      <c r="T124" s="7" t="s">
        <v>273</v>
      </c>
      <c r="U124" s="7" t="s">
        <v>208</v>
      </c>
      <c r="V124" s="8" t="s">
        <v>98</v>
      </c>
      <c r="W124" s="7" t="s">
        <v>89</v>
      </c>
      <c r="X124" s="9" t="s">
        <v>96</v>
      </c>
      <c r="Y124" s="53"/>
      <c r="Z124" s="54"/>
      <c r="AA124" s="54"/>
      <c r="AB124" s="54"/>
      <c r="AC124" s="54"/>
      <c r="AD124" s="54"/>
      <c r="AE124" s="54"/>
      <c r="AF124" s="54"/>
      <c r="AG124" s="55">
        <v>1</v>
      </c>
    </row>
    <row r="125" spans="1:33" ht="12" customHeight="1">
      <c r="A125" s="110">
        <v>92</v>
      </c>
      <c r="B125" s="66" t="s">
        <v>239</v>
      </c>
      <c r="C125" s="6" t="s">
        <v>244</v>
      </c>
      <c r="D125" s="6" t="s">
        <v>247</v>
      </c>
      <c r="E125" s="7" t="s">
        <v>208</v>
      </c>
      <c r="F125" s="47" t="s">
        <v>89</v>
      </c>
      <c r="G125" s="8" t="s">
        <v>101</v>
      </c>
      <c r="H125" s="7" t="s">
        <v>89</v>
      </c>
      <c r="I125" s="9" t="s">
        <v>96</v>
      </c>
      <c r="J125" s="53"/>
      <c r="K125" s="54"/>
      <c r="L125" s="54">
        <v>1</v>
      </c>
      <c r="M125" s="54"/>
      <c r="N125" s="54"/>
      <c r="O125" s="54"/>
      <c r="P125" s="54"/>
      <c r="Q125" s="54"/>
      <c r="R125" s="55"/>
      <c r="S125" s="7" t="s">
        <v>269</v>
      </c>
      <c r="T125" s="7" t="s">
        <v>274</v>
      </c>
      <c r="U125" s="7" t="s">
        <v>208</v>
      </c>
      <c r="V125" s="8" t="s">
        <v>101</v>
      </c>
      <c r="W125" s="7" t="s">
        <v>89</v>
      </c>
      <c r="X125" s="9" t="s">
        <v>96</v>
      </c>
      <c r="Y125" s="53"/>
      <c r="Z125" s="54"/>
      <c r="AA125" s="54"/>
      <c r="AB125" s="54"/>
      <c r="AC125" s="54"/>
      <c r="AD125" s="54">
        <v>1</v>
      </c>
      <c r="AE125" s="54"/>
      <c r="AF125" s="54"/>
      <c r="AG125" s="55"/>
    </row>
    <row r="126" spans="1:33" ht="12" customHeight="1">
      <c r="A126" s="110">
        <v>93</v>
      </c>
      <c r="B126" s="66" t="s">
        <v>294</v>
      </c>
      <c r="C126" s="6" t="s">
        <v>242</v>
      </c>
      <c r="D126" s="6" t="s">
        <v>247</v>
      </c>
      <c r="E126" s="7" t="s">
        <v>208</v>
      </c>
      <c r="F126" s="47" t="s">
        <v>89</v>
      </c>
      <c r="G126" s="8" t="s">
        <v>50</v>
      </c>
      <c r="H126" s="7" t="s">
        <v>89</v>
      </c>
      <c r="I126" s="9" t="s">
        <v>96</v>
      </c>
      <c r="J126" s="53"/>
      <c r="K126" s="54"/>
      <c r="L126" s="54"/>
      <c r="M126" s="54">
        <v>1</v>
      </c>
      <c r="N126" s="54"/>
      <c r="O126" s="54"/>
      <c r="P126" s="54">
        <v>1</v>
      </c>
      <c r="Q126" s="54"/>
      <c r="R126" s="55"/>
      <c r="S126" s="7" t="s">
        <v>267</v>
      </c>
      <c r="T126" s="7" t="s">
        <v>272</v>
      </c>
      <c r="U126" s="7" t="s">
        <v>208</v>
      </c>
      <c r="V126" s="8" t="s">
        <v>50</v>
      </c>
      <c r="W126" s="7" t="s">
        <v>89</v>
      </c>
      <c r="X126" s="9" t="s">
        <v>96</v>
      </c>
      <c r="Y126" s="53"/>
      <c r="Z126" s="54"/>
      <c r="AA126" s="54"/>
      <c r="AB126" s="54"/>
      <c r="AC126" s="54"/>
      <c r="AD126" s="54">
        <v>1</v>
      </c>
      <c r="AE126" s="54"/>
      <c r="AF126" s="54"/>
      <c r="AG126" s="55"/>
    </row>
    <row r="127" spans="1:33" ht="12" customHeight="1">
      <c r="A127" s="110">
        <v>94</v>
      </c>
      <c r="B127" s="66" t="s">
        <v>240</v>
      </c>
      <c r="C127" s="6" t="s">
        <v>245</v>
      </c>
      <c r="D127" s="6" t="s">
        <v>250</v>
      </c>
      <c r="E127" s="7" t="s">
        <v>208</v>
      </c>
      <c r="F127" s="47" t="s">
        <v>0</v>
      </c>
      <c r="G127" s="8" t="s">
        <v>100</v>
      </c>
      <c r="H127" s="7" t="s">
        <v>89</v>
      </c>
      <c r="I127" s="9" t="s">
        <v>96</v>
      </c>
      <c r="J127" s="53"/>
      <c r="K127" s="54"/>
      <c r="L127" s="54">
        <v>1</v>
      </c>
      <c r="M127" s="54">
        <v>1</v>
      </c>
      <c r="N127" s="54"/>
      <c r="O127" s="54"/>
      <c r="P127" s="54"/>
      <c r="Q127" s="54"/>
      <c r="R127" s="55"/>
      <c r="S127" s="7" t="s">
        <v>269</v>
      </c>
      <c r="T127" s="7" t="s">
        <v>272</v>
      </c>
      <c r="U127" s="7" t="s">
        <v>208</v>
      </c>
      <c r="V127" s="8" t="s">
        <v>100</v>
      </c>
      <c r="W127" s="7" t="s">
        <v>89</v>
      </c>
      <c r="X127" s="9" t="s">
        <v>96</v>
      </c>
      <c r="Y127" s="53"/>
      <c r="Z127" s="54"/>
      <c r="AA127" s="54"/>
      <c r="AB127" s="54"/>
      <c r="AC127" s="54"/>
      <c r="AD127" s="54">
        <v>1</v>
      </c>
      <c r="AE127" s="54"/>
      <c r="AF127" s="54"/>
      <c r="AG127" s="55"/>
    </row>
    <row r="128" spans="1:33" ht="12" customHeight="1">
      <c r="A128" s="110"/>
      <c r="B128" s="66" t="s">
        <v>240</v>
      </c>
      <c r="C128" s="66" t="s">
        <v>245</v>
      </c>
      <c r="D128" s="66" t="s">
        <v>250</v>
      </c>
      <c r="E128" s="66" t="s">
        <v>208</v>
      </c>
      <c r="F128" s="66" t="s">
        <v>0</v>
      </c>
      <c r="G128" s="8" t="s">
        <v>50</v>
      </c>
      <c r="H128" s="7" t="s">
        <v>0</v>
      </c>
      <c r="I128" s="9" t="s">
        <v>96</v>
      </c>
      <c r="J128" s="53"/>
      <c r="K128" s="54"/>
      <c r="L128" s="54">
        <v>1</v>
      </c>
      <c r="M128" s="54">
        <v>1</v>
      </c>
      <c r="N128" s="54"/>
      <c r="O128" s="54"/>
      <c r="P128" s="54"/>
      <c r="Q128" s="54"/>
      <c r="R128" s="55"/>
      <c r="S128" s="7"/>
      <c r="T128" s="7"/>
      <c r="U128" s="66" t="s">
        <v>208</v>
      </c>
      <c r="V128" s="8" t="s">
        <v>50</v>
      </c>
      <c r="W128" s="7" t="s">
        <v>0</v>
      </c>
      <c r="X128" s="9" t="s">
        <v>96</v>
      </c>
      <c r="Y128" s="53"/>
      <c r="Z128" s="54"/>
      <c r="AA128" s="54"/>
      <c r="AB128" s="54"/>
      <c r="AC128" s="54"/>
      <c r="AD128" s="54"/>
      <c r="AE128" s="54"/>
      <c r="AF128" s="54"/>
      <c r="AG128" s="55"/>
    </row>
    <row r="129" spans="1:33" ht="12" customHeight="1">
      <c r="A129" s="110">
        <v>95</v>
      </c>
      <c r="B129" s="66" t="s">
        <v>240</v>
      </c>
      <c r="C129" s="6" t="s">
        <v>90</v>
      </c>
      <c r="D129" s="6" t="s">
        <v>90</v>
      </c>
      <c r="E129" s="7" t="s">
        <v>208</v>
      </c>
      <c r="F129" s="47" t="s">
        <v>90</v>
      </c>
      <c r="G129" s="8" t="s">
        <v>100</v>
      </c>
      <c r="H129" s="7" t="s">
        <v>89</v>
      </c>
      <c r="I129" s="9" t="s">
        <v>97</v>
      </c>
      <c r="J129" s="53"/>
      <c r="K129" s="54">
        <v>1</v>
      </c>
      <c r="L129" s="54"/>
      <c r="M129" s="54"/>
      <c r="N129" s="54"/>
      <c r="O129" s="54"/>
      <c r="P129" s="54"/>
      <c r="Q129" s="54"/>
      <c r="R129" s="55">
        <v>1</v>
      </c>
      <c r="S129" s="7" t="s">
        <v>268</v>
      </c>
      <c r="T129" s="7" t="s">
        <v>272</v>
      </c>
      <c r="U129" s="7" t="s">
        <v>208</v>
      </c>
      <c r="V129" s="8" t="s">
        <v>100</v>
      </c>
      <c r="W129" s="7" t="s">
        <v>89</v>
      </c>
      <c r="X129" s="9" t="s">
        <v>97</v>
      </c>
      <c r="Y129" s="53">
        <v>1</v>
      </c>
      <c r="Z129" s="54"/>
      <c r="AA129" s="54"/>
      <c r="AB129" s="54"/>
      <c r="AC129" s="54">
        <v>1</v>
      </c>
      <c r="AD129" s="54">
        <v>1</v>
      </c>
      <c r="AE129" s="54"/>
      <c r="AF129" s="54">
        <v>1</v>
      </c>
      <c r="AG129" s="55"/>
    </row>
    <row r="130" spans="1:33" ht="12" customHeight="1">
      <c r="A130" s="110"/>
      <c r="B130" s="66" t="s">
        <v>240</v>
      </c>
      <c r="C130" s="66" t="s">
        <v>90</v>
      </c>
      <c r="D130" s="66" t="s">
        <v>90</v>
      </c>
      <c r="E130" s="66" t="s">
        <v>208</v>
      </c>
      <c r="F130" s="66" t="s">
        <v>90</v>
      </c>
      <c r="G130" s="8" t="s">
        <v>50</v>
      </c>
      <c r="H130" s="7" t="s">
        <v>0</v>
      </c>
      <c r="I130" s="9" t="s">
        <v>97</v>
      </c>
      <c r="J130" s="53"/>
      <c r="K130" s="54">
        <v>1</v>
      </c>
      <c r="L130" s="54"/>
      <c r="M130" s="54"/>
      <c r="N130" s="54"/>
      <c r="O130" s="54"/>
      <c r="P130" s="54"/>
      <c r="Q130" s="54"/>
      <c r="R130" s="55"/>
      <c r="S130" s="7"/>
      <c r="T130" s="7"/>
      <c r="U130" s="66" t="s">
        <v>208</v>
      </c>
      <c r="V130" s="8" t="s">
        <v>50</v>
      </c>
      <c r="W130" s="7" t="s">
        <v>0</v>
      </c>
      <c r="X130" s="9" t="s">
        <v>97</v>
      </c>
      <c r="Y130" s="53"/>
      <c r="Z130" s="54"/>
      <c r="AA130" s="54"/>
      <c r="AB130" s="54"/>
      <c r="AC130" s="54"/>
      <c r="AD130" s="54"/>
      <c r="AE130" s="54"/>
      <c r="AF130" s="54"/>
      <c r="AG130" s="55"/>
    </row>
    <row r="131" spans="1:33" ht="12" customHeight="1">
      <c r="A131" s="110">
        <v>96</v>
      </c>
      <c r="B131" s="66" t="s">
        <v>240</v>
      </c>
      <c r="C131" s="6" t="s">
        <v>244</v>
      </c>
      <c r="D131" s="6" t="s">
        <v>249</v>
      </c>
      <c r="E131" s="7" t="s">
        <v>208</v>
      </c>
      <c r="F131" s="47" t="s">
        <v>0</v>
      </c>
      <c r="G131" s="8" t="s">
        <v>50</v>
      </c>
      <c r="H131" s="7" t="s">
        <v>89</v>
      </c>
      <c r="I131" s="9" t="s">
        <v>96</v>
      </c>
      <c r="J131" s="53"/>
      <c r="K131" s="54"/>
      <c r="L131" s="54"/>
      <c r="M131" s="54">
        <v>1</v>
      </c>
      <c r="N131" s="54"/>
      <c r="O131" s="54"/>
      <c r="P131" s="54"/>
      <c r="Q131" s="54"/>
      <c r="R131" s="55">
        <v>1</v>
      </c>
      <c r="S131" s="7" t="s">
        <v>268</v>
      </c>
      <c r="T131" s="7" t="s">
        <v>273</v>
      </c>
      <c r="U131" s="7" t="s">
        <v>208</v>
      </c>
      <c r="V131" s="8" t="s">
        <v>50</v>
      </c>
      <c r="W131" s="7" t="s">
        <v>89</v>
      </c>
      <c r="X131" s="9" t="s">
        <v>96</v>
      </c>
      <c r="Y131" s="53">
        <v>1</v>
      </c>
      <c r="Z131" s="54">
        <v>1</v>
      </c>
      <c r="AA131" s="54">
        <v>1</v>
      </c>
      <c r="AB131" s="54"/>
      <c r="AC131" s="54">
        <v>1</v>
      </c>
      <c r="AD131" s="54">
        <v>1</v>
      </c>
      <c r="AE131" s="54"/>
      <c r="AF131" s="54"/>
      <c r="AG131" s="55">
        <v>1</v>
      </c>
    </row>
    <row r="132" spans="1:33" ht="12" customHeight="1">
      <c r="A132" s="110">
        <v>97</v>
      </c>
      <c r="B132" s="66" t="s">
        <v>240</v>
      </c>
      <c r="C132" s="6" t="s">
        <v>244</v>
      </c>
      <c r="D132" s="6" t="s">
        <v>247</v>
      </c>
      <c r="E132" s="7" t="s">
        <v>208</v>
      </c>
      <c r="F132" s="47" t="s">
        <v>0</v>
      </c>
      <c r="G132" s="8" t="s">
        <v>100</v>
      </c>
      <c r="H132" s="7" t="s">
        <v>89</v>
      </c>
      <c r="I132" s="9" t="s">
        <v>96</v>
      </c>
      <c r="J132" s="53"/>
      <c r="K132" s="54"/>
      <c r="L132" s="54"/>
      <c r="M132" s="54">
        <v>1</v>
      </c>
      <c r="N132" s="54"/>
      <c r="O132" s="54">
        <v>1</v>
      </c>
      <c r="P132" s="54"/>
      <c r="Q132" s="54"/>
      <c r="R132" s="55"/>
      <c r="S132" s="7" t="s">
        <v>268</v>
      </c>
      <c r="T132" s="7" t="s">
        <v>273</v>
      </c>
      <c r="U132" s="7" t="s">
        <v>208</v>
      </c>
      <c r="V132" s="8" t="s">
        <v>100</v>
      </c>
      <c r="W132" s="7" t="s">
        <v>89</v>
      </c>
      <c r="X132" s="9" t="s">
        <v>96</v>
      </c>
      <c r="Y132" s="53"/>
      <c r="Z132" s="54"/>
      <c r="AA132" s="54">
        <v>1</v>
      </c>
      <c r="AB132" s="54">
        <v>1</v>
      </c>
      <c r="AC132" s="54"/>
      <c r="AD132" s="54">
        <v>1</v>
      </c>
      <c r="AE132" s="54"/>
      <c r="AF132" s="54"/>
      <c r="AG132" s="55"/>
    </row>
    <row r="133" spans="1:33" ht="12" customHeight="1">
      <c r="A133" s="110"/>
      <c r="B133" s="66" t="s">
        <v>240</v>
      </c>
      <c r="C133" s="66" t="s">
        <v>244</v>
      </c>
      <c r="D133" s="66" t="s">
        <v>247</v>
      </c>
      <c r="E133" s="66" t="s">
        <v>208</v>
      </c>
      <c r="F133" s="66" t="s">
        <v>0</v>
      </c>
      <c r="G133" s="8" t="s">
        <v>50</v>
      </c>
      <c r="H133" s="7" t="s">
        <v>0</v>
      </c>
      <c r="I133" s="9" t="s">
        <v>96</v>
      </c>
      <c r="J133" s="53"/>
      <c r="K133" s="54"/>
      <c r="L133" s="54"/>
      <c r="M133" s="54"/>
      <c r="N133" s="54"/>
      <c r="O133" s="54"/>
      <c r="P133" s="54"/>
      <c r="Q133" s="54"/>
      <c r="R133" s="55"/>
      <c r="S133" s="7"/>
      <c r="T133" s="7"/>
      <c r="U133" s="66" t="s">
        <v>208</v>
      </c>
      <c r="V133" s="8" t="s">
        <v>50</v>
      </c>
      <c r="W133" s="7" t="s">
        <v>0</v>
      </c>
      <c r="X133" s="9" t="s">
        <v>96</v>
      </c>
      <c r="Y133" s="53"/>
      <c r="Z133" s="54"/>
      <c r="AA133" s="54"/>
      <c r="AB133" s="54"/>
      <c r="AC133" s="54"/>
      <c r="AD133" s="54"/>
      <c r="AE133" s="54"/>
      <c r="AF133" s="54"/>
      <c r="AG133" s="55"/>
    </row>
    <row r="134" spans="1:33" ht="12" customHeight="1">
      <c r="A134" s="110">
        <v>98</v>
      </c>
      <c r="B134" s="66" t="s">
        <v>240</v>
      </c>
      <c r="C134" s="6" t="s">
        <v>90</v>
      </c>
      <c r="D134" s="6" t="s">
        <v>247</v>
      </c>
      <c r="E134" s="7" t="s">
        <v>208</v>
      </c>
      <c r="F134" s="47" t="s">
        <v>0</v>
      </c>
      <c r="G134" s="8" t="s">
        <v>100</v>
      </c>
      <c r="H134" s="7" t="s">
        <v>89</v>
      </c>
      <c r="I134" s="9" t="s">
        <v>96</v>
      </c>
      <c r="J134" s="53"/>
      <c r="K134" s="54"/>
      <c r="L134" s="54">
        <v>1</v>
      </c>
      <c r="M134" s="54">
        <v>1</v>
      </c>
      <c r="N134" s="54">
        <v>1</v>
      </c>
      <c r="O134" s="54"/>
      <c r="P134" s="54"/>
      <c r="Q134" s="54"/>
      <c r="R134" s="55"/>
      <c r="S134" s="7" t="s">
        <v>269</v>
      </c>
      <c r="T134" s="7" t="s">
        <v>271</v>
      </c>
      <c r="U134" s="7" t="s">
        <v>208</v>
      </c>
      <c r="V134" s="8" t="s">
        <v>100</v>
      </c>
      <c r="W134" s="7" t="s">
        <v>89</v>
      </c>
      <c r="X134" s="9" t="s">
        <v>96</v>
      </c>
      <c r="Y134" s="53"/>
      <c r="Z134" s="54"/>
      <c r="AA134" s="54">
        <v>1</v>
      </c>
      <c r="AB134" s="54"/>
      <c r="AC134" s="54">
        <v>1</v>
      </c>
      <c r="AD134" s="54"/>
      <c r="AE134" s="54"/>
      <c r="AF134" s="54"/>
      <c r="AG134" s="55"/>
    </row>
    <row r="135" spans="1:33" ht="12" customHeight="1">
      <c r="A135" s="110"/>
      <c r="B135" s="66" t="s">
        <v>240</v>
      </c>
      <c r="C135" s="66" t="s">
        <v>90</v>
      </c>
      <c r="D135" s="66" t="s">
        <v>247</v>
      </c>
      <c r="E135" s="66" t="s">
        <v>208</v>
      </c>
      <c r="F135" s="66" t="s">
        <v>0</v>
      </c>
      <c r="G135" s="8" t="s">
        <v>50</v>
      </c>
      <c r="H135" s="7" t="s">
        <v>0</v>
      </c>
      <c r="I135" s="9" t="s">
        <v>96</v>
      </c>
      <c r="J135" s="53"/>
      <c r="K135" s="54"/>
      <c r="L135" s="54">
        <v>1</v>
      </c>
      <c r="M135" s="54">
        <v>1</v>
      </c>
      <c r="N135" s="54">
        <v>1</v>
      </c>
      <c r="O135" s="54"/>
      <c r="P135" s="54"/>
      <c r="Q135" s="54"/>
      <c r="R135" s="55"/>
      <c r="S135" s="7"/>
      <c r="T135" s="7"/>
      <c r="U135" s="66" t="s">
        <v>208</v>
      </c>
      <c r="V135" s="8" t="s">
        <v>50</v>
      </c>
      <c r="W135" s="7" t="s">
        <v>0</v>
      </c>
      <c r="X135" s="9" t="s">
        <v>96</v>
      </c>
      <c r="Y135" s="53"/>
      <c r="Z135" s="54"/>
      <c r="AA135" s="54"/>
      <c r="AB135" s="54"/>
      <c r="AC135" s="54"/>
      <c r="AD135" s="54"/>
      <c r="AE135" s="54"/>
      <c r="AF135" s="54"/>
      <c r="AG135" s="55"/>
    </row>
    <row r="136" spans="1:33" ht="12" customHeight="1">
      <c r="A136" s="110">
        <v>99</v>
      </c>
      <c r="B136" s="66" t="s">
        <v>240</v>
      </c>
      <c r="C136" s="6" t="s">
        <v>90</v>
      </c>
      <c r="D136" s="6" t="s">
        <v>247</v>
      </c>
      <c r="E136" s="7" t="s">
        <v>208</v>
      </c>
      <c r="F136" s="47" t="s">
        <v>89</v>
      </c>
      <c r="G136" s="8" t="s">
        <v>50</v>
      </c>
      <c r="H136" s="7" t="s">
        <v>89</v>
      </c>
      <c r="I136" s="9" t="s">
        <v>96</v>
      </c>
      <c r="J136" s="53"/>
      <c r="K136" s="54"/>
      <c r="L136" s="54">
        <v>1</v>
      </c>
      <c r="M136" s="54"/>
      <c r="N136" s="54"/>
      <c r="O136" s="54">
        <v>1</v>
      </c>
      <c r="P136" s="54">
        <v>1</v>
      </c>
      <c r="Q136" s="54"/>
      <c r="R136" s="55"/>
      <c r="S136" s="7" t="s">
        <v>268</v>
      </c>
      <c r="T136" s="7" t="s">
        <v>272</v>
      </c>
      <c r="U136" s="7" t="s">
        <v>208</v>
      </c>
      <c r="V136" s="8" t="s">
        <v>50</v>
      </c>
      <c r="W136" s="7" t="s">
        <v>89</v>
      </c>
      <c r="X136" s="9" t="s">
        <v>96</v>
      </c>
      <c r="Y136" s="53">
        <v>1</v>
      </c>
      <c r="Z136" s="54"/>
      <c r="AA136" s="54"/>
      <c r="AB136" s="54"/>
      <c r="AC136" s="54">
        <v>1</v>
      </c>
      <c r="AD136" s="54">
        <v>1</v>
      </c>
      <c r="AE136" s="54"/>
      <c r="AF136" s="54"/>
      <c r="AG136" s="55"/>
    </row>
    <row r="137" spans="1:33" ht="12" customHeight="1">
      <c r="A137" s="110">
        <v>100</v>
      </c>
      <c r="B137" s="66" t="s">
        <v>240</v>
      </c>
      <c r="C137" s="6" t="s">
        <v>244</v>
      </c>
      <c r="D137" s="6" t="s">
        <v>249</v>
      </c>
      <c r="E137" s="7" t="s">
        <v>208</v>
      </c>
      <c r="F137" s="47" t="s">
        <v>89</v>
      </c>
      <c r="G137" s="8" t="s">
        <v>100</v>
      </c>
      <c r="H137" s="7" t="s">
        <v>89</v>
      </c>
      <c r="I137" s="9" t="s">
        <v>96</v>
      </c>
      <c r="J137" s="53"/>
      <c r="K137" s="54"/>
      <c r="L137" s="54"/>
      <c r="M137" s="54"/>
      <c r="N137" s="54"/>
      <c r="O137" s="54"/>
      <c r="P137" s="54"/>
      <c r="Q137" s="54"/>
      <c r="R137" s="55"/>
      <c r="S137" s="7" t="s">
        <v>269</v>
      </c>
      <c r="T137" s="7" t="s">
        <v>274</v>
      </c>
      <c r="U137" s="7" t="s">
        <v>208</v>
      </c>
      <c r="V137" s="8" t="s">
        <v>100</v>
      </c>
      <c r="W137" s="7" t="s">
        <v>89</v>
      </c>
      <c r="X137" s="9" t="s">
        <v>96</v>
      </c>
      <c r="Y137" s="53"/>
      <c r="Z137" s="54">
        <v>1</v>
      </c>
      <c r="AA137" s="54">
        <v>1</v>
      </c>
      <c r="AB137" s="54"/>
      <c r="AC137" s="54"/>
      <c r="AD137" s="54"/>
      <c r="AE137" s="54"/>
      <c r="AF137" s="54"/>
      <c r="AG137" s="55"/>
    </row>
    <row r="138" spans="1:33" ht="12" customHeight="1">
      <c r="A138" s="110"/>
      <c r="B138" s="66" t="s">
        <v>240</v>
      </c>
      <c r="C138" s="66" t="s">
        <v>244</v>
      </c>
      <c r="D138" s="66" t="s">
        <v>249</v>
      </c>
      <c r="E138" s="66" t="s">
        <v>208</v>
      </c>
      <c r="F138" s="66" t="s">
        <v>89</v>
      </c>
      <c r="G138" s="8" t="s">
        <v>50</v>
      </c>
      <c r="H138" s="7" t="s">
        <v>0</v>
      </c>
      <c r="I138" s="9" t="s">
        <v>96</v>
      </c>
      <c r="J138" s="53">
        <v>1</v>
      </c>
      <c r="K138" s="54">
        <v>1</v>
      </c>
      <c r="L138" s="54">
        <v>1</v>
      </c>
      <c r="M138" s="54">
        <v>1</v>
      </c>
      <c r="N138" s="54">
        <v>1</v>
      </c>
      <c r="O138" s="54"/>
      <c r="P138" s="54">
        <v>1</v>
      </c>
      <c r="Q138" s="54"/>
      <c r="R138" s="55"/>
      <c r="S138" s="7"/>
      <c r="T138" s="7"/>
      <c r="U138" s="66" t="s">
        <v>208</v>
      </c>
      <c r="V138" s="8" t="s">
        <v>50</v>
      </c>
      <c r="W138" s="7" t="s">
        <v>0</v>
      </c>
      <c r="X138" s="9" t="s">
        <v>96</v>
      </c>
      <c r="Y138" s="53"/>
      <c r="Z138" s="54"/>
      <c r="AA138" s="54"/>
      <c r="AB138" s="54"/>
      <c r="AC138" s="54"/>
      <c r="AD138" s="54"/>
      <c r="AE138" s="54"/>
      <c r="AF138" s="54"/>
      <c r="AG138" s="55"/>
    </row>
    <row r="139" spans="1:33" ht="12" customHeight="1">
      <c r="A139" s="110"/>
      <c r="B139" s="66" t="s">
        <v>240</v>
      </c>
      <c r="C139" s="66" t="s">
        <v>244</v>
      </c>
      <c r="D139" s="66" t="s">
        <v>249</v>
      </c>
      <c r="E139" s="66" t="s">
        <v>208</v>
      </c>
      <c r="F139" s="66" t="s">
        <v>89</v>
      </c>
      <c r="G139" s="8" t="s">
        <v>50</v>
      </c>
      <c r="H139" s="7" t="s">
        <v>0</v>
      </c>
      <c r="I139" s="9" t="s">
        <v>97</v>
      </c>
      <c r="J139" s="53"/>
      <c r="K139" s="54">
        <v>1</v>
      </c>
      <c r="L139" s="54"/>
      <c r="M139" s="54"/>
      <c r="N139" s="54"/>
      <c r="O139" s="54"/>
      <c r="P139" s="54"/>
      <c r="Q139" s="54"/>
      <c r="R139" s="55"/>
      <c r="S139" s="7"/>
      <c r="T139" s="7"/>
      <c r="U139" s="66" t="s">
        <v>208</v>
      </c>
      <c r="V139" s="8" t="s">
        <v>50</v>
      </c>
      <c r="W139" s="7" t="s">
        <v>0</v>
      </c>
      <c r="X139" s="9" t="s">
        <v>97</v>
      </c>
      <c r="Y139" s="53"/>
      <c r="Z139" s="54"/>
      <c r="AA139" s="54"/>
      <c r="AB139" s="54"/>
      <c r="AC139" s="54"/>
      <c r="AD139" s="54"/>
      <c r="AE139" s="54"/>
      <c r="AF139" s="54"/>
      <c r="AG139" s="55"/>
    </row>
    <row r="140" spans="1:33" ht="12" customHeight="1">
      <c r="A140" s="110">
        <v>101</v>
      </c>
      <c r="B140" s="66" t="s">
        <v>294</v>
      </c>
      <c r="C140" s="47" t="s">
        <v>243</v>
      </c>
      <c r="D140" s="6" t="s">
        <v>249</v>
      </c>
      <c r="E140" s="47" t="s">
        <v>208</v>
      </c>
      <c r="F140" s="47" t="s">
        <v>89</v>
      </c>
      <c r="G140" s="8" t="s">
        <v>74</v>
      </c>
      <c r="H140" s="7" t="s">
        <v>89</v>
      </c>
      <c r="I140" s="9" t="s">
        <v>90</v>
      </c>
      <c r="J140" s="53"/>
      <c r="K140" s="54"/>
      <c r="L140" s="54"/>
      <c r="M140" s="54"/>
      <c r="N140" s="54"/>
      <c r="O140" s="54"/>
      <c r="P140" s="54"/>
      <c r="Q140" s="54"/>
      <c r="R140" s="55"/>
      <c r="S140" s="47"/>
      <c r="T140" s="47"/>
      <c r="U140" s="47" t="s">
        <v>208</v>
      </c>
      <c r="V140" s="8" t="s">
        <v>74</v>
      </c>
      <c r="W140" s="7" t="s">
        <v>89</v>
      </c>
      <c r="X140" s="9" t="s">
        <v>90</v>
      </c>
      <c r="Y140" s="53"/>
      <c r="Z140" s="54"/>
      <c r="AA140" s="54"/>
      <c r="AB140" s="54"/>
      <c r="AC140" s="54"/>
      <c r="AD140" s="54"/>
      <c r="AE140" s="54"/>
      <c r="AF140" s="54"/>
      <c r="AG140" s="55"/>
    </row>
    <row r="141" spans="1:33" ht="12" customHeight="1">
      <c r="A141" s="110">
        <v>102</v>
      </c>
      <c r="B141" s="66" t="s">
        <v>240</v>
      </c>
      <c r="C141" s="6" t="s">
        <v>244</v>
      </c>
      <c r="D141" s="6" t="s">
        <v>250</v>
      </c>
      <c r="E141" s="7" t="s">
        <v>208</v>
      </c>
      <c r="F141" s="47" t="s">
        <v>89</v>
      </c>
      <c r="G141" s="8" t="s">
        <v>100</v>
      </c>
      <c r="H141" s="7" t="s">
        <v>89</v>
      </c>
      <c r="I141" s="9" t="s">
        <v>96</v>
      </c>
      <c r="J141" s="53"/>
      <c r="K141" s="54"/>
      <c r="L141" s="54">
        <v>1</v>
      </c>
      <c r="M141" s="54">
        <v>1</v>
      </c>
      <c r="N141" s="54"/>
      <c r="O141" s="54">
        <v>1</v>
      </c>
      <c r="P141" s="54">
        <v>1</v>
      </c>
      <c r="Q141" s="54"/>
      <c r="R141" s="55"/>
      <c r="S141" s="7" t="s">
        <v>269</v>
      </c>
      <c r="T141" s="7" t="s">
        <v>273</v>
      </c>
      <c r="U141" s="7" t="s">
        <v>208</v>
      </c>
      <c r="V141" s="8" t="s">
        <v>100</v>
      </c>
      <c r="W141" s="7" t="s">
        <v>89</v>
      </c>
      <c r="X141" s="9" t="s">
        <v>96</v>
      </c>
      <c r="Y141" s="53"/>
      <c r="Z141" s="54">
        <v>1</v>
      </c>
      <c r="AA141" s="54">
        <v>1</v>
      </c>
      <c r="AB141" s="54"/>
      <c r="AC141" s="54">
        <v>1</v>
      </c>
      <c r="AD141" s="54">
        <v>1</v>
      </c>
      <c r="AE141" s="54"/>
      <c r="AF141" s="54"/>
      <c r="AG141" s="55"/>
    </row>
    <row r="142" spans="1:33" ht="12" customHeight="1">
      <c r="A142" s="110"/>
      <c r="B142" s="66" t="s">
        <v>240</v>
      </c>
      <c r="C142" s="66" t="s">
        <v>244</v>
      </c>
      <c r="D142" s="66" t="s">
        <v>250</v>
      </c>
      <c r="E142" s="66" t="s">
        <v>208</v>
      </c>
      <c r="F142" s="66" t="s">
        <v>89</v>
      </c>
      <c r="G142" s="8" t="s">
        <v>50</v>
      </c>
      <c r="H142" s="7" t="s">
        <v>0</v>
      </c>
      <c r="I142" s="9" t="s">
        <v>96</v>
      </c>
      <c r="J142" s="53"/>
      <c r="K142" s="54"/>
      <c r="L142" s="54">
        <v>1</v>
      </c>
      <c r="M142" s="54">
        <v>1</v>
      </c>
      <c r="N142" s="54"/>
      <c r="O142" s="54">
        <v>1</v>
      </c>
      <c r="P142" s="54">
        <v>1</v>
      </c>
      <c r="Q142" s="54"/>
      <c r="R142" s="55"/>
      <c r="S142" s="7"/>
      <c r="T142" s="7"/>
      <c r="U142" s="66" t="s">
        <v>208</v>
      </c>
      <c r="V142" s="8" t="s">
        <v>50</v>
      </c>
      <c r="W142" s="7" t="s">
        <v>0</v>
      </c>
      <c r="X142" s="9" t="s">
        <v>96</v>
      </c>
      <c r="Y142" s="53"/>
      <c r="Z142" s="54"/>
      <c r="AA142" s="54"/>
      <c r="AB142" s="54"/>
      <c r="AC142" s="54"/>
      <c r="AD142" s="54"/>
      <c r="AE142" s="54"/>
      <c r="AF142" s="54"/>
      <c r="AG142" s="55"/>
    </row>
    <row r="143" spans="1:33" ht="12" customHeight="1">
      <c r="A143" s="110"/>
      <c r="B143" s="66" t="s">
        <v>240</v>
      </c>
      <c r="C143" s="66" t="s">
        <v>244</v>
      </c>
      <c r="D143" s="66" t="s">
        <v>250</v>
      </c>
      <c r="E143" s="66" t="s">
        <v>208</v>
      </c>
      <c r="F143" s="66" t="s">
        <v>89</v>
      </c>
      <c r="G143" s="8" t="s">
        <v>50</v>
      </c>
      <c r="H143" s="7" t="s">
        <v>0</v>
      </c>
      <c r="I143" s="9" t="s">
        <v>96</v>
      </c>
      <c r="J143" s="53"/>
      <c r="K143" s="54"/>
      <c r="L143" s="54"/>
      <c r="M143" s="54"/>
      <c r="N143" s="54"/>
      <c r="O143" s="54">
        <v>1</v>
      </c>
      <c r="P143" s="54"/>
      <c r="Q143" s="54"/>
      <c r="R143" s="55"/>
      <c r="S143" s="7"/>
      <c r="T143" s="7"/>
      <c r="U143" s="66" t="s">
        <v>208</v>
      </c>
      <c r="V143" s="8" t="s">
        <v>50</v>
      </c>
      <c r="W143" s="7" t="s">
        <v>0</v>
      </c>
      <c r="X143" s="9" t="s">
        <v>96</v>
      </c>
      <c r="Y143" s="53"/>
      <c r="Z143" s="54"/>
      <c r="AA143" s="54"/>
      <c r="AB143" s="54"/>
      <c r="AC143" s="54"/>
      <c r="AD143" s="54"/>
      <c r="AE143" s="54"/>
      <c r="AF143" s="54"/>
      <c r="AG143" s="55"/>
    </row>
    <row r="144" spans="1:33" ht="12" customHeight="1">
      <c r="A144" s="110">
        <v>103</v>
      </c>
      <c r="B144" s="66" t="s">
        <v>293</v>
      </c>
      <c r="C144" s="6" t="s">
        <v>244</v>
      </c>
      <c r="D144" s="6" t="s">
        <v>247</v>
      </c>
      <c r="E144" s="7" t="s">
        <v>208</v>
      </c>
      <c r="F144" s="47" t="s">
        <v>0</v>
      </c>
      <c r="G144" s="8" t="s">
        <v>71</v>
      </c>
      <c r="H144" s="7" t="s">
        <v>89</v>
      </c>
      <c r="I144" s="9" t="s">
        <v>96</v>
      </c>
      <c r="J144" s="53"/>
      <c r="K144" s="54">
        <v>1</v>
      </c>
      <c r="L144" s="54">
        <v>1</v>
      </c>
      <c r="M144" s="54">
        <v>1</v>
      </c>
      <c r="N144" s="54">
        <v>1</v>
      </c>
      <c r="O144" s="54"/>
      <c r="P144" s="54"/>
      <c r="Q144" s="54"/>
      <c r="R144" s="55"/>
      <c r="S144" s="7" t="s">
        <v>267</v>
      </c>
      <c r="T144" s="7" t="s">
        <v>270</v>
      </c>
      <c r="U144" s="7" t="s">
        <v>208</v>
      </c>
      <c r="V144" s="8" t="s">
        <v>71</v>
      </c>
      <c r="W144" s="7" t="s">
        <v>89</v>
      </c>
      <c r="X144" s="9" t="s">
        <v>96</v>
      </c>
      <c r="Y144" s="53"/>
      <c r="Z144" s="54"/>
      <c r="AA144" s="54"/>
      <c r="AB144" s="54"/>
      <c r="AC144" s="54"/>
      <c r="AD144" s="54">
        <v>1</v>
      </c>
      <c r="AE144" s="54"/>
      <c r="AF144" s="54"/>
      <c r="AG144" s="55"/>
    </row>
    <row r="145" spans="1:33" ht="12" customHeight="1">
      <c r="A145" s="110">
        <v>104</v>
      </c>
      <c r="B145" s="66" t="s">
        <v>240</v>
      </c>
      <c r="C145" s="6" t="s">
        <v>244</v>
      </c>
      <c r="D145" s="6" t="s">
        <v>250</v>
      </c>
      <c r="E145" s="7" t="s">
        <v>208</v>
      </c>
      <c r="F145" s="47" t="s">
        <v>89</v>
      </c>
      <c r="G145" s="8" t="s">
        <v>100</v>
      </c>
      <c r="H145" s="7" t="s">
        <v>89</v>
      </c>
      <c r="I145" s="9" t="s">
        <v>96</v>
      </c>
      <c r="J145" s="53"/>
      <c r="K145" s="54"/>
      <c r="L145" s="54">
        <v>1</v>
      </c>
      <c r="M145" s="54">
        <v>1</v>
      </c>
      <c r="N145" s="54"/>
      <c r="O145" s="54"/>
      <c r="P145" s="54"/>
      <c r="Q145" s="54"/>
      <c r="R145" s="55"/>
      <c r="S145" s="7" t="s">
        <v>269</v>
      </c>
      <c r="T145" s="7" t="s">
        <v>272</v>
      </c>
      <c r="U145" s="7" t="s">
        <v>208</v>
      </c>
      <c r="V145" s="8" t="s">
        <v>100</v>
      </c>
      <c r="W145" s="7" t="s">
        <v>89</v>
      </c>
      <c r="X145" s="9" t="s">
        <v>96</v>
      </c>
      <c r="Y145" s="53"/>
      <c r="Z145" s="54">
        <v>1</v>
      </c>
      <c r="AA145" s="54"/>
      <c r="AB145" s="54"/>
      <c r="AC145" s="54"/>
      <c r="AD145" s="54">
        <v>1</v>
      </c>
      <c r="AE145" s="54"/>
      <c r="AF145" s="54"/>
      <c r="AG145" s="55"/>
    </row>
    <row r="146" spans="1:33" ht="12" customHeight="1">
      <c r="A146" s="110"/>
      <c r="B146" s="66" t="s">
        <v>240</v>
      </c>
      <c r="C146" s="66" t="s">
        <v>244</v>
      </c>
      <c r="D146" s="66" t="s">
        <v>250</v>
      </c>
      <c r="E146" s="66" t="s">
        <v>208</v>
      </c>
      <c r="F146" s="66" t="s">
        <v>89</v>
      </c>
      <c r="G146" s="8" t="s">
        <v>50</v>
      </c>
      <c r="H146" s="7" t="s">
        <v>0</v>
      </c>
      <c r="I146" s="9" t="s">
        <v>96</v>
      </c>
      <c r="J146" s="53"/>
      <c r="K146" s="54"/>
      <c r="L146" s="54">
        <v>1</v>
      </c>
      <c r="M146" s="54">
        <v>1</v>
      </c>
      <c r="N146" s="54"/>
      <c r="O146" s="54"/>
      <c r="P146" s="54"/>
      <c r="Q146" s="54"/>
      <c r="R146" s="55"/>
      <c r="S146" s="7"/>
      <c r="T146" s="7"/>
      <c r="U146" s="66" t="s">
        <v>208</v>
      </c>
      <c r="V146" s="8" t="s">
        <v>50</v>
      </c>
      <c r="W146" s="7" t="s">
        <v>0</v>
      </c>
      <c r="X146" s="9" t="s">
        <v>96</v>
      </c>
      <c r="Y146" s="53"/>
      <c r="Z146" s="54"/>
      <c r="AA146" s="54"/>
      <c r="AB146" s="54"/>
      <c r="AC146" s="54"/>
      <c r="AD146" s="54"/>
      <c r="AE146" s="54"/>
      <c r="AF146" s="54"/>
      <c r="AG146" s="55"/>
    </row>
    <row r="147" spans="1:33" ht="12" customHeight="1">
      <c r="A147" s="110">
        <v>105</v>
      </c>
      <c r="B147" s="66" t="s">
        <v>240</v>
      </c>
      <c r="C147" s="6" t="s">
        <v>244</v>
      </c>
      <c r="D147" s="6" t="s">
        <v>249</v>
      </c>
      <c r="E147" s="7" t="s">
        <v>208</v>
      </c>
      <c r="F147" s="47" t="s">
        <v>0</v>
      </c>
      <c r="G147" s="8" t="s">
        <v>100</v>
      </c>
      <c r="H147" s="7" t="s">
        <v>89</v>
      </c>
      <c r="I147" s="9" t="s">
        <v>96</v>
      </c>
      <c r="J147" s="53"/>
      <c r="K147" s="54"/>
      <c r="L147" s="54">
        <v>1</v>
      </c>
      <c r="M147" s="54">
        <v>1</v>
      </c>
      <c r="N147" s="54"/>
      <c r="O147" s="54">
        <v>1</v>
      </c>
      <c r="P147" s="54">
        <v>1</v>
      </c>
      <c r="Q147" s="54"/>
      <c r="R147" s="55"/>
      <c r="S147" s="7" t="s">
        <v>268</v>
      </c>
      <c r="T147" s="7" t="s">
        <v>273</v>
      </c>
      <c r="U147" s="7" t="s">
        <v>208</v>
      </c>
      <c r="V147" s="8" t="s">
        <v>100</v>
      </c>
      <c r="W147" s="7" t="s">
        <v>89</v>
      </c>
      <c r="X147" s="9" t="s">
        <v>96</v>
      </c>
      <c r="Y147" s="53"/>
      <c r="Z147" s="54">
        <v>1</v>
      </c>
      <c r="AA147" s="54"/>
      <c r="AB147" s="54"/>
      <c r="AC147" s="54"/>
      <c r="AD147" s="54"/>
      <c r="AE147" s="54"/>
      <c r="AF147" s="54"/>
      <c r="AG147" s="55"/>
    </row>
    <row r="148" spans="1:33" ht="12" customHeight="1">
      <c r="A148" s="110"/>
      <c r="B148" s="66" t="s">
        <v>240</v>
      </c>
      <c r="C148" s="66" t="s">
        <v>244</v>
      </c>
      <c r="D148" s="66" t="s">
        <v>249</v>
      </c>
      <c r="E148" s="66" t="s">
        <v>208</v>
      </c>
      <c r="F148" s="66" t="s">
        <v>0</v>
      </c>
      <c r="G148" s="8" t="s">
        <v>50</v>
      </c>
      <c r="H148" s="7" t="s">
        <v>0</v>
      </c>
      <c r="I148" s="9" t="s">
        <v>96</v>
      </c>
      <c r="J148" s="53"/>
      <c r="K148" s="54">
        <v>1</v>
      </c>
      <c r="L148" s="54"/>
      <c r="M148" s="54"/>
      <c r="N148" s="54"/>
      <c r="O148" s="54">
        <v>1</v>
      </c>
      <c r="P148" s="54">
        <v>1</v>
      </c>
      <c r="Q148" s="54">
        <v>1</v>
      </c>
      <c r="R148" s="55"/>
      <c r="S148" s="7"/>
      <c r="T148" s="7"/>
      <c r="U148" s="66" t="s">
        <v>208</v>
      </c>
      <c r="V148" s="8" t="s">
        <v>50</v>
      </c>
      <c r="W148" s="7" t="s">
        <v>0</v>
      </c>
      <c r="X148" s="9" t="s">
        <v>96</v>
      </c>
      <c r="Y148" s="53"/>
      <c r="Z148" s="54"/>
      <c r="AA148" s="54"/>
      <c r="AB148" s="54"/>
      <c r="AC148" s="54"/>
      <c r="AD148" s="54"/>
      <c r="AE148" s="54"/>
      <c r="AF148" s="54"/>
      <c r="AG148" s="55"/>
    </row>
    <row r="149" spans="1:33" ht="12" customHeight="1">
      <c r="A149" s="110">
        <v>106</v>
      </c>
      <c r="B149" s="66" t="s">
        <v>293</v>
      </c>
      <c r="C149" s="6" t="s">
        <v>243</v>
      </c>
      <c r="D149" s="6" t="s">
        <v>248</v>
      </c>
      <c r="E149" s="7" t="s">
        <v>208</v>
      </c>
      <c r="F149" s="47" t="s">
        <v>0</v>
      </c>
      <c r="G149" s="8" t="s">
        <v>50</v>
      </c>
      <c r="H149" s="7" t="s">
        <v>89</v>
      </c>
      <c r="I149" s="9" t="s">
        <v>96</v>
      </c>
      <c r="J149" s="53"/>
      <c r="K149" s="54"/>
      <c r="L149" s="54"/>
      <c r="M149" s="54">
        <v>1</v>
      </c>
      <c r="N149" s="54"/>
      <c r="O149" s="54"/>
      <c r="P149" s="54"/>
      <c r="Q149" s="54"/>
      <c r="R149" s="55"/>
      <c r="S149" s="7" t="s">
        <v>267</v>
      </c>
      <c r="T149" s="7" t="s">
        <v>273</v>
      </c>
      <c r="U149" s="7" t="s">
        <v>208</v>
      </c>
      <c r="V149" s="8" t="s">
        <v>50</v>
      </c>
      <c r="W149" s="7" t="s">
        <v>89</v>
      </c>
      <c r="X149" s="9" t="s">
        <v>96</v>
      </c>
      <c r="Y149" s="53"/>
      <c r="Z149" s="54"/>
      <c r="AA149" s="54"/>
      <c r="AB149" s="54"/>
      <c r="AC149" s="54"/>
      <c r="AD149" s="54"/>
      <c r="AE149" s="54"/>
      <c r="AF149" s="54"/>
      <c r="AG149" s="55">
        <v>1</v>
      </c>
    </row>
    <row r="150" spans="1:33" ht="12" customHeight="1">
      <c r="A150" s="110">
        <v>107</v>
      </c>
      <c r="B150" s="66" t="s">
        <v>240</v>
      </c>
      <c r="C150" s="6" t="s">
        <v>244</v>
      </c>
      <c r="D150" s="6" t="s">
        <v>250</v>
      </c>
      <c r="E150" s="7" t="s">
        <v>208</v>
      </c>
      <c r="F150" s="47" t="s">
        <v>0</v>
      </c>
      <c r="G150" s="8" t="s">
        <v>50</v>
      </c>
      <c r="H150" s="7" t="s">
        <v>89</v>
      </c>
      <c r="I150" s="9" t="s">
        <v>96</v>
      </c>
      <c r="J150" s="53"/>
      <c r="K150" s="54"/>
      <c r="L150" s="54">
        <v>1</v>
      </c>
      <c r="M150" s="54">
        <v>1</v>
      </c>
      <c r="N150" s="54"/>
      <c r="O150" s="54"/>
      <c r="P150" s="54">
        <v>1</v>
      </c>
      <c r="Q150" s="54"/>
      <c r="R150" s="55">
        <v>1</v>
      </c>
      <c r="S150" s="7" t="s">
        <v>268</v>
      </c>
      <c r="T150" s="7" t="s">
        <v>271</v>
      </c>
      <c r="U150" s="7" t="s">
        <v>208</v>
      </c>
      <c r="V150" s="8" t="s">
        <v>50</v>
      </c>
      <c r="W150" s="7" t="s">
        <v>89</v>
      </c>
      <c r="X150" s="9" t="s">
        <v>96</v>
      </c>
      <c r="Y150" s="53"/>
      <c r="Z150" s="54">
        <v>1</v>
      </c>
      <c r="AA150" s="54"/>
      <c r="AB150" s="54"/>
      <c r="AC150" s="54">
        <v>1</v>
      </c>
      <c r="AD150" s="54"/>
      <c r="AE150" s="54"/>
      <c r="AF150" s="54"/>
      <c r="AG150" s="55">
        <v>1</v>
      </c>
    </row>
    <row r="151" spans="1:33" ht="12" customHeight="1">
      <c r="A151" s="110"/>
      <c r="B151" s="66" t="s">
        <v>240</v>
      </c>
      <c r="C151" s="66" t="s">
        <v>244</v>
      </c>
      <c r="D151" s="66" t="s">
        <v>250</v>
      </c>
      <c r="E151" s="66" t="s">
        <v>208</v>
      </c>
      <c r="F151" s="66" t="s">
        <v>0</v>
      </c>
      <c r="G151" s="8" t="s">
        <v>50</v>
      </c>
      <c r="H151" s="7" t="s">
        <v>0</v>
      </c>
      <c r="I151" s="9" t="s">
        <v>97</v>
      </c>
      <c r="J151" s="53"/>
      <c r="K151" s="54"/>
      <c r="L151" s="54"/>
      <c r="M151" s="54"/>
      <c r="N151" s="54"/>
      <c r="O151" s="54"/>
      <c r="P151" s="54"/>
      <c r="Q151" s="54">
        <v>1</v>
      </c>
      <c r="R151" s="55"/>
      <c r="S151" s="7"/>
      <c r="T151" s="7"/>
      <c r="U151" s="66" t="s">
        <v>208</v>
      </c>
      <c r="V151" s="8" t="s">
        <v>50</v>
      </c>
      <c r="W151" s="7" t="s">
        <v>0</v>
      </c>
      <c r="X151" s="9" t="s">
        <v>97</v>
      </c>
      <c r="Y151" s="53"/>
      <c r="Z151" s="54"/>
      <c r="AA151" s="54"/>
      <c r="AB151" s="54"/>
      <c r="AC151" s="54"/>
      <c r="AD151" s="54"/>
      <c r="AE151" s="54"/>
      <c r="AF151" s="54"/>
      <c r="AG151" s="55"/>
    </row>
    <row r="152" spans="1:33" ht="12" customHeight="1">
      <c r="A152" s="110">
        <v>108</v>
      </c>
      <c r="B152" s="66" t="s">
        <v>238</v>
      </c>
      <c r="C152" s="6" t="s">
        <v>244</v>
      </c>
      <c r="D152" s="6" t="s">
        <v>248</v>
      </c>
      <c r="E152" s="7" t="s">
        <v>209</v>
      </c>
      <c r="F152" s="47" t="s">
        <v>89</v>
      </c>
      <c r="G152" s="8" t="s">
        <v>101</v>
      </c>
      <c r="H152" s="7" t="s">
        <v>89</v>
      </c>
      <c r="I152" s="9" t="s">
        <v>96</v>
      </c>
      <c r="J152" s="53"/>
      <c r="K152" s="54"/>
      <c r="L152" s="54"/>
      <c r="M152" s="54"/>
      <c r="N152" s="54"/>
      <c r="O152" s="54"/>
      <c r="P152" s="54">
        <v>1</v>
      </c>
      <c r="Q152" s="54"/>
      <c r="R152" s="55"/>
      <c r="S152" s="7" t="s">
        <v>266</v>
      </c>
      <c r="T152" s="7" t="s">
        <v>271</v>
      </c>
      <c r="U152" s="7" t="s">
        <v>209</v>
      </c>
      <c r="V152" s="8" t="s">
        <v>101</v>
      </c>
      <c r="W152" s="7" t="s">
        <v>89</v>
      </c>
      <c r="X152" s="9" t="s">
        <v>96</v>
      </c>
      <c r="Y152" s="53"/>
      <c r="Z152" s="54">
        <v>1</v>
      </c>
      <c r="AA152" s="54"/>
      <c r="AB152" s="54"/>
      <c r="AC152" s="54"/>
      <c r="AD152" s="54"/>
      <c r="AE152" s="54"/>
      <c r="AF152" s="54"/>
      <c r="AG152" s="55"/>
    </row>
    <row r="153" spans="1:33" ht="12" customHeight="1">
      <c r="A153" s="110">
        <v>109</v>
      </c>
      <c r="B153" s="66" t="s">
        <v>238</v>
      </c>
      <c r="C153" s="6" t="s">
        <v>244</v>
      </c>
      <c r="D153" s="6" t="s">
        <v>247</v>
      </c>
      <c r="E153" s="7" t="s">
        <v>209</v>
      </c>
      <c r="F153" s="47" t="s">
        <v>0</v>
      </c>
      <c r="G153" s="8" t="s">
        <v>98</v>
      </c>
      <c r="H153" s="7" t="s">
        <v>89</v>
      </c>
      <c r="I153" s="9" t="s">
        <v>96</v>
      </c>
      <c r="J153" s="53"/>
      <c r="K153" s="54"/>
      <c r="L153" s="54"/>
      <c r="M153" s="54"/>
      <c r="N153" s="54"/>
      <c r="O153" s="54"/>
      <c r="P153" s="54">
        <v>1</v>
      </c>
      <c r="Q153" s="54"/>
      <c r="R153" s="55"/>
      <c r="S153" s="7" t="s">
        <v>266</v>
      </c>
      <c r="T153" s="7" t="s">
        <v>270</v>
      </c>
      <c r="U153" s="7" t="s">
        <v>209</v>
      </c>
      <c r="V153" s="8" t="s">
        <v>98</v>
      </c>
      <c r="W153" s="7" t="s">
        <v>89</v>
      </c>
      <c r="X153" s="9" t="s">
        <v>96</v>
      </c>
      <c r="Y153" s="53"/>
      <c r="Z153" s="54">
        <v>1</v>
      </c>
      <c r="AA153" s="54"/>
      <c r="AB153" s="54"/>
      <c r="AC153" s="54"/>
      <c r="AD153" s="54"/>
      <c r="AE153" s="54"/>
      <c r="AF153" s="54"/>
      <c r="AG153" s="55"/>
    </row>
    <row r="154" spans="1:33" ht="12" customHeight="1">
      <c r="A154" s="110"/>
      <c r="B154" s="66" t="s">
        <v>238</v>
      </c>
      <c r="C154" s="66" t="s">
        <v>244</v>
      </c>
      <c r="D154" s="66" t="s">
        <v>247</v>
      </c>
      <c r="E154" s="66" t="s">
        <v>209</v>
      </c>
      <c r="F154" s="66" t="s">
        <v>0</v>
      </c>
      <c r="G154" s="8" t="s">
        <v>114</v>
      </c>
      <c r="H154" s="7" t="s">
        <v>0</v>
      </c>
      <c r="I154" s="9" t="s">
        <v>96</v>
      </c>
      <c r="J154" s="53"/>
      <c r="K154" s="54"/>
      <c r="L154" s="54"/>
      <c r="M154" s="54"/>
      <c r="N154" s="54"/>
      <c r="O154" s="54"/>
      <c r="P154" s="54"/>
      <c r="Q154" s="54"/>
      <c r="R154" s="55"/>
      <c r="S154" s="7"/>
      <c r="T154" s="7"/>
      <c r="U154" s="66" t="s">
        <v>209</v>
      </c>
      <c r="V154" s="8" t="s">
        <v>114</v>
      </c>
      <c r="W154" s="7" t="s">
        <v>0</v>
      </c>
      <c r="X154" s="9" t="s">
        <v>96</v>
      </c>
      <c r="Y154" s="53"/>
      <c r="Z154" s="54"/>
      <c r="AA154" s="54"/>
      <c r="AB154" s="54"/>
      <c r="AC154" s="54"/>
      <c r="AD154" s="54"/>
      <c r="AE154" s="54"/>
      <c r="AF154" s="54"/>
      <c r="AG154" s="55"/>
    </row>
    <row r="155" spans="1:33" ht="12" customHeight="1">
      <c r="A155" s="110">
        <v>110</v>
      </c>
      <c r="B155" s="66" t="s">
        <v>238</v>
      </c>
      <c r="C155" s="6" t="s">
        <v>245</v>
      </c>
      <c r="D155" s="6" t="s">
        <v>249</v>
      </c>
      <c r="E155" s="7" t="s">
        <v>209</v>
      </c>
      <c r="F155" s="47" t="s">
        <v>90</v>
      </c>
      <c r="G155" s="8" t="s">
        <v>74</v>
      </c>
      <c r="H155" s="7" t="s">
        <v>89</v>
      </c>
      <c r="I155" s="9" t="s">
        <v>90</v>
      </c>
      <c r="J155" s="53"/>
      <c r="K155" s="54"/>
      <c r="L155" s="54"/>
      <c r="M155" s="54"/>
      <c r="N155" s="54"/>
      <c r="O155" s="54"/>
      <c r="P155" s="54"/>
      <c r="Q155" s="54"/>
      <c r="R155" s="55"/>
      <c r="S155" s="7"/>
      <c r="T155" s="7"/>
      <c r="U155" s="7" t="s">
        <v>209</v>
      </c>
      <c r="V155" s="8" t="s">
        <v>74</v>
      </c>
      <c r="W155" s="7" t="s">
        <v>89</v>
      </c>
      <c r="X155" s="9" t="s">
        <v>90</v>
      </c>
      <c r="Y155" s="53"/>
      <c r="Z155" s="54"/>
      <c r="AA155" s="54"/>
      <c r="AB155" s="54"/>
      <c r="AC155" s="54"/>
      <c r="AD155" s="54"/>
      <c r="AE155" s="54"/>
      <c r="AF155" s="54"/>
      <c r="AG155" s="55"/>
    </row>
    <row r="156" spans="1:33" ht="12" customHeight="1">
      <c r="A156" s="110">
        <v>111</v>
      </c>
      <c r="B156" s="66" t="s">
        <v>238</v>
      </c>
      <c r="C156" s="6" t="s">
        <v>243</v>
      </c>
      <c r="D156" s="6" t="s">
        <v>248</v>
      </c>
      <c r="E156" s="7" t="s">
        <v>209</v>
      </c>
      <c r="F156" s="47" t="s">
        <v>0</v>
      </c>
      <c r="G156" s="8" t="s">
        <v>98</v>
      </c>
      <c r="H156" s="7" t="s">
        <v>89</v>
      </c>
      <c r="I156" s="9" t="s">
        <v>96</v>
      </c>
      <c r="J156" s="53"/>
      <c r="K156" s="54"/>
      <c r="L156" s="54"/>
      <c r="M156" s="54">
        <v>1</v>
      </c>
      <c r="N156" s="54"/>
      <c r="O156" s="54">
        <v>1</v>
      </c>
      <c r="P156" s="54">
        <v>1</v>
      </c>
      <c r="Q156" s="54"/>
      <c r="R156" s="55"/>
      <c r="S156" s="7" t="s">
        <v>266</v>
      </c>
      <c r="T156" s="7" t="s">
        <v>271</v>
      </c>
      <c r="U156" s="7" t="s">
        <v>209</v>
      </c>
      <c r="V156" s="8" t="s">
        <v>98</v>
      </c>
      <c r="W156" s="7" t="s">
        <v>89</v>
      </c>
      <c r="X156" s="9" t="s">
        <v>96</v>
      </c>
      <c r="Y156" s="53"/>
      <c r="Z156" s="54"/>
      <c r="AA156" s="54"/>
      <c r="AB156" s="54"/>
      <c r="AC156" s="54"/>
      <c r="AD156" s="54"/>
      <c r="AE156" s="54"/>
      <c r="AF156" s="54"/>
      <c r="AG156" s="55">
        <v>1</v>
      </c>
    </row>
    <row r="157" spans="1:33" ht="12" customHeight="1">
      <c r="A157" s="110">
        <v>112</v>
      </c>
      <c r="B157" s="66" t="s">
        <v>238</v>
      </c>
      <c r="C157" s="6" t="s">
        <v>243</v>
      </c>
      <c r="D157" s="6" t="s">
        <v>248</v>
      </c>
      <c r="E157" s="7" t="s">
        <v>209</v>
      </c>
      <c r="F157" s="47" t="s">
        <v>0</v>
      </c>
      <c r="G157" s="8" t="s">
        <v>101</v>
      </c>
      <c r="H157" s="7" t="s">
        <v>89</v>
      </c>
      <c r="I157" s="9" t="s">
        <v>96</v>
      </c>
      <c r="J157" s="53"/>
      <c r="K157" s="54"/>
      <c r="L157" s="54"/>
      <c r="M157" s="54"/>
      <c r="N157" s="54"/>
      <c r="O157" s="54"/>
      <c r="P157" s="54">
        <v>1</v>
      </c>
      <c r="Q157" s="54"/>
      <c r="R157" s="55"/>
      <c r="S157" s="7" t="s">
        <v>266</v>
      </c>
      <c r="T157" s="7" t="s">
        <v>274</v>
      </c>
      <c r="U157" s="7" t="s">
        <v>209</v>
      </c>
      <c r="V157" s="8" t="s">
        <v>101</v>
      </c>
      <c r="W157" s="7" t="s">
        <v>89</v>
      </c>
      <c r="X157" s="9" t="s">
        <v>96</v>
      </c>
      <c r="Y157" s="53"/>
      <c r="Z157" s="54"/>
      <c r="AA157" s="54"/>
      <c r="AB157" s="54">
        <v>1</v>
      </c>
      <c r="AC157" s="54"/>
      <c r="AD157" s="54"/>
      <c r="AE157" s="54"/>
      <c r="AF157" s="54"/>
      <c r="AG157" s="55"/>
    </row>
    <row r="158" spans="1:33" ht="12" customHeight="1">
      <c r="A158" s="110">
        <v>113</v>
      </c>
      <c r="B158" s="66" t="s">
        <v>238</v>
      </c>
      <c r="C158" s="6" t="s">
        <v>90</v>
      </c>
      <c r="D158" s="6" t="s">
        <v>247</v>
      </c>
      <c r="E158" s="7" t="s">
        <v>209</v>
      </c>
      <c r="F158" s="47" t="s">
        <v>0</v>
      </c>
      <c r="G158" s="8" t="s">
        <v>98</v>
      </c>
      <c r="H158" s="7" t="s">
        <v>89</v>
      </c>
      <c r="I158" s="9" t="s">
        <v>96</v>
      </c>
      <c r="J158" s="53"/>
      <c r="K158" s="54"/>
      <c r="L158" s="54"/>
      <c r="M158" s="54">
        <v>1</v>
      </c>
      <c r="N158" s="54"/>
      <c r="O158" s="54"/>
      <c r="P158" s="54">
        <v>1</v>
      </c>
      <c r="Q158" s="54"/>
      <c r="R158" s="55"/>
      <c r="S158" s="7"/>
      <c r="T158" s="7" t="s">
        <v>273</v>
      </c>
      <c r="U158" s="7" t="s">
        <v>209</v>
      </c>
      <c r="V158" s="8" t="s">
        <v>98</v>
      </c>
      <c r="W158" s="7" t="s">
        <v>89</v>
      </c>
      <c r="X158" s="9" t="s">
        <v>96</v>
      </c>
      <c r="Y158" s="53"/>
      <c r="Z158" s="54"/>
      <c r="AA158" s="54"/>
      <c r="AB158" s="54"/>
      <c r="AC158" s="54"/>
      <c r="AD158" s="54">
        <v>1</v>
      </c>
      <c r="AE158" s="54"/>
      <c r="AF158" s="54"/>
      <c r="AG158" s="55"/>
    </row>
    <row r="159" spans="1:33" ht="12" customHeight="1">
      <c r="A159" s="110">
        <v>114</v>
      </c>
      <c r="B159" s="66" t="s">
        <v>294</v>
      </c>
      <c r="C159" s="6" t="s">
        <v>243</v>
      </c>
      <c r="D159" s="6" t="s">
        <v>247</v>
      </c>
      <c r="E159" s="7" t="s">
        <v>209</v>
      </c>
      <c r="F159" s="47" t="s">
        <v>89</v>
      </c>
      <c r="G159" s="8" t="s">
        <v>98</v>
      </c>
      <c r="H159" s="7" t="s">
        <v>89</v>
      </c>
      <c r="I159" s="9" t="s">
        <v>96</v>
      </c>
      <c r="J159" s="53"/>
      <c r="K159" s="54"/>
      <c r="L159" s="54"/>
      <c r="M159" s="54"/>
      <c r="N159" s="54"/>
      <c r="O159" s="54"/>
      <c r="P159" s="54"/>
      <c r="Q159" s="54"/>
      <c r="R159" s="55">
        <v>1</v>
      </c>
      <c r="S159" s="7" t="s">
        <v>267</v>
      </c>
      <c r="T159" s="7" t="s">
        <v>272</v>
      </c>
      <c r="U159" s="7" t="s">
        <v>209</v>
      </c>
      <c r="V159" s="8" t="s">
        <v>98</v>
      </c>
      <c r="W159" s="7" t="s">
        <v>89</v>
      </c>
      <c r="X159" s="9" t="s">
        <v>96</v>
      </c>
      <c r="Y159" s="53"/>
      <c r="Z159" s="54"/>
      <c r="AA159" s="54">
        <v>1</v>
      </c>
      <c r="AB159" s="54"/>
      <c r="AC159" s="54"/>
      <c r="AD159" s="54"/>
      <c r="AE159" s="54"/>
      <c r="AF159" s="54"/>
      <c r="AG159" s="55"/>
    </row>
    <row r="160" spans="1:33" ht="12" customHeight="1">
      <c r="A160" s="110">
        <v>115</v>
      </c>
      <c r="B160" s="66" t="s">
        <v>239</v>
      </c>
      <c r="C160" s="6" t="s">
        <v>243</v>
      </c>
      <c r="D160" s="6" t="s">
        <v>248</v>
      </c>
      <c r="E160" s="7" t="s">
        <v>209</v>
      </c>
      <c r="F160" s="47" t="s">
        <v>0</v>
      </c>
      <c r="G160" s="8" t="s">
        <v>98</v>
      </c>
      <c r="H160" s="7" t="s">
        <v>89</v>
      </c>
      <c r="I160" s="9" t="s">
        <v>96</v>
      </c>
      <c r="J160" s="53"/>
      <c r="K160" s="54"/>
      <c r="L160" s="54">
        <v>1</v>
      </c>
      <c r="M160" s="54">
        <v>1</v>
      </c>
      <c r="N160" s="54"/>
      <c r="O160" s="54">
        <v>1</v>
      </c>
      <c r="P160" s="54">
        <v>1</v>
      </c>
      <c r="Q160" s="54"/>
      <c r="R160" s="55"/>
      <c r="S160" s="7" t="s">
        <v>267</v>
      </c>
      <c r="T160" s="7" t="s">
        <v>273</v>
      </c>
      <c r="U160" s="7" t="s">
        <v>209</v>
      </c>
      <c r="V160" s="8" t="s">
        <v>98</v>
      </c>
      <c r="W160" s="7" t="s">
        <v>89</v>
      </c>
      <c r="X160" s="9" t="s">
        <v>96</v>
      </c>
      <c r="Y160" s="53"/>
      <c r="Z160" s="54">
        <v>1</v>
      </c>
      <c r="AA160" s="54"/>
      <c r="AB160" s="54"/>
      <c r="AC160" s="54"/>
      <c r="AD160" s="54"/>
      <c r="AE160" s="54"/>
      <c r="AF160" s="54"/>
      <c r="AG160" s="55"/>
    </row>
    <row r="161" spans="1:33" ht="12" customHeight="1">
      <c r="A161" s="110">
        <v>116</v>
      </c>
      <c r="B161" s="66" t="s">
        <v>239</v>
      </c>
      <c r="C161" s="6" t="s">
        <v>243</v>
      </c>
      <c r="D161" s="6" t="s">
        <v>252</v>
      </c>
      <c r="E161" s="7" t="s">
        <v>209</v>
      </c>
      <c r="F161" s="47" t="s">
        <v>0</v>
      </c>
      <c r="G161" s="8" t="s">
        <v>100</v>
      </c>
      <c r="H161" s="7" t="s">
        <v>89</v>
      </c>
      <c r="I161" s="9" t="s">
        <v>96</v>
      </c>
      <c r="J161" s="53"/>
      <c r="K161" s="54"/>
      <c r="L161" s="54">
        <v>1</v>
      </c>
      <c r="M161" s="54">
        <v>1</v>
      </c>
      <c r="N161" s="54">
        <v>1</v>
      </c>
      <c r="O161" s="54"/>
      <c r="P161" s="54">
        <v>1</v>
      </c>
      <c r="Q161" s="54"/>
      <c r="R161" s="55"/>
      <c r="S161" s="7" t="s">
        <v>267</v>
      </c>
      <c r="T161" s="7" t="s">
        <v>272</v>
      </c>
      <c r="U161" s="7" t="s">
        <v>209</v>
      </c>
      <c r="V161" s="8" t="s">
        <v>100</v>
      </c>
      <c r="W161" s="7" t="s">
        <v>89</v>
      </c>
      <c r="X161" s="9" t="s">
        <v>96</v>
      </c>
      <c r="Y161" s="53"/>
      <c r="Z161" s="54">
        <v>1</v>
      </c>
      <c r="AA161" s="54"/>
      <c r="AB161" s="54"/>
      <c r="AC161" s="54"/>
      <c r="AD161" s="54"/>
      <c r="AE161" s="54"/>
      <c r="AF161" s="54"/>
      <c r="AG161" s="55"/>
    </row>
    <row r="162" spans="1:33" ht="12" customHeight="1">
      <c r="A162" s="110"/>
      <c r="B162" s="66" t="s">
        <v>239</v>
      </c>
      <c r="C162" s="66" t="s">
        <v>243</v>
      </c>
      <c r="D162" s="66" t="s">
        <v>252</v>
      </c>
      <c r="E162" s="66" t="s">
        <v>209</v>
      </c>
      <c r="F162" s="66" t="s">
        <v>0</v>
      </c>
      <c r="G162" s="8" t="s">
        <v>50</v>
      </c>
      <c r="H162" s="7" t="s">
        <v>0</v>
      </c>
      <c r="I162" s="9" t="s">
        <v>97</v>
      </c>
      <c r="J162" s="53"/>
      <c r="K162" s="54">
        <v>1</v>
      </c>
      <c r="L162" s="54"/>
      <c r="M162" s="54"/>
      <c r="N162" s="54"/>
      <c r="O162" s="54"/>
      <c r="P162" s="54"/>
      <c r="Q162" s="54">
        <v>1</v>
      </c>
      <c r="R162" s="55"/>
      <c r="S162" s="7"/>
      <c r="T162" s="7"/>
      <c r="U162" s="66" t="s">
        <v>209</v>
      </c>
      <c r="V162" s="8" t="s">
        <v>50</v>
      </c>
      <c r="W162" s="7" t="s">
        <v>0</v>
      </c>
      <c r="X162" s="9" t="s">
        <v>97</v>
      </c>
      <c r="Y162" s="53"/>
      <c r="Z162" s="54"/>
      <c r="AA162" s="54"/>
      <c r="AB162" s="54"/>
      <c r="AC162" s="54"/>
      <c r="AD162" s="54"/>
      <c r="AE162" s="54"/>
      <c r="AF162" s="54"/>
      <c r="AG162" s="55"/>
    </row>
    <row r="163" spans="1:33" ht="12" customHeight="1">
      <c r="A163" s="110">
        <v>117</v>
      </c>
      <c r="B163" s="66" t="s">
        <v>235</v>
      </c>
      <c r="C163" s="6" t="s">
        <v>243</v>
      </c>
      <c r="D163" s="6" t="s">
        <v>248</v>
      </c>
      <c r="E163" s="7" t="s">
        <v>209</v>
      </c>
      <c r="F163" s="47" t="s">
        <v>89</v>
      </c>
      <c r="G163" s="8" t="s">
        <v>98</v>
      </c>
      <c r="H163" s="7" t="s">
        <v>89</v>
      </c>
      <c r="I163" s="9" t="s">
        <v>96</v>
      </c>
      <c r="J163" s="53"/>
      <c r="K163" s="54"/>
      <c r="L163" s="54"/>
      <c r="M163" s="54">
        <v>1</v>
      </c>
      <c r="N163" s="54"/>
      <c r="O163" s="54"/>
      <c r="P163" s="54"/>
      <c r="Q163" s="54"/>
      <c r="R163" s="55"/>
      <c r="S163" s="7" t="s">
        <v>267</v>
      </c>
      <c r="T163" s="7" t="s">
        <v>271</v>
      </c>
      <c r="U163" s="7" t="s">
        <v>209</v>
      </c>
      <c r="V163" s="8" t="s">
        <v>98</v>
      </c>
      <c r="W163" s="7" t="s">
        <v>89</v>
      </c>
      <c r="X163" s="9" t="s">
        <v>96</v>
      </c>
      <c r="Y163" s="53"/>
      <c r="Z163" s="54"/>
      <c r="AA163" s="54"/>
      <c r="AB163" s="54"/>
      <c r="AC163" s="54"/>
      <c r="AD163" s="54">
        <v>1</v>
      </c>
      <c r="AE163" s="54"/>
      <c r="AF163" s="54"/>
      <c r="AG163" s="55"/>
    </row>
    <row r="164" spans="1:33" ht="12" customHeight="1">
      <c r="A164" s="110">
        <v>118</v>
      </c>
      <c r="B164" s="66" t="s">
        <v>235</v>
      </c>
      <c r="C164" s="47" t="s">
        <v>243</v>
      </c>
      <c r="D164" s="6" t="s">
        <v>250</v>
      </c>
      <c r="E164" s="47" t="s">
        <v>209</v>
      </c>
      <c r="F164" s="47" t="s">
        <v>0</v>
      </c>
      <c r="G164" s="8" t="s">
        <v>100</v>
      </c>
      <c r="H164" s="7" t="s">
        <v>89</v>
      </c>
      <c r="I164" s="9" t="s">
        <v>96</v>
      </c>
      <c r="J164" s="53"/>
      <c r="K164" s="54">
        <v>1</v>
      </c>
      <c r="L164" s="54">
        <v>1</v>
      </c>
      <c r="M164" s="54"/>
      <c r="N164" s="54"/>
      <c r="O164" s="54"/>
      <c r="P164" s="54"/>
      <c r="Q164" s="54"/>
      <c r="R164" s="55"/>
      <c r="S164" s="47" t="s">
        <v>267</v>
      </c>
      <c r="T164" s="47" t="s">
        <v>270</v>
      </c>
      <c r="U164" s="47" t="s">
        <v>209</v>
      </c>
      <c r="V164" s="8" t="s">
        <v>100</v>
      </c>
      <c r="W164" s="7" t="s">
        <v>89</v>
      </c>
      <c r="X164" s="9" t="s">
        <v>96</v>
      </c>
      <c r="Y164" s="53"/>
      <c r="Z164" s="54"/>
      <c r="AA164" s="54">
        <v>1</v>
      </c>
      <c r="AB164" s="54"/>
      <c r="AC164" s="54"/>
      <c r="AD164" s="54"/>
      <c r="AE164" s="54"/>
      <c r="AF164" s="54"/>
      <c r="AG164" s="55"/>
    </row>
    <row r="165" spans="1:33" ht="12" customHeight="1">
      <c r="A165" s="110">
        <v>119</v>
      </c>
      <c r="B165" s="66" t="s">
        <v>237</v>
      </c>
      <c r="C165" s="6" t="s">
        <v>244</v>
      </c>
      <c r="D165" s="6" t="s">
        <v>253</v>
      </c>
      <c r="E165" s="7" t="s">
        <v>209</v>
      </c>
      <c r="F165" s="47" t="s">
        <v>89</v>
      </c>
      <c r="G165" s="8" t="s">
        <v>50</v>
      </c>
      <c r="H165" s="7" t="s">
        <v>89</v>
      </c>
      <c r="I165" s="9" t="s">
        <v>96</v>
      </c>
      <c r="J165" s="53"/>
      <c r="K165" s="54"/>
      <c r="L165" s="54"/>
      <c r="M165" s="54">
        <v>1</v>
      </c>
      <c r="N165" s="54"/>
      <c r="O165" s="54"/>
      <c r="P165" s="54"/>
      <c r="Q165" s="54"/>
      <c r="R165" s="55"/>
      <c r="S165" s="7" t="s">
        <v>267</v>
      </c>
      <c r="T165" s="7" t="s">
        <v>273</v>
      </c>
      <c r="U165" s="7" t="s">
        <v>209</v>
      </c>
      <c r="V165" s="8" t="s">
        <v>50</v>
      </c>
      <c r="W165" s="7" t="s">
        <v>89</v>
      </c>
      <c r="X165" s="9" t="s">
        <v>96</v>
      </c>
      <c r="Y165" s="53"/>
      <c r="Z165" s="54"/>
      <c r="AA165" s="54"/>
      <c r="AB165" s="54"/>
      <c r="AC165" s="54"/>
      <c r="AD165" s="54"/>
      <c r="AE165" s="54"/>
      <c r="AF165" s="54"/>
      <c r="AG165" s="55">
        <v>1</v>
      </c>
    </row>
    <row r="166" spans="1:33" ht="12" customHeight="1">
      <c r="A166" s="110">
        <v>120</v>
      </c>
      <c r="B166" s="66" t="s">
        <v>239</v>
      </c>
      <c r="C166" s="6" t="s">
        <v>243</v>
      </c>
      <c r="D166" s="6" t="s">
        <v>250</v>
      </c>
      <c r="E166" s="7" t="s">
        <v>209</v>
      </c>
      <c r="F166" s="47" t="s">
        <v>89</v>
      </c>
      <c r="G166" s="8" t="s">
        <v>100</v>
      </c>
      <c r="H166" s="7" t="s">
        <v>89</v>
      </c>
      <c r="I166" s="9" t="s">
        <v>96</v>
      </c>
      <c r="J166" s="53"/>
      <c r="K166" s="54"/>
      <c r="L166" s="54"/>
      <c r="M166" s="54"/>
      <c r="N166" s="54">
        <v>1</v>
      </c>
      <c r="O166" s="54"/>
      <c r="P166" s="54"/>
      <c r="Q166" s="54"/>
      <c r="R166" s="55"/>
      <c r="S166" s="7" t="s">
        <v>268</v>
      </c>
      <c r="T166" s="7" t="s">
        <v>271</v>
      </c>
      <c r="U166" s="7" t="s">
        <v>209</v>
      </c>
      <c r="V166" s="8" t="s">
        <v>100</v>
      </c>
      <c r="W166" s="7" t="s">
        <v>89</v>
      </c>
      <c r="X166" s="9" t="s">
        <v>96</v>
      </c>
      <c r="Y166" s="53"/>
      <c r="Z166" s="54"/>
      <c r="AA166" s="54"/>
      <c r="AB166" s="54"/>
      <c r="AC166" s="54"/>
      <c r="AD166" s="54"/>
      <c r="AE166" s="54">
        <v>1</v>
      </c>
      <c r="AF166" s="54"/>
      <c r="AG166" s="55">
        <v>1</v>
      </c>
    </row>
    <row r="167" spans="1:33" ht="12" customHeight="1">
      <c r="A167" s="110"/>
      <c r="B167" s="66" t="s">
        <v>239</v>
      </c>
      <c r="C167" s="66" t="s">
        <v>243</v>
      </c>
      <c r="D167" s="66" t="s">
        <v>250</v>
      </c>
      <c r="E167" s="66" t="s">
        <v>209</v>
      </c>
      <c r="F167" s="66" t="s">
        <v>89</v>
      </c>
      <c r="G167" s="8" t="s">
        <v>98</v>
      </c>
      <c r="H167" s="7" t="s">
        <v>0</v>
      </c>
      <c r="I167" s="9" t="s">
        <v>96</v>
      </c>
      <c r="J167" s="53"/>
      <c r="K167" s="54"/>
      <c r="L167" s="54">
        <v>1</v>
      </c>
      <c r="M167" s="54">
        <v>1</v>
      </c>
      <c r="N167" s="54"/>
      <c r="O167" s="54"/>
      <c r="P167" s="54"/>
      <c r="Q167" s="54"/>
      <c r="R167" s="55"/>
      <c r="S167" s="7"/>
      <c r="T167" s="7"/>
      <c r="U167" s="66" t="s">
        <v>209</v>
      </c>
      <c r="V167" s="8" t="s">
        <v>98</v>
      </c>
      <c r="W167" s="7" t="s">
        <v>0</v>
      </c>
      <c r="X167" s="9" t="s">
        <v>96</v>
      </c>
      <c r="Y167" s="53"/>
      <c r="Z167" s="54"/>
      <c r="AA167" s="54"/>
      <c r="AB167" s="54"/>
      <c r="AC167" s="54"/>
      <c r="AD167" s="54"/>
      <c r="AE167" s="54"/>
      <c r="AF167" s="54"/>
      <c r="AG167" s="55"/>
    </row>
    <row r="168" spans="1:33" ht="12" customHeight="1">
      <c r="A168" s="110">
        <v>121</v>
      </c>
      <c r="B168" s="66" t="s">
        <v>294</v>
      </c>
      <c r="C168" s="6" t="s">
        <v>242</v>
      </c>
      <c r="D168" s="6" t="s">
        <v>248</v>
      </c>
      <c r="E168" s="7" t="s">
        <v>209</v>
      </c>
      <c r="F168" s="47" t="s">
        <v>89</v>
      </c>
      <c r="G168" s="8" t="s">
        <v>101</v>
      </c>
      <c r="H168" s="7" t="s">
        <v>89</v>
      </c>
      <c r="I168" s="9" t="s">
        <v>96</v>
      </c>
      <c r="J168" s="53"/>
      <c r="K168" s="54"/>
      <c r="L168" s="54"/>
      <c r="M168" s="54">
        <v>1</v>
      </c>
      <c r="N168" s="54"/>
      <c r="O168" s="54"/>
      <c r="P168" s="54">
        <v>1</v>
      </c>
      <c r="Q168" s="54"/>
      <c r="R168" s="55"/>
      <c r="S168" s="7" t="s">
        <v>267</v>
      </c>
      <c r="T168" s="7" t="s">
        <v>271</v>
      </c>
      <c r="U168" s="7" t="s">
        <v>209</v>
      </c>
      <c r="V168" s="8" t="s">
        <v>101</v>
      </c>
      <c r="W168" s="7" t="s">
        <v>89</v>
      </c>
      <c r="X168" s="9" t="s">
        <v>96</v>
      </c>
      <c r="Y168" s="53"/>
      <c r="Z168" s="54"/>
      <c r="AA168" s="54"/>
      <c r="AB168" s="54"/>
      <c r="AC168" s="54"/>
      <c r="AD168" s="54">
        <v>1</v>
      </c>
      <c r="AE168" s="54"/>
      <c r="AF168" s="54"/>
      <c r="AG168" s="55"/>
    </row>
    <row r="169" spans="1:33" ht="12" customHeight="1">
      <c r="A169" s="110">
        <v>122</v>
      </c>
      <c r="B169" s="66" t="s">
        <v>240</v>
      </c>
      <c r="C169" s="6" t="s">
        <v>244</v>
      </c>
      <c r="D169" s="6" t="s">
        <v>249</v>
      </c>
      <c r="E169" s="7" t="s">
        <v>209</v>
      </c>
      <c r="F169" s="47" t="s">
        <v>0</v>
      </c>
      <c r="G169" s="8" t="s">
        <v>100</v>
      </c>
      <c r="H169" s="7" t="s">
        <v>89</v>
      </c>
      <c r="I169" s="9" t="s">
        <v>96</v>
      </c>
      <c r="J169" s="53"/>
      <c r="K169" s="54"/>
      <c r="L169" s="54"/>
      <c r="M169" s="54">
        <v>1</v>
      </c>
      <c r="N169" s="54"/>
      <c r="O169" s="54"/>
      <c r="P169" s="54"/>
      <c r="Q169" s="54"/>
      <c r="R169" s="55"/>
      <c r="S169" s="7" t="s">
        <v>269</v>
      </c>
      <c r="T169" s="7" t="s">
        <v>273</v>
      </c>
      <c r="U169" s="7" t="s">
        <v>209</v>
      </c>
      <c r="V169" s="8" t="s">
        <v>100</v>
      </c>
      <c r="W169" s="7" t="s">
        <v>89</v>
      </c>
      <c r="X169" s="9" t="s">
        <v>96</v>
      </c>
      <c r="Y169" s="53"/>
      <c r="Z169" s="54"/>
      <c r="AA169" s="54">
        <v>1</v>
      </c>
      <c r="AB169" s="54"/>
      <c r="AC169" s="54">
        <v>1</v>
      </c>
      <c r="AD169" s="54">
        <v>1</v>
      </c>
      <c r="AE169" s="54"/>
      <c r="AF169" s="54">
        <v>1</v>
      </c>
      <c r="AG169" s="55"/>
    </row>
    <row r="170" spans="1:33" ht="12" customHeight="1">
      <c r="A170" s="110"/>
      <c r="B170" s="66" t="s">
        <v>240</v>
      </c>
      <c r="C170" s="66" t="s">
        <v>244</v>
      </c>
      <c r="D170" s="66" t="s">
        <v>249</v>
      </c>
      <c r="E170" s="66" t="s">
        <v>209</v>
      </c>
      <c r="F170" s="66" t="s">
        <v>0</v>
      </c>
      <c r="G170" s="8" t="s">
        <v>101</v>
      </c>
      <c r="H170" s="7" t="s">
        <v>0</v>
      </c>
      <c r="I170" s="9" t="s">
        <v>96</v>
      </c>
      <c r="J170" s="53"/>
      <c r="K170" s="54"/>
      <c r="L170" s="54"/>
      <c r="M170" s="54"/>
      <c r="N170" s="54"/>
      <c r="O170" s="54"/>
      <c r="P170" s="54"/>
      <c r="Q170" s="54"/>
      <c r="R170" s="55"/>
      <c r="S170" s="7"/>
      <c r="T170" s="7"/>
      <c r="U170" s="66" t="s">
        <v>209</v>
      </c>
      <c r="V170" s="8" t="s">
        <v>101</v>
      </c>
      <c r="W170" s="7" t="s">
        <v>0</v>
      </c>
      <c r="X170" s="9" t="s">
        <v>96</v>
      </c>
      <c r="Y170" s="53"/>
      <c r="Z170" s="54"/>
      <c r="AA170" s="54"/>
      <c r="AB170" s="54"/>
      <c r="AC170" s="54"/>
      <c r="AD170" s="54"/>
      <c r="AE170" s="54"/>
      <c r="AF170" s="54"/>
      <c r="AG170" s="55"/>
    </row>
    <row r="171" spans="1:33" ht="12" customHeight="1">
      <c r="A171" s="110"/>
      <c r="B171" s="66" t="s">
        <v>240</v>
      </c>
      <c r="C171" s="66" t="s">
        <v>244</v>
      </c>
      <c r="D171" s="66" t="s">
        <v>249</v>
      </c>
      <c r="E171" s="66" t="s">
        <v>209</v>
      </c>
      <c r="F171" s="66" t="s">
        <v>0</v>
      </c>
      <c r="G171" s="8" t="s">
        <v>50</v>
      </c>
      <c r="H171" s="7" t="s">
        <v>0</v>
      </c>
      <c r="I171" s="9" t="s">
        <v>96</v>
      </c>
      <c r="J171" s="53"/>
      <c r="K171" s="54"/>
      <c r="L171" s="54"/>
      <c r="M171" s="54"/>
      <c r="N171" s="54"/>
      <c r="O171" s="54"/>
      <c r="P171" s="54"/>
      <c r="Q171" s="54"/>
      <c r="R171" s="55"/>
      <c r="S171" s="7"/>
      <c r="T171" s="7"/>
      <c r="U171" s="66" t="s">
        <v>209</v>
      </c>
      <c r="V171" s="8" t="s">
        <v>50</v>
      </c>
      <c r="W171" s="7" t="s">
        <v>0</v>
      </c>
      <c r="X171" s="9" t="s">
        <v>96</v>
      </c>
      <c r="Y171" s="53"/>
      <c r="Z171" s="54"/>
      <c r="AA171" s="54"/>
      <c r="AB171" s="54"/>
      <c r="AC171" s="54"/>
      <c r="AD171" s="54"/>
      <c r="AE171" s="54"/>
      <c r="AF171" s="54"/>
      <c r="AG171" s="55"/>
    </row>
    <row r="172" spans="1:33" ht="12" customHeight="1">
      <c r="A172" s="110">
        <v>123</v>
      </c>
      <c r="B172" s="66" t="s">
        <v>240</v>
      </c>
      <c r="C172" s="6" t="s">
        <v>244</v>
      </c>
      <c r="D172" s="6" t="s">
        <v>249</v>
      </c>
      <c r="E172" s="7" t="s">
        <v>209</v>
      </c>
      <c r="F172" s="47" t="s">
        <v>0</v>
      </c>
      <c r="G172" s="8" t="s">
        <v>101</v>
      </c>
      <c r="H172" s="7" t="s">
        <v>89</v>
      </c>
      <c r="I172" s="9" t="s">
        <v>97</v>
      </c>
      <c r="J172" s="53"/>
      <c r="K172" s="54">
        <v>1</v>
      </c>
      <c r="L172" s="54"/>
      <c r="M172" s="54"/>
      <c r="N172" s="54"/>
      <c r="O172" s="54"/>
      <c r="P172" s="54"/>
      <c r="Q172" s="54"/>
      <c r="R172" s="55">
        <v>1</v>
      </c>
      <c r="S172" s="7" t="s">
        <v>269</v>
      </c>
      <c r="T172" s="7" t="s">
        <v>273</v>
      </c>
      <c r="U172" s="7" t="s">
        <v>209</v>
      </c>
      <c r="V172" s="8" t="s">
        <v>101</v>
      </c>
      <c r="W172" s="7" t="s">
        <v>89</v>
      </c>
      <c r="X172" s="9" t="s">
        <v>97</v>
      </c>
      <c r="Y172" s="53"/>
      <c r="Z172" s="54"/>
      <c r="AA172" s="54">
        <v>1</v>
      </c>
      <c r="AB172" s="54"/>
      <c r="AC172" s="54">
        <v>1</v>
      </c>
      <c r="AD172" s="54"/>
      <c r="AE172" s="54"/>
      <c r="AF172" s="54"/>
      <c r="AG172" s="55">
        <v>1</v>
      </c>
    </row>
    <row r="173" spans="1:33" ht="12" customHeight="1">
      <c r="A173" s="110"/>
      <c r="B173" s="66" t="s">
        <v>240</v>
      </c>
      <c r="C173" s="66" t="s">
        <v>244</v>
      </c>
      <c r="D173" s="66" t="s">
        <v>249</v>
      </c>
      <c r="E173" s="66" t="s">
        <v>209</v>
      </c>
      <c r="F173" s="66" t="s">
        <v>0</v>
      </c>
      <c r="G173" s="8" t="s">
        <v>50</v>
      </c>
      <c r="H173" s="7" t="s">
        <v>0</v>
      </c>
      <c r="I173" s="9" t="s">
        <v>97</v>
      </c>
      <c r="J173" s="53"/>
      <c r="K173" s="54">
        <v>1</v>
      </c>
      <c r="L173" s="54"/>
      <c r="M173" s="54"/>
      <c r="N173" s="54"/>
      <c r="O173" s="54"/>
      <c r="P173" s="54"/>
      <c r="Q173" s="54"/>
      <c r="R173" s="55"/>
      <c r="S173" s="7"/>
      <c r="T173" s="7"/>
      <c r="U173" s="66" t="s">
        <v>209</v>
      </c>
      <c r="V173" s="8" t="s">
        <v>50</v>
      </c>
      <c r="W173" s="7" t="s">
        <v>0</v>
      </c>
      <c r="X173" s="9" t="s">
        <v>97</v>
      </c>
      <c r="Y173" s="53"/>
      <c r="Z173" s="54"/>
      <c r="AA173" s="54"/>
      <c r="AB173" s="54"/>
      <c r="AC173" s="54"/>
      <c r="AD173" s="54"/>
      <c r="AE173" s="54"/>
      <c r="AF173" s="54"/>
      <c r="AG173" s="55"/>
    </row>
    <row r="174" spans="1:33" ht="12" customHeight="1">
      <c r="A174" s="110">
        <v>124</v>
      </c>
      <c r="B174" s="66" t="s">
        <v>240</v>
      </c>
      <c r="C174" s="6" t="s">
        <v>244</v>
      </c>
      <c r="D174" s="6" t="s">
        <v>250</v>
      </c>
      <c r="E174" s="7" t="s">
        <v>209</v>
      </c>
      <c r="F174" s="47" t="s">
        <v>89</v>
      </c>
      <c r="G174" s="8" t="s">
        <v>100</v>
      </c>
      <c r="H174" s="7" t="s">
        <v>89</v>
      </c>
      <c r="I174" s="9" t="s">
        <v>96</v>
      </c>
      <c r="J174" s="53"/>
      <c r="K174" s="54"/>
      <c r="L174" s="54"/>
      <c r="M174" s="54"/>
      <c r="N174" s="54">
        <v>1</v>
      </c>
      <c r="O174" s="54">
        <v>1</v>
      </c>
      <c r="P174" s="54">
        <v>1</v>
      </c>
      <c r="Q174" s="54"/>
      <c r="R174" s="55"/>
      <c r="S174" s="7" t="s">
        <v>269</v>
      </c>
      <c r="T174" s="7" t="s">
        <v>274</v>
      </c>
      <c r="U174" s="7" t="s">
        <v>209</v>
      </c>
      <c r="V174" s="8" t="s">
        <v>100</v>
      </c>
      <c r="W174" s="7" t="s">
        <v>89</v>
      </c>
      <c r="X174" s="9" t="s">
        <v>96</v>
      </c>
      <c r="Y174" s="53"/>
      <c r="Z174" s="54"/>
      <c r="AA174" s="54"/>
      <c r="AB174" s="54"/>
      <c r="AC174" s="54"/>
      <c r="AD174" s="54">
        <v>1</v>
      </c>
      <c r="AE174" s="54"/>
      <c r="AF174" s="54"/>
      <c r="AG174" s="55">
        <v>1</v>
      </c>
    </row>
    <row r="175" spans="1:33" ht="12" customHeight="1">
      <c r="A175" s="110"/>
      <c r="B175" s="66" t="s">
        <v>240</v>
      </c>
      <c r="C175" s="66" t="s">
        <v>244</v>
      </c>
      <c r="D175" s="66" t="s">
        <v>250</v>
      </c>
      <c r="E175" s="66" t="s">
        <v>209</v>
      </c>
      <c r="F175" s="66" t="s">
        <v>89</v>
      </c>
      <c r="G175" s="8" t="s">
        <v>50</v>
      </c>
      <c r="H175" s="7" t="s">
        <v>0</v>
      </c>
      <c r="I175" s="9" t="s">
        <v>97</v>
      </c>
      <c r="J175" s="53"/>
      <c r="K175" s="54"/>
      <c r="L175" s="54"/>
      <c r="M175" s="54"/>
      <c r="N175" s="54"/>
      <c r="O175" s="54"/>
      <c r="P175" s="54"/>
      <c r="Q175" s="54"/>
      <c r="R175" s="55"/>
      <c r="S175" s="7"/>
      <c r="T175" s="7"/>
      <c r="U175" s="66" t="s">
        <v>209</v>
      </c>
      <c r="V175" s="8" t="s">
        <v>50</v>
      </c>
      <c r="W175" s="7" t="s">
        <v>0</v>
      </c>
      <c r="X175" s="9" t="s">
        <v>97</v>
      </c>
      <c r="Y175" s="53"/>
      <c r="Z175" s="54"/>
      <c r="AA175" s="54"/>
      <c r="AB175" s="54"/>
      <c r="AC175" s="54"/>
      <c r="AD175" s="54"/>
      <c r="AE175" s="54"/>
      <c r="AF175" s="54"/>
      <c r="AG175" s="55"/>
    </row>
    <row r="176" spans="1:33" ht="12" customHeight="1">
      <c r="A176" s="110">
        <v>125</v>
      </c>
      <c r="B176" s="66" t="s">
        <v>240</v>
      </c>
      <c r="C176" s="6" t="s">
        <v>90</v>
      </c>
      <c r="D176" s="6" t="s">
        <v>248</v>
      </c>
      <c r="E176" s="7" t="s">
        <v>209</v>
      </c>
      <c r="F176" s="47" t="s">
        <v>0</v>
      </c>
      <c r="G176" s="8" t="s">
        <v>99</v>
      </c>
      <c r="H176" s="7" t="s">
        <v>89</v>
      </c>
      <c r="I176" s="9" t="s">
        <v>96</v>
      </c>
      <c r="J176" s="53"/>
      <c r="K176" s="54"/>
      <c r="L176" s="54">
        <v>1</v>
      </c>
      <c r="M176" s="54">
        <v>1</v>
      </c>
      <c r="N176" s="54"/>
      <c r="O176" s="54"/>
      <c r="P176" s="54"/>
      <c r="Q176" s="54"/>
      <c r="R176" s="55"/>
      <c r="S176" s="7" t="s">
        <v>266</v>
      </c>
      <c r="T176" s="7"/>
      <c r="U176" s="7" t="s">
        <v>209</v>
      </c>
      <c r="V176" s="8" t="s">
        <v>99</v>
      </c>
      <c r="W176" s="7" t="s">
        <v>89</v>
      </c>
      <c r="X176" s="9" t="s">
        <v>96</v>
      </c>
      <c r="Y176" s="53"/>
      <c r="Z176" s="54">
        <v>1</v>
      </c>
      <c r="AA176" s="54"/>
      <c r="AB176" s="54"/>
      <c r="AC176" s="54"/>
      <c r="AD176" s="54"/>
      <c r="AE176" s="54"/>
      <c r="AF176" s="54"/>
      <c r="AG176" s="55"/>
    </row>
    <row r="177" spans="1:33" ht="12" customHeight="1">
      <c r="A177" s="110">
        <v>126</v>
      </c>
      <c r="B177" s="66" t="s">
        <v>239</v>
      </c>
      <c r="C177" s="6" t="s">
        <v>243</v>
      </c>
      <c r="D177" s="6" t="s">
        <v>248</v>
      </c>
      <c r="E177" s="7" t="s">
        <v>209</v>
      </c>
      <c r="F177" s="47" t="s">
        <v>0</v>
      </c>
      <c r="G177" s="8" t="s">
        <v>101</v>
      </c>
      <c r="H177" s="7" t="s">
        <v>89</v>
      </c>
      <c r="I177" s="9" t="s">
        <v>96</v>
      </c>
      <c r="J177" s="53"/>
      <c r="K177" s="54"/>
      <c r="L177" s="54"/>
      <c r="M177" s="54">
        <v>1</v>
      </c>
      <c r="N177" s="54"/>
      <c r="O177" s="54"/>
      <c r="P177" s="54"/>
      <c r="Q177" s="54"/>
      <c r="R177" s="55"/>
      <c r="S177" s="7" t="s">
        <v>269</v>
      </c>
      <c r="T177" s="7" t="s">
        <v>272</v>
      </c>
      <c r="U177" s="7" t="s">
        <v>209</v>
      </c>
      <c r="V177" s="8" t="s">
        <v>101</v>
      </c>
      <c r="W177" s="7" t="s">
        <v>89</v>
      </c>
      <c r="X177" s="9" t="s">
        <v>96</v>
      </c>
      <c r="Y177" s="53"/>
      <c r="Z177" s="54"/>
      <c r="AA177" s="54"/>
      <c r="AB177" s="54"/>
      <c r="AC177" s="54"/>
      <c r="AD177" s="54">
        <v>1</v>
      </c>
      <c r="AE177" s="54"/>
      <c r="AF177" s="54"/>
      <c r="AG177" s="55"/>
    </row>
    <row r="178" spans="1:33" ht="12" customHeight="1">
      <c r="A178" s="110">
        <v>127</v>
      </c>
      <c r="B178" s="66" t="s">
        <v>240</v>
      </c>
      <c r="C178" s="6" t="s">
        <v>242</v>
      </c>
      <c r="D178" s="6" t="s">
        <v>249</v>
      </c>
      <c r="E178" s="7" t="s">
        <v>209</v>
      </c>
      <c r="F178" s="47" t="s">
        <v>0</v>
      </c>
      <c r="G178" s="8" t="s">
        <v>50</v>
      </c>
      <c r="H178" s="7" t="s">
        <v>89</v>
      </c>
      <c r="I178" s="9" t="s">
        <v>96</v>
      </c>
      <c r="J178" s="53"/>
      <c r="K178" s="54"/>
      <c r="L178" s="54"/>
      <c r="M178" s="54">
        <v>1</v>
      </c>
      <c r="N178" s="54"/>
      <c r="O178" s="54"/>
      <c r="P178" s="54">
        <v>1</v>
      </c>
      <c r="Q178" s="54"/>
      <c r="R178" s="55"/>
      <c r="S178" s="7" t="s">
        <v>267</v>
      </c>
      <c r="T178" s="7"/>
      <c r="U178" s="7" t="s">
        <v>209</v>
      </c>
      <c r="V178" s="8" t="s">
        <v>50</v>
      </c>
      <c r="W178" s="7" t="s">
        <v>89</v>
      </c>
      <c r="X178" s="9" t="s">
        <v>96</v>
      </c>
      <c r="Y178" s="53"/>
      <c r="Z178" s="54"/>
      <c r="AA178" s="54"/>
      <c r="AB178" s="54"/>
      <c r="AC178" s="54">
        <v>1</v>
      </c>
      <c r="AD178" s="54"/>
      <c r="AE178" s="54"/>
      <c r="AF178" s="54"/>
      <c r="AG178" s="55"/>
    </row>
    <row r="179" spans="1:33" ht="12" customHeight="1">
      <c r="A179" s="110">
        <v>128</v>
      </c>
      <c r="B179" s="66" t="s">
        <v>239</v>
      </c>
      <c r="C179" s="47" t="s">
        <v>243</v>
      </c>
      <c r="D179" s="6" t="s">
        <v>247</v>
      </c>
      <c r="E179" s="47" t="s">
        <v>209</v>
      </c>
      <c r="F179" s="47" t="s">
        <v>0</v>
      </c>
      <c r="G179" s="8" t="s">
        <v>101</v>
      </c>
      <c r="H179" s="7" t="s">
        <v>89</v>
      </c>
      <c r="I179" s="9" t="s">
        <v>96</v>
      </c>
      <c r="J179" s="53"/>
      <c r="K179" s="54"/>
      <c r="L179" s="54">
        <v>1</v>
      </c>
      <c r="M179" s="54">
        <v>1</v>
      </c>
      <c r="N179" s="54"/>
      <c r="O179" s="54"/>
      <c r="P179" s="54"/>
      <c r="Q179" s="54"/>
      <c r="R179" s="55"/>
      <c r="S179" s="47" t="s">
        <v>268</v>
      </c>
      <c r="T179" s="7" t="s">
        <v>274</v>
      </c>
      <c r="U179" s="47" t="s">
        <v>209</v>
      </c>
      <c r="V179" s="8" t="s">
        <v>101</v>
      </c>
      <c r="W179" s="7" t="s">
        <v>89</v>
      </c>
      <c r="X179" s="9" t="s">
        <v>96</v>
      </c>
      <c r="Y179" s="53"/>
      <c r="Z179" s="54"/>
      <c r="AA179" s="54"/>
      <c r="AB179" s="54"/>
      <c r="AC179" s="54"/>
      <c r="AD179" s="54"/>
      <c r="AE179" s="54"/>
      <c r="AF179" s="54"/>
      <c r="AG179" s="55">
        <v>1</v>
      </c>
    </row>
    <row r="180" spans="1:33" ht="12" customHeight="1">
      <c r="A180" s="110">
        <v>129</v>
      </c>
      <c r="B180" s="66" t="s">
        <v>239</v>
      </c>
      <c r="C180" s="47" t="s">
        <v>243</v>
      </c>
      <c r="D180" s="6" t="s">
        <v>250</v>
      </c>
      <c r="E180" s="47" t="s">
        <v>209</v>
      </c>
      <c r="F180" s="47" t="s">
        <v>89</v>
      </c>
      <c r="G180" s="8" t="s">
        <v>100</v>
      </c>
      <c r="H180" s="7" t="s">
        <v>89</v>
      </c>
      <c r="I180" s="9" t="s">
        <v>96</v>
      </c>
      <c r="J180" s="53"/>
      <c r="K180" s="54">
        <v>1</v>
      </c>
      <c r="L180" s="54">
        <v>1</v>
      </c>
      <c r="M180" s="54">
        <v>1</v>
      </c>
      <c r="N180" s="54"/>
      <c r="O180" s="54"/>
      <c r="P180" s="54"/>
      <c r="Q180" s="54"/>
      <c r="R180" s="55"/>
      <c r="S180" s="47" t="s">
        <v>268</v>
      </c>
      <c r="T180" s="47"/>
      <c r="U180" s="47" t="s">
        <v>209</v>
      </c>
      <c r="V180" s="8" t="s">
        <v>100</v>
      </c>
      <c r="W180" s="7" t="s">
        <v>89</v>
      </c>
      <c r="X180" s="9" t="s">
        <v>96</v>
      </c>
      <c r="Y180" s="53"/>
      <c r="Z180" s="54"/>
      <c r="AA180" s="54"/>
      <c r="AB180" s="54"/>
      <c r="AC180" s="54"/>
      <c r="AD180" s="54"/>
      <c r="AE180" s="54"/>
      <c r="AF180" s="54"/>
      <c r="AG180" s="55">
        <v>1</v>
      </c>
    </row>
    <row r="181" spans="1:33" ht="12" customHeight="1">
      <c r="A181" s="110"/>
      <c r="B181" s="66" t="s">
        <v>239</v>
      </c>
      <c r="C181" s="66" t="s">
        <v>243</v>
      </c>
      <c r="D181" s="66" t="s">
        <v>250</v>
      </c>
      <c r="E181" s="66" t="s">
        <v>209</v>
      </c>
      <c r="F181" s="66" t="s">
        <v>89</v>
      </c>
      <c r="G181" s="8" t="s">
        <v>98</v>
      </c>
      <c r="H181" s="7" t="s">
        <v>0</v>
      </c>
      <c r="I181" s="9" t="s">
        <v>96</v>
      </c>
      <c r="J181" s="53"/>
      <c r="K181" s="54"/>
      <c r="L181" s="54"/>
      <c r="M181" s="54">
        <v>1</v>
      </c>
      <c r="N181" s="54"/>
      <c r="O181" s="54"/>
      <c r="P181" s="54"/>
      <c r="Q181" s="54"/>
      <c r="R181" s="55"/>
      <c r="S181" s="47"/>
      <c r="T181" s="47"/>
      <c r="U181" s="66" t="s">
        <v>209</v>
      </c>
      <c r="V181" s="8" t="s">
        <v>98</v>
      </c>
      <c r="W181" s="7" t="s">
        <v>0</v>
      </c>
      <c r="X181" s="9" t="s">
        <v>96</v>
      </c>
      <c r="Y181" s="53"/>
      <c r="Z181" s="54"/>
      <c r="AA181" s="54"/>
      <c r="AB181" s="54"/>
      <c r="AC181" s="54"/>
      <c r="AD181" s="54"/>
      <c r="AE181" s="54"/>
      <c r="AF181" s="54"/>
      <c r="AG181" s="55"/>
    </row>
    <row r="182" spans="1:33" ht="12" customHeight="1">
      <c r="A182" s="110">
        <v>130</v>
      </c>
      <c r="B182" s="66" t="s">
        <v>239</v>
      </c>
      <c r="C182" s="6" t="s">
        <v>243</v>
      </c>
      <c r="D182" s="6" t="s">
        <v>251</v>
      </c>
      <c r="E182" s="7" t="s">
        <v>209</v>
      </c>
      <c r="F182" s="47" t="s">
        <v>89</v>
      </c>
      <c r="G182" s="8" t="s">
        <v>98</v>
      </c>
      <c r="H182" s="7" t="s">
        <v>89</v>
      </c>
      <c r="I182" s="9" t="s">
        <v>96</v>
      </c>
      <c r="J182" s="53"/>
      <c r="K182" s="54"/>
      <c r="L182" s="54"/>
      <c r="M182" s="54">
        <v>1</v>
      </c>
      <c r="N182" s="54"/>
      <c r="O182" s="54"/>
      <c r="P182" s="54"/>
      <c r="Q182" s="54"/>
      <c r="R182" s="55"/>
      <c r="S182" s="7" t="s">
        <v>269</v>
      </c>
      <c r="T182" s="7" t="s">
        <v>274</v>
      </c>
      <c r="U182" s="7" t="s">
        <v>209</v>
      </c>
      <c r="V182" s="8" t="s">
        <v>98</v>
      </c>
      <c r="W182" s="7" t="s">
        <v>89</v>
      </c>
      <c r="X182" s="9" t="s">
        <v>96</v>
      </c>
      <c r="Y182" s="53"/>
      <c r="Z182" s="54"/>
      <c r="AA182" s="54"/>
      <c r="AB182" s="54"/>
      <c r="AC182" s="54"/>
      <c r="AD182" s="54">
        <v>1</v>
      </c>
      <c r="AE182" s="54"/>
      <c r="AF182" s="54"/>
      <c r="AG182" s="55"/>
    </row>
    <row r="183" spans="1:33" ht="12" customHeight="1">
      <c r="A183" s="110">
        <v>131</v>
      </c>
      <c r="B183" s="66" t="s">
        <v>240</v>
      </c>
      <c r="C183" s="6" t="s">
        <v>244</v>
      </c>
      <c r="D183" s="6" t="s">
        <v>90</v>
      </c>
      <c r="E183" s="7" t="s">
        <v>208</v>
      </c>
      <c r="F183" s="47" t="s">
        <v>0</v>
      </c>
      <c r="G183" s="8" t="s">
        <v>100</v>
      </c>
      <c r="H183" s="7" t="s">
        <v>89</v>
      </c>
      <c r="I183" s="9" t="s">
        <v>96</v>
      </c>
      <c r="J183" s="53"/>
      <c r="K183" s="54"/>
      <c r="L183" s="54"/>
      <c r="M183" s="54"/>
      <c r="N183" s="54"/>
      <c r="O183" s="54"/>
      <c r="P183" s="54"/>
      <c r="Q183" s="54"/>
      <c r="R183" s="55"/>
      <c r="S183" s="7"/>
      <c r="T183" s="7"/>
      <c r="U183" s="7" t="s">
        <v>208</v>
      </c>
      <c r="V183" s="8" t="s">
        <v>100</v>
      </c>
      <c r="W183" s="7" t="s">
        <v>89</v>
      </c>
      <c r="X183" s="9" t="s">
        <v>96</v>
      </c>
      <c r="Y183" s="53"/>
      <c r="Z183" s="54">
        <v>1</v>
      </c>
      <c r="AA183" s="54"/>
      <c r="AB183" s="54"/>
      <c r="AC183" s="54">
        <v>1</v>
      </c>
      <c r="AD183" s="54"/>
      <c r="AE183" s="54"/>
      <c r="AF183" s="54"/>
      <c r="AG183" s="55">
        <v>1</v>
      </c>
    </row>
    <row r="184" spans="1:33" ht="12" customHeight="1">
      <c r="A184" s="110">
        <v>132</v>
      </c>
      <c r="B184" s="66" t="s">
        <v>235</v>
      </c>
      <c r="C184" s="6" t="s">
        <v>244</v>
      </c>
      <c r="D184" s="6" t="s">
        <v>249</v>
      </c>
      <c r="E184" s="7" t="s">
        <v>207</v>
      </c>
      <c r="F184" s="47" t="s">
        <v>0</v>
      </c>
      <c r="G184" s="8" t="s">
        <v>74</v>
      </c>
      <c r="H184" s="7" t="s">
        <v>89</v>
      </c>
      <c r="I184" s="9" t="s">
        <v>90</v>
      </c>
      <c r="J184" s="53"/>
      <c r="K184" s="54"/>
      <c r="L184" s="54"/>
      <c r="M184" s="54"/>
      <c r="N184" s="54"/>
      <c r="O184" s="54"/>
      <c r="P184" s="54"/>
      <c r="Q184" s="54"/>
      <c r="R184" s="55"/>
      <c r="S184" s="7"/>
      <c r="T184" s="7"/>
      <c r="U184" s="7" t="s">
        <v>207</v>
      </c>
      <c r="V184" s="8" t="s">
        <v>74</v>
      </c>
      <c r="W184" s="7" t="s">
        <v>89</v>
      </c>
      <c r="X184" s="9" t="s">
        <v>90</v>
      </c>
      <c r="Y184" s="53"/>
      <c r="Z184" s="54"/>
      <c r="AA184" s="54"/>
      <c r="AB184" s="54"/>
      <c r="AC184" s="54"/>
      <c r="AD184" s="54"/>
      <c r="AE184" s="54"/>
      <c r="AF184" s="54"/>
      <c r="AG184" s="55"/>
    </row>
    <row r="185" spans="1:33" ht="12" customHeight="1">
      <c r="A185" s="110">
        <v>133</v>
      </c>
      <c r="B185" s="66" t="s">
        <v>240</v>
      </c>
      <c r="C185" s="47" t="s">
        <v>244</v>
      </c>
      <c r="D185" s="6" t="s">
        <v>251</v>
      </c>
      <c r="E185" s="47" t="s">
        <v>208</v>
      </c>
      <c r="F185" s="47" t="s">
        <v>89</v>
      </c>
      <c r="G185" s="8" t="s">
        <v>100</v>
      </c>
      <c r="H185" s="7" t="s">
        <v>89</v>
      </c>
      <c r="I185" s="9" t="s">
        <v>96</v>
      </c>
      <c r="J185" s="53"/>
      <c r="K185" s="54"/>
      <c r="L185" s="54">
        <v>1</v>
      </c>
      <c r="M185" s="54">
        <v>1</v>
      </c>
      <c r="N185" s="54"/>
      <c r="O185" s="54">
        <v>1</v>
      </c>
      <c r="P185" s="54"/>
      <c r="Q185" s="54"/>
      <c r="R185" s="55"/>
      <c r="S185" s="47" t="s">
        <v>269</v>
      </c>
      <c r="T185" s="47" t="s">
        <v>271</v>
      </c>
      <c r="U185" s="47" t="s">
        <v>208</v>
      </c>
      <c r="V185" s="8" t="s">
        <v>100</v>
      </c>
      <c r="W185" s="7" t="s">
        <v>89</v>
      </c>
      <c r="X185" s="9" t="s">
        <v>96</v>
      </c>
      <c r="Y185" s="53"/>
      <c r="Z185" s="54"/>
      <c r="AA185" s="54"/>
      <c r="AB185" s="54"/>
      <c r="AC185" s="54">
        <v>1</v>
      </c>
      <c r="AD185" s="54"/>
      <c r="AE185" s="54"/>
      <c r="AF185" s="54">
        <v>1</v>
      </c>
      <c r="AG185" s="55"/>
    </row>
    <row r="186" spans="1:33" ht="12" customHeight="1">
      <c r="A186" s="110"/>
      <c r="B186" s="66" t="s">
        <v>240</v>
      </c>
      <c r="C186" s="66" t="s">
        <v>244</v>
      </c>
      <c r="D186" s="66" t="s">
        <v>251</v>
      </c>
      <c r="E186" s="66" t="s">
        <v>208</v>
      </c>
      <c r="F186" s="66" t="s">
        <v>89</v>
      </c>
      <c r="G186" s="8" t="s">
        <v>50</v>
      </c>
      <c r="H186" s="7" t="s">
        <v>0</v>
      </c>
      <c r="I186" s="9" t="s">
        <v>96</v>
      </c>
      <c r="J186" s="53"/>
      <c r="K186" s="54"/>
      <c r="L186" s="54"/>
      <c r="M186" s="54"/>
      <c r="N186" s="54"/>
      <c r="O186" s="54"/>
      <c r="P186" s="54"/>
      <c r="Q186" s="54"/>
      <c r="R186" s="55"/>
      <c r="S186" s="47"/>
      <c r="T186" s="47"/>
      <c r="U186" s="66" t="s">
        <v>208</v>
      </c>
      <c r="V186" s="8" t="s">
        <v>50</v>
      </c>
      <c r="W186" s="7" t="s">
        <v>0</v>
      </c>
      <c r="X186" s="9" t="s">
        <v>96</v>
      </c>
      <c r="Y186" s="53"/>
      <c r="Z186" s="54"/>
      <c r="AA186" s="54"/>
      <c r="AB186" s="54"/>
      <c r="AC186" s="54"/>
      <c r="AD186" s="54"/>
      <c r="AE186" s="54"/>
      <c r="AF186" s="54"/>
      <c r="AG186" s="55"/>
    </row>
    <row r="187" spans="1:33" ht="12" customHeight="1">
      <c r="A187" s="110">
        <v>134</v>
      </c>
      <c r="B187" s="66" t="s">
        <v>235</v>
      </c>
      <c r="C187" s="6" t="s">
        <v>244</v>
      </c>
      <c r="D187" s="6" t="s">
        <v>248</v>
      </c>
      <c r="E187" s="7" t="s">
        <v>207</v>
      </c>
      <c r="F187" s="47" t="s">
        <v>89</v>
      </c>
      <c r="G187" s="8" t="s">
        <v>101</v>
      </c>
      <c r="H187" s="7" t="s">
        <v>89</v>
      </c>
      <c r="I187" s="9" t="s">
        <v>96</v>
      </c>
      <c r="J187" s="53"/>
      <c r="K187" s="54"/>
      <c r="L187" s="54">
        <v>1</v>
      </c>
      <c r="M187" s="54">
        <v>1</v>
      </c>
      <c r="N187" s="54"/>
      <c r="O187" s="54"/>
      <c r="P187" s="54"/>
      <c r="Q187" s="54"/>
      <c r="R187" s="55"/>
      <c r="S187" s="7" t="s">
        <v>266</v>
      </c>
      <c r="T187" s="7" t="s">
        <v>271</v>
      </c>
      <c r="U187" s="7" t="s">
        <v>207</v>
      </c>
      <c r="V187" s="8" t="s">
        <v>101</v>
      </c>
      <c r="W187" s="7" t="s">
        <v>89</v>
      </c>
      <c r="X187" s="9" t="s">
        <v>96</v>
      </c>
      <c r="Y187" s="53"/>
      <c r="Z187" s="54">
        <v>1</v>
      </c>
      <c r="AA187" s="54"/>
      <c r="AB187" s="54"/>
      <c r="AC187" s="54"/>
      <c r="AD187" s="54"/>
      <c r="AE187" s="54"/>
      <c r="AF187" s="54"/>
      <c r="AG187" s="55"/>
    </row>
    <row r="188" spans="1:33" ht="12" customHeight="1">
      <c r="A188" s="110">
        <v>135</v>
      </c>
      <c r="B188" s="66" t="s">
        <v>235</v>
      </c>
      <c r="C188" s="6" t="s">
        <v>90</v>
      </c>
      <c r="D188" s="6" t="s">
        <v>249</v>
      </c>
      <c r="E188" s="7" t="s">
        <v>207</v>
      </c>
      <c r="F188" s="47" t="s">
        <v>0</v>
      </c>
      <c r="G188" s="8" t="s">
        <v>74</v>
      </c>
      <c r="H188" s="7" t="s">
        <v>89</v>
      </c>
      <c r="I188" s="9" t="s">
        <v>90</v>
      </c>
      <c r="J188" s="53"/>
      <c r="K188" s="54"/>
      <c r="L188" s="54"/>
      <c r="M188" s="54"/>
      <c r="N188" s="54"/>
      <c r="O188" s="54"/>
      <c r="P188" s="54"/>
      <c r="Q188" s="54"/>
      <c r="R188" s="55"/>
      <c r="S188" s="7"/>
      <c r="T188" s="7"/>
      <c r="U188" s="7" t="s">
        <v>207</v>
      </c>
      <c r="V188" s="8" t="s">
        <v>74</v>
      </c>
      <c r="W188" s="7" t="s">
        <v>89</v>
      </c>
      <c r="X188" s="9" t="s">
        <v>90</v>
      </c>
      <c r="Y188" s="53"/>
      <c r="Z188" s="54"/>
      <c r="AA188" s="54"/>
      <c r="AB188" s="54"/>
      <c r="AC188" s="54"/>
      <c r="AD188" s="54"/>
      <c r="AE188" s="54"/>
      <c r="AF188" s="54"/>
      <c r="AG188" s="55"/>
    </row>
    <row r="189" spans="1:33" ht="12" customHeight="1">
      <c r="A189" s="110">
        <v>136</v>
      </c>
      <c r="B189" s="66" t="s">
        <v>293</v>
      </c>
      <c r="C189" s="47" t="s">
        <v>244</v>
      </c>
      <c r="D189" s="6" t="s">
        <v>248</v>
      </c>
      <c r="E189" s="47" t="s">
        <v>207</v>
      </c>
      <c r="F189" s="47" t="s">
        <v>89</v>
      </c>
      <c r="G189" s="8" t="s">
        <v>50</v>
      </c>
      <c r="H189" s="7" t="s">
        <v>89</v>
      </c>
      <c r="I189" s="9" t="s">
        <v>96</v>
      </c>
      <c r="J189" s="53"/>
      <c r="K189" s="54">
        <v>1</v>
      </c>
      <c r="L189" s="54">
        <v>1</v>
      </c>
      <c r="M189" s="54">
        <v>1</v>
      </c>
      <c r="N189" s="54">
        <v>1</v>
      </c>
      <c r="O189" s="54"/>
      <c r="P189" s="54"/>
      <c r="Q189" s="54"/>
      <c r="R189" s="55"/>
      <c r="S189" s="47" t="s">
        <v>267</v>
      </c>
      <c r="T189" s="47" t="s">
        <v>272</v>
      </c>
      <c r="U189" s="47" t="s">
        <v>207</v>
      </c>
      <c r="V189" s="8" t="s">
        <v>50</v>
      </c>
      <c r="W189" s="7" t="s">
        <v>89</v>
      </c>
      <c r="X189" s="9" t="s">
        <v>96</v>
      </c>
      <c r="Y189" s="53"/>
      <c r="Z189" s="54"/>
      <c r="AA189" s="54">
        <v>1</v>
      </c>
      <c r="AB189" s="54"/>
      <c r="AC189" s="54"/>
      <c r="AD189" s="54"/>
      <c r="AE189" s="54"/>
      <c r="AF189" s="54"/>
      <c r="AG189" s="55"/>
    </row>
    <row r="190" spans="1:33" ht="12" customHeight="1">
      <c r="A190" s="110">
        <v>137</v>
      </c>
      <c r="B190" s="66" t="s">
        <v>293</v>
      </c>
      <c r="C190" s="6" t="s">
        <v>244</v>
      </c>
      <c r="D190" s="6" t="s">
        <v>248</v>
      </c>
      <c r="E190" s="7" t="s">
        <v>208</v>
      </c>
      <c r="F190" s="47" t="s">
        <v>0</v>
      </c>
      <c r="G190" s="8" t="s">
        <v>50</v>
      </c>
      <c r="H190" s="7" t="s">
        <v>89</v>
      </c>
      <c r="I190" s="9" t="s">
        <v>96</v>
      </c>
      <c r="J190" s="53"/>
      <c r="K190" s="54"/>
      <c r="L190" s="54"/>
      <c r="M190" s="54">
        <v>1</v>
      </c>
      <c r="N190" s="54"/>
      <c r="O190" s="54"/>
      <c r="P190" s="54"/>
      <c r="Q190" s="54"/>
      <c r="R190" s="55"/>
      <c r="S190" s="7" t="s">
        <v>266</v>
      </c>
      <c r="T190" s="7" t="s">
        <v>273</v>
      </c>
      <c r="U190" s="7" t="s">
        <v>208</v>
      </c>
      <c r="V190" s="8" t="s">
        <v>50</v>
      </c>
      <c r="W190" s="7" t="s">
        <v>89</v>
      </c>
      <c r="X190" s="9" t="s">
        <v>96</v>
      </c>
      <c r="Y190" s="53"/>
      <c r="Z190" s="54"/>
      <c r="AA190" s="54"/>
      <c r="AB190" s="54"/>
      <c r="AC190" s="54"/>
      <c r="AD190" s="54">
        <v>1</v>
      </c>
      <c r="AE190" s="54"/>
      <c r="AF190" s="54"/>
      <c r="AG190" s="55">
        <v>1</v>
      </c>
    </row>
    <row r="191" spans="1:33" ht="12" customHeight="1">
      <c r="A191" s="110">
        <v>138</v>
      </c>
      <c r="B191" s="66" t="s">
        <v>240</v>
      </c>
      <c r="C191" s="6" t="s">
        <v>244</v>
      </c>
      <c r="D191" s="6" t="s">
        <v>250</v>
      </c>
      <c r="E191" s="7" t="s">
        <v>209</v>
      </c>
      <c r="F191" s="47" t="s">
        <v>89</v>
      </c>
      <c r="G191" s="8" t="s">
        <v>100</v>
      </c>
      <c r="H191" s="7" t="s">
        <v>89</v>
      </c>
      <c r="I191" s="9" t="s">
        <v>97</v>
      </c>
      <c r="J191" s="53">
        <v>1</v>
      </c>
      <c r="K191" s="54">
        <v>1</v>
      </c>
      <c r="L191" s="54"/>
      <c r="M191" s="54"/>
      <c r="N191" s="54"/>
      <c r="O191" s="54"/>
      <c r="P191" s="54"/>
      <c r="Q191" s="54">
        <v>1</v>
      </c>
      <c r="R191" s="55">
        <v>1</v>
      </c>
      <c r="S191" s="7" t="s">
        <v>269</v>
      </c>
      <c r="T191" s="7" t="s">
        <v>273</v>
      </c>
      <c r="U191" s="7" t="s">
        <v>209</v>
      </c>
      <c r="V191" s="8" t="s">
        <v>100</v>
      </c>
      <c r="W191" s="7" t="s">
        <v>89</v>
      </c>
      <c r="X191" s="9" t="s">
        <v>97</v>
      </c>
      <c r="Y191" s="53"/>
      <c r="Z191" s="54"/>
      <c r="AA191" s="54"/>
      <c r="AB191" s="54"/>
      <c r="AC191" s="54"/>
      <c r="AD191" s="54">
        <v>1</v>
      </c>
      <c r="AE191" s="54"/>
      <c r="AF191" s="54"/>
      <c r="AG191" s="55"/>
    </row>
    <row r="192" spans="1:33" ht="12" customHeight="1">
      <c r="A192" s="110"/>
      <c r="B192" s="66" t="s">
        <v>240</v>
      </c>
      <c r="C192" s="66" t="s">
        <v>244</v>
      </c>
      <c r="D192" s="66" t="s">
        <v>250</v>
      </c>
      <c r="E192" s="66" t="s">
        <v>209</v>
      </c>
      <c r="F192" s="66" t="s">
        <v>89</v>
      </c>
      <c r="G192" s="8" t="s">
        <v>50</v>
      </c>
      <c r="H192" s="7" t="s">
        <v>0</v>
      </c>
      <c r="I192" s="9" t="s">
        <v>96</v>
      </c>
      <c r="J192" s="53"/>
      <c r="K192" s="54"/>
      <c r="L192" s="54"/>
      <c r="M192" s="54"/>
      <c r="N192" s="54"/>
      <c r="O192" s="54"/>
      <c r="P192" s="54"/>
      <c r="Q192" s="54"/>
      <c r="R192" s="55"/>
      <c r="S192" s="7"/>
      <c r="T192" s="7"/>
      <c r="U192" s="66" t="s">
        <v>209</v>
      </c>
      <c r="V192" s="8" t="s">
        <v>50</v>
      </c>
      <c r="W192" s="7" t="s">
        <v>0</v>
      </c>
      <c r="X192" s="9" t="s">
        <v>96</v>
      </c>
      <c r="Y192" s="53"/>
      <c r="Z192" s="54"/>
      <c r="AA192" s="54"/>
      <c r="AB192" s="54"/>
      <c r="AC192" s="54"/>
      <c r="AD192" s="54"/>
      <c r="AE192" s="54"/>
      <c r="AF192" s="54"/>
      <c r="AG192" s="55"/>
    </row>
    <row r="193" spans="1:33" ht="12" customHeight="1">
      <c r="A193" s="110"/>
      <c r="B193" s="66" t="s">
        <v>240</v>
      </c>
      <c r="C193" s="66" t="s">
        <v>244</v>
      </c>
      <c r="D193" s="66" t="s">
        <v>250</v>
      </c>
      <c r="E193" s="66" t="s">
        <v>209</v>
      </c>
      <c r="F193" s="66" t="s">
        <v>89</v>
      </c>
      <c r="G193" s="8" t="s">
        <v>50</v>
      </c>
      <c r="H193" s="7" t="s">
        <v>0</v>
      </c>
      <c r="I193" s="9" t="s">
        <v>96</v>
      </c>
      <c r="J193" s="53"/>
      <c r="K193" s="54"/>
      <c r="L193" s="54"/>
      <c r="M193" s="54">
        <v>1</v>
      </c>
      <c r="N193" s="54"/>
      <c r="O193" s="54"/>
      <c r="P193" s="54"/>
      <c r="Q193" s="54"/>
      <c r="R193" s="55"/>
      <c r="S193" s="7"/>
      <c r="T193" s="7"/>
      <c r="U193" s="66" t="s">
        <v>209</v>
      </c>
      <c r="V193" s="8" t="s">
        <v>50</v>
      </c>
      <c r="W193" s="7" t="s">
        <v>0</v>
      </c>
      <c r="X193" s="9" t="s">
        <v>96</v>
      </c>
      <c r="Y193" s="53"/>
      <c r="Z193" s="54"/>
      <c r="AA193" s="54"/>
      <c r="AB193" s="54"/>
      <c r="AC193" s="54"/>
      <c r="AD193" s="54"/>
      <c r="AE193" s="54"/>
      <c r="AF193" s="54"/>
      <c r="AG193" s="55"/>
    </row>
    <row r="194" spans="1:33" ht="12" customHeight="1">
      <c r="A194" s="110">
        <v>139</v>
      </c>
      <c r="B194" s="66" t="s">
        <v>235</v>
      </c>
      <c r="C194" s="6" t="s">
        <v>244</v>
      </c>
      <c r="D194" s="6" t="s">
        <v>248</v>
      </c>
      <c r="E194" s="7" t="s">
        <v>209</v>
      </c>
      <c r="F194" s="47" t="s">
        <v>89</v>
      </c>
      <c r="G194" s="8" t="s">
        <v>74</v>
      </c>
      <c r="H194" s="7" t="s">
        <v>89</v>
      </c>
      <c r="I194" s="9" t="s">
        <v>90</v>
      </c>
      <c r="J194" s="53"/>
      <c r="K194" s="54"/>
      <c r="L194" s="54"/>
      <c r="M194" s="54"/>
      <c r="N194" s="54"/>
      <c r="O194" s="54"/>
      <c r="P194" s="54"/>
      <c r="Q194" s="54"/>
      <c r="R194" s="55"/>
      <c r="S194" s="7"/>
      <c r="T194" s="7"/>
      <c r="U194" s="7" t="s">
        <v>209</v>
      </c>
      <c r="V194" s="8" t="s">
        <v>74</v>
      </c>
      <c r="W194" s="7" t="s">
        <v>89</v>
      </c>
      <c r="X194" s="9" t="s">
        <v>90</v>
      </c>
      <c r="Y194" s="53"/>
      <c r="Z194" s="54"/>
      <c r="AA194" s="54"/>
      <c r="AB194" s="54"/>
      <c r="AC194" s="54"/>
      <c r="AD194" s="54"/>
      <c r="AE194" s="54"/>
      <c r="AF194" s="54"/>
      <c r="AG194" s="55"/>
    </row>
    <row r="195" spans="1:33" ht="12" customHeight="1">
      <c r="A195" s="110">
        <v>140</v>
      </c>
      <c r="B195" s="66" t="s">
        <v>235</v>
      </c>
      <c r="C195" s="6" t="s">
        <v>244</v>
      </c>
      <c r="D195" s="6" t="s">
        <v>249</v>
      </c>
      <c r="E195" s="7" t="s">
        <v>207</v>
      </c>
      <c r="F195" s="47" t="s">
        <v>0</v>
      </c>
      <c r="G195" s="8" t="s">
        <v>101</v>
      </c>
      <c r="H195" s="7" t="s">
        <v>89</v>
      </c>
      <c r="I195" s="9" t="s">
        <v>96</v>
      </c>
      <c r="J195" s="53"/>
      <c r="K195" s="54"/>
      <c r="L195" s="54">
        <v>1</v>
      </c>
      <c r="M195" s="54">
        <v>1</v>
      </c>
      <c r="N195" s="54"/>
      <c r="O195" s="54"/>
      <c r="P195" s="54"/>
      <c r="Q195" s="54"/>
      <c r="R195" s="55"/>
      <c r="S195" s="7" t="s">
        <v>267</v>
      </c>
      <c r="T195" s="7" t="s">
        <v>270</v>
      </c>
      <c r="U195" s="7" t="s">
        <v>207</v>
      </c>
      <c r="V195" s="8" t="s">
        <v>101</v>
      </c>
      <c r="W195" s="7" t="s">
        <v>89</v>
      </c>
      <c r="X195" s="9" t="s">
        <v>96</v>
      </c>
      <c r="Y195" s="53"/>
      <c r="Z195" s="54"/>
      <c r="AA195" s="54"/>
      <c r="AB195" s="54"/>
      <c r="AC195" s="54"/>
      <c r="AD195" s="54">
        <v>1</v>
      </c>
      <c r="AE195" s="54"/>
      <c r="AF195" s="54"/>
      <c r="AG195" s="55"/>
    </row>
    <row r="196" spans="1:33" ht="12" customHeight="1">
      <c r="A196" s="110"/>
      <c r="B196" s="66" t="s">
        <v>235</v>
      </c>
      <c r="C196" s="66" t="s">
        <v>244</v>
      </c>
      <c r="D196" s="66" t="s">
        <v>249</v>
      </c>
      <c r="E196" s="66" t="s">
        <v>207</v>
      </c>
      <c r="F196" s="66" t="s">
        <v>0</v>
      </c>
      <c r="G196" s="8" t="s">
        <v>50</v>
      </c>
      <c r="H196" s="7" t="s">
        <v>0</v>
      </c>
      <c r="I196" s="9" t="s">
        <v>96</v>
      </c>
      <c r="J196" s="53"/>
      <c r="K196" s="54"/>
      <c r="L196" s="54">
        <v>1</v>
      </c>
      <c r="M196" s="54">
        <v>1</v>
      </c>
      <c r="N196" s="54"/>
      <c r="O196" s="54"/>
      <c r="P196" s="54"/>
      <c r="Q196" s="54"/>
      <c r="R196" s="55"/>
      <c r="S196" s="7"/>
      <c r="T196" s="7"/>
      <c r="U196" s="66" t="s">
        <v>207</v>
      </c>
      <c r="V196" s="8" t="s">
        <v>50</v>
      </c>
      <c r="W196" s="7" t="s">
        <v>0</v>
      </c>
      <c r="X196" s="9" t="s">
        <v>96</v>
      </c>
      <c r="Y196" s="53"/>
      <c r="Z196" s="54"/>
      <c r="AA196" s="54"/>
      <c r="AB196" s="54"/>
      <c r="AC196" s="54"/>
      <c r="AD196" s="54"/>
      <c r="AE196" s="54"/>
      <c r="AF196" s="54"/>
      <c r="AG196" s="55"/>
    </row>
    <row r="197" spans="1:33" ht="12" customHeight="1">
      <c r="A197" s="110">
        <v>141</v>
      </c>
      <c r="B197" s="66" t="s">
        <v>293</v>
      </c>
      <c r="C197" s="6" t="s">
        <v>244</v>
      </c>
      <c r="D197" s="6" t="s">
        <v>250</v>
      </c>
      <c r="E197" s="7" t="s">
        <v>208</v>
      </c>
      <c r="F197" s="47" t="s">
        <v>0</v>
      </c>
      <c r="G197" s="8" t="s">
        <v>71</v>
      </c>
      <c r="H197" s="7" t="s">
        <v>89</v>
      </c>
      <c r="I197" s="9" t="s">
        <v>96</v>
      </c>
      <c r="J197" s="53"/>
      <c r="K197" s="54"/>
      <c r="L197" s="54"/>
      <c r="M197" s="54">
        <v>1</v>
      </c>
      <c r="N197" s="54">
        <v>1</v>
      </c>
      <c r="O197" s="54"/>
      <c r="P197" s="54"/>
      <c r="Q197" s="54"/>
      <c r="R197" s="55">
        <v>1</v>
      </c>
      <c r="S197" s="7" t="s">
        <v>267</v>
      </c>
      <c r="T197" s="7" t="s">
        <v>274</v>
      </c>
      <c r="U197" s="7" t="s">
        <v>208</v>
      </c>
      <c r="V197" s="8" t="s">
        <v>71</v>
      </c>
      <c r="W197" s="7" t="s">
        <v>89</v>
      </c>
      <c r="X197" s="9" t="s">
        <v>96</v>
      </c>
      <c r="Y197" s="53"/>
      <c r="Z197" s="54"/>
      <c r="AA197" s="54"/>
      <c r="AB197" s="54"/>
      <c r="AC197" s="54"/>
      <c r="AD197" s="54"/>
      <c r="AE197" s="54"/>
      <c r="AF197" s="54"/>
      <c r="AG197" s="55">
        <v>1</v>
      </c>
    </row>
    <row r="198" spans="1:33" ht="12" customHeight="1">
      <c r="A198" s="110">
        <v>142</v>
      </c>
      <c r="B198" s="66" t="s">
        <v>293</v>
      </c>
      <c r="C198" s="6" t="s">
        <v>244</v>
      </c>
      <c r="D198" s="6" t="s">
        <v>248</v>
      </c>
      <c r="E198" s="7" t="s">
        <v>208</v>
      </c>
      <c r="F198" s="47" t="s">
        <v>89</v>
      </c>
      <c r="G198" s="8" t="s">
        <v>50</v>
      </c>
      <c r="H198" s="7" t="s">
        <v>89</v>
      </c>
      <c r="I198" s="9" t="s">
        <v>96</v>
      </c>
      <c r="J198" s="53"/>
      <c r="K198" s="54"/>
      <c r="L198" s="54"/>
      <c r="M198" s="54">
        <v>1</v>
      </c>
      <c r="N198" s="54"/>
      <c r="O198" s="54"/>
      <c r="P198" s="54"/>
      <c r="Q198" s="54"/>
      <c r="R198" s="55"/>
      <c r="S198" s="7" t="s">
        <v>267</v>
      </c>
      <c r="T198" s="7" t="s">
        <v>273</v>
      </c>
      <c r="U198" s="7" t="s">
        <v>208</v>
      </c>
      <c r="V198" s="8" t="s">
        <v>50</v>
      </c>
      <c r="W198" s="7" t="s">
        <v>89</v>
      </c>
      <c r="X198" s="9" t="s">
        <v>96</v>
      </c>
      <c r="Y198" s="53"/>
      <c r="Z198" s="54"/>
      <c r="AA198" s="54"/>
      <c r="AB198" s="54"/>
      <c r="AC198" s="54"/>
      <c r="AD198" s="54"/>
      <c r="AE198" s="54"/>
      <c r="AF198" s="54"/>
      <c r="AG198" s="55">
        <v>1</v>
      </c>
    </row>
    <row r="199" spans="1:33" ht="12" customHeight="1">
      <c r="A199" s="110">
        <v>143</v>
      </c>
      <c r="B199" s="66" t="s">
        <v>293</v>
      </c>
      <c r="C199" s="6" t="s">
        <v>244</v>
      </c>
      <c r="D199" s="6" t="s">
        <v>250</v>
      </c>
      <c r="E199" s="7" t="s">
        <v>208</v>
      </c>
      <c r="F199" s="47" t="s">
        <v>89</v>
      </c>
      <c r="G199" s="8" t="s">
        <v>71</v>
      </c>
      <c r="H199" s="7" t="s">
        <v>89</v>
      </c>
      <c r="I199" s="9" t="s">
        <v>96</v>
      </c>
      <c r="J199" s="53"/>
      <c r="K199" s="54">
        <v>1</v>
      </c>
      <c r="L199" s="54">
        <v>1</v>
      </c>
      <c r="M199" s="54">
        <v>1</v>
      </c>
      <c r="N199" s="54">
        <v>1</v>
      </c>
      <c r="O199" s="54"/>
      <c r="P199" s="54"/>
      <c r="Q199" s="54"/>
      <c r="R199" s="55"/>
      <c r="S199" s="7" t="s">
        <v>267</v>
      </c>
      <c r="T199" s="7" t="s">
        <v>272</v>
      </c>
      <c r="U199" s="7" t="s">
        <v>208</v>
      </c>
      <c r="V199" s="8" t="s">
        <v>71</v>
      </c>
      <c r="W199" s="7" t="s">
        <v>89</v>
      </c>
      <c r="X199" s="9" t="s">
        <v>96</v>
      </c>
      <c r="Y199" s="53"/>
      <c r="Z199" s="54"/>
      <c r="AA199" s="54">
        <v>1</v>
      </c>
      <c r="AB199" s="54"/>
      <c r="AC199" s="54"/>
      <c r="AD199" s="54"/>
      <c r="AE199" s="54"/>
      <c r="AF199" s="54"/>
      <c r="AG199" s="55"/>
    </row>
    <row r="200" spans="1:33" ht="12" customHeight="1">
      <c r="A200" s="110">
        <v>144</v>
      </c>
      <c r="B200" s="66" t="s">
        <v>293</v>
      </c>
      <c r="C200" s="6" t="s">
        <v>244</v>
      </c>
      <c r="D200" s="6" t="s">
        <v>253</v>
      </c>
      <c r="E200" s="7" t="s">
        <v>208</v>
      </c>
      <c r="F200" s="47" t="s">
        <v>89</v>
      </c>
      <c r="G200" s="8" t="s">
        <v>71</v>
      </c>
      <c r="H200" s="7" t="s">
        <v>89</v>
      </c>
      <c r="I200" s="9" t="s">
        <v>96</v>
      </c>
      <c r="J200" s="53"/>
      <c r="K200" s="54">
        <v>1</v>
      </c>
      <c r="L200" s="54">
        <v>1</v>
      </c>
      <c r="M200" s="54">
        <v>1</v>
      </c>
      <c r="N200" s="54">
        <v>1</v>
      </c>
      <c r="O200" s="54"/>
      <c r="P200" s="54"/>
      <c r="Q200" s="54"/>
      <c r="R200" s="55"/>
      <c r="S200" s="7" t="s">
        <v>267</v>
      </c>
      <c r="T200" s="7" t="s">
        <v>272</v>
      </c>
      <c r="U200" s="7" t="s">
        <v>208</v>
      </c>
      <c r="V200" s="8" t="s">
        <v>71</v>
      </c>
      <c r="W200" s="7" t="s">
        <v>89</v>
      </c>
      <c r="X200" s="9" t="s">
        <v>96</v>
      </c>
      <c r="Y200" s="53"/>
      <c r="Z200" s="54"/>
      <c r="AA200" s="54">
        <v>1</v>
      </c>
      <c r="AB200" s="54"/>
      <c r="AC200" s="54"/>
      <c r="AD200" s="54"/>
      <c r="AE200" s="54"/>
      <c r="AF200" s="54"/>
      <c r="AG200" s="55"/>
    </row>
    <row r="201" spans="1:33" ht="12" customHeight="1">
      <c r="A201" s="110">
        <v>145</v>
      </c>
      <c r="B201" s="66" t="s">
        <v>240</v>
      </c>
      <c r="C201" s="6" t="s">
        <v>244</v>
      </c>
      <c r="D201" s="6" t="s">
        <v>250</v>
      </c>
      <c r="E201" s="7" t="s">
        <v>209</v>
      </c>
      <c r="F201" s="47" t="s">
        <v>89</v>
      </c>
      <c r="G201" s="8" t="s">
        <v>100</v>
      </c>
      <c r="H201" s="7" t="s">
        <v>89</v>
      </c>
      <c r="I201" s="9" t="s">
        <v>96</v>
      </c>
      <c r="J201" s="53"/>
      <c r="K201" s="54"/>
      <c r="L201" s="54">
        <v>1</v>
      </c>
      <c r="M201" s="54">
        <v>1</v>
      </c>
      <c r="N201" s="54"/>
      <c r="O201" s="54"/>
      <c r="P201" s="54"/>
      <c r="Q201" s="54"/>
      <c r="R201" s="55"/>
      <c r="S201" s="7" t="s">
        <v>269</v>
      </c>
      <c r="T201" s="7" t="s">
        <v>273</v>
      </c>
      <c r="U201" s="7" t="s">
        <v>209</v>
      </c>
      <c r="V201" s="8" t="s">
        <v>100</v>
      </c>
      <c r="W201" s="7" t="s">
        <v>89</v>
      </c>
      <c r="X201" s="9" t="s">
        <v>96</v>
      </c>
      <c r="Y201" s="53"/>
      <c r="Z201" s="54"/>
      <c r="AA201" s="54">
        <v>1</v>
      </c>
      <c r="AB201" s="54"/>
      <c r="AC201" s="54">
        <v>1</v>
      </c>
      <c r="AD201" s="54">
        <v>1</v>
      </c>
      <c r="AE201" s="54"/>
      <c r="AF201" s="54"/>
      <c r="AG201" s="55"/>
    </row>
    <row r="202" spans="1:33" ht="12" customHeight="1">
      <c r="A202" s="110"/>
      <c r="B202" s="66" t="s">
        <v>240</v>
      </c>
      <c r="C202" s="66" t="s">
        <v>244</v>
      </c>
      <c r="D202" s="66" t="s">
        <v>250</v>
      </c>
      <c r="E202" s="66" t="s">
        <v>209</v>
      </c>
      <c r="F202" s="66" t="s">
        <v>89</v>
      </c>
      <c r="G202" s="8" t="s">
        <v>50</v>
      </c>
      <c r="H202" s="7" t="s">
        <v>0</v>
      </c>
      <c r="I202" s="9" t="s">
        <v>97</v>
      </c>
      <c r="J202" s="53">
        <v>1</v>
      </c>
      <c r="K202" s="54">
        <v>1</v>
      </c>
      <c r="L202" s="54"/>
      <c r="M202" s="54"/>
      <c r="N202" s="54"/>
      <c r="O202" s="54"/>
      <c r="P202" s="54"/>
      <c r="Q202" s="54"/>
      <c r="R202" s="55"/>
      <c r="S202" s="7"/>
      <c r="T202" s="7"/>
      <c r="U202" s="66" t="s">
        <v>209</v>
      </c>
      <c r="V202" s="8" t="s">
        <v>50</v>
      </c>
      <c r="W202" s="7" t="s">
        <v>0</v>
      </c>
      <c r="X202" s="9" t="s">
        <v>97</v>
      </c>
      <c r="Y202" s="53"/>
      <c r="Z202" s="54"/>
      <c r="AA202" s="54"/>
      <c r="AB202" s="54"/>
      <c r="AC202" s="54"/>
      <c r="AD202" s="54"/>
      <c r="AE202" s="54"/>
      <c r="AF202" s="54"/>
      <c r="AG202" s="55"/>
    </row>
    <row r="203" spans="1:33" ht="12" customHeight="1">
      <c r="A203" s="110">
        <v>146</v>
      </c>
      <c r="B203" s="66" t="s">
        <v>293</v>
      </c>
      <c r="C203" s="6" t="s">
        <v>244</v>
      </c>
      <c r="D203" s="6" t="s">
        <v>248</v>
      </c>
      <c r="E203" s="7" t="s">
        <v>208</v>
      </c>
      <c r="F203" s="47" t="s">
        <v>0</v>
      </c>
      <c r="G203" s="8" t="s">
        <v>50</v>
      </c>
      <c r="H203" s="7" t="s">
        <v>89</v>
      </c>
      <c r="I203" s="9" t="s">
        <v>96</v>
      </c>
      <c r="J203" s="53"/>
      <c r="K203" s="54">
        <v>1</v>
      </c>
      <c r="L203" s="54">
        <v>1</v>
      </c>
      <c r="M203" s="54">
        <v>1</v>
      </c>
      <c r="N203" s="54">
        <v>1</v>
      </c>
      <c r="O203" s="54"/>
      <c r="P203" s="54">
        <v>1</v>
      </c>
      <c r="Q203" s="54"/>
      <c r="R203" s="55"/>
      <c r="S203" s="7" t="s">
        <v>267</v>
      </c>
      <c r="T203" s="7" t="s">
        <v>272</v>
      </c>
      <c r="U203" s="7" t="s">
        <v>208</v>
      </c>
      <c r="V203" s="8" t="s">
        <v>50</v>
      </c>
      <c r="W203" s="7" t="s">
        <v>89</v>
      </c>
      <c r="X203" s="9" t="s">
        <v>96</v>
      </c>
      <c r="Y203" s="53"/>
      <c r="Z203" s="54"/>
      <c r="AA203" s="54">
        <v>1</v>
      </c>
      <c r="AB203" s="54"/>
      <c r="AC203" s="54"/>
      <c r="AD203" s="54"/>
      <c r="AE203" s="54"/>
      <c r="AF203" s="54"/>
      <c r="AG203" s="55">
        <v>1</v>
      </c>
    </row>
    <row r="204" spans="1:33" ht="12" customHeight="1">
      <c r="A204" s="110">
        <v>147</v>
      </c>
      <c r="B204" s="66" t="s">
        <v>235</v>
      </c>
      <c r="C204" s="6" t="s">
        <v>245</v>
      </c>
      <c r="D204" s="6" t="s">
        <v>247</v>
      </c>
      <c r="E204" s="7" t="s">
        <v>209</v>
      </c>
      <c r="F204" s="47" t="s">
        <v>0</v>
      </c>
      <c r="G204" s="8" t="s">
        <v>70</v>
      </c>
      <c r="H204" s="7" t="s">
        <v>89</v>
      </c>
      <c r="I204" s="9" t="s">
        <v>96</v>
      </c>
      <c r="J204" s="53"/>
      <c r="K204" s="54">
        <v>1</v>
      </c>
      <c r="L204" s="54">
        <v>1</v>
      </c>
      <c r="M204" s="54">
        <v>1</v>
      </c>
      <c r="N204" s="54"/>
      <c r="O204" s="54"/>
      <c r="P204" s="54"/>
      <c r="Q204" s="54"/>
      <c r="R204" s="55"/>
      <c r="S204" s="7" t="s">
        <v>266</v>
      </c>
      <c r="T204" s="7" t="s">
        <v>270</v>
      </c>
      <c r="U204" s="7" t="s">
        <v>209</v>
      </c>
      <c r="V204" s="8" t="s">
        <v>70</v>
      </c>
      <c r="W204" s="7" t="s">
        <v>89</v>
      </c>
      <c r="X204" s="9" t="s">
        <v>96</v>
      </c>
      <c r="Y204" s="53"/>
      <c r="Z204" s="54"/>
      <c r="AA204" s="54"/>
      <c r="AB204" s="54"/>
      <c r="AC204" s="54">
        <v>1</v>
      </c>
      <c r="AD204" s="54"/>
      <c r="AE204" s="54"/>
      <c r="AF204" s="54"/>
      <c r="AG204" s="55"/>
    </row>
    <row r="205" spans="1:33" ht="12" customHeight="1">
      <c r="A205" s="110">
        <v>148</v>
      </c>
      <c r="B205" s="66" t="s">
        <v>235</v>
      </c>
      <c r="C205" s="6" t="s">
        <v>244</v>
      </c>
      <c r="D205" s="6" t="s">
        <v>250</v>
      </c>
      <c r="E205" s="7" t="s">
        <v>209</v>
      </c>
      <c r="F205" s="47" t="s">
        <v>89</v>
      </c>
      <c r="G205" s="8" t="s">
        <v>101</v>
      </c>
      <c r="H205" s="7" t="s">
        <v>89</v>
      </c>
      <c r="I205" s="9" t="s">
        <v>96</v>
      </c>
      <c r="J205" s="53"/>
      <c r="K205" s="54"/>
      <c r="L205" s="54"/>
      <c r="M205" s="54">
        <v>1</v>
      </c>
      <c r="N205" s="54"/>
      <c r="O205" s="54"/>
      <c r="P205" s="54"/>
      <c r="Q205" s="54"/>
      <c r="R205" s="55"/>
      <c r="S205" s="7" t="s">
        <v>267</v>
      </c>
      <c r="T205" s="7" t="s">
        <v>273</v>
      </c>
      <c r="U205" s="7" t="s">
        <v>209</v>
      </c>
      <c r="V205" s="8" t="s">
        <v>101</v>
      </c>
      <c r="W205" s="7" t="s">
        <v>89</v>
      </c>
      <c r="X205" s="9" t="s">
        <v>96</v>
      </c>
      <c r="Y205" s="53"/>
      <c r="Z205" s="54">
        <v>1</v>
      </c>
      <c r="AA205" s="54"/>
      <c r="AB205" s="54"/>
      <c r="AC205" s="54"/>
      <c r="AD205" s="54">
        <v>1</v>
      </c>
      <c r="AE205" s="54"/>
      <c r="AF205" s="54"/>
      <c r="AG205" s="55"/>
    </row>
    <row r="206" spans="1:33" ht="12" customHeight="1">
      <c r="A206" s="110">
        <v>149</v>
      </c>
      <c r="B206" s="66" t="s">
        <v>240</v>
      </c>
      <c r="C206" s="6" t="s">
        <v>244</v>
      </c>
      <c r="D206" s="6" t="s">
        <v>90</v>
      </c>
      <c r="E206" s="7" t="s">
        <v>209</v>
      </c>
      <c r="F206" s="47" t="s">
        <v>90</v>
      </c>
      <c r="G206" s="8" t="s">
        <v>98</v>
      </c>
      <c r="H206" s="7" t="s">
        <v>89</v>
      </c>
      <c r="I206" s="9" t="s">
        <v>96</v>
      </c>
      <c r="J206" s="53"/>
      <c r="K206" s="54"/>
      <c r="L206" s="54"/>
      <c r="M206" s="54">
        <v>1</v>
      </c>
      <c r="N206" s="54"/>
      <c r="O206" s="54"/>
      <c r="P206" s="54"/>
      <c r="Q206" s="54"/>
      <c r="R206" s="55"/>
      <c r="S206" s="7" t="s">
        <v>268</v>
      </c>
      <c r="T206" s="7" t="s">
        <v>273</v>
      </c>
      <c r="U206" s="7" t="s">
        <v>209</v>
      </c>
      <c r="V206" s="8" t="s">
        <v>98</v>
      </c>
      <c r="W206" s="7" t="s">
        <v>89</v>
      </c>
      <c r="X206" s="9" t="s">
        <v>96</v>
      </c>
      <c r="Y206" s="53"/>
      <c r="Z206" s="54">
        <v>1</v>
      </c>
      <c r="AA206" s="54"/>
      <c r="AB206" s="54"/>
      <c r="AC206" s="54"/>
      <c r="AD206" s="54">
        <v>1</v>
      </c>
      <c r="AE206" s="54"/>
      <c r="AF206" s="54"/>
      <c r="AG206" s="55"/>
    </row>
    <row r="207" spans="1:33" ht="12" customHeight="1">
      <c r="A207" s="110">
        <v>150</v>
      </c>
      <c r="B207" s="66" t="s">
        <v>50</v>
      </c>
      <c r="C207" s="6" t="s">
        <v>242</v>
      </c>
      <c r="D207" s="6" t="s">
        <v>250</v>
      </c>
      <c r="E207" s="7" t="s">
        <v>208</v>
      </c>
      <c r="F207" s="47" t="s">
        <v>89</v>
      </c>
      <c r="G207" s="8" t="s">
        <v>100</v>
      </c>
      <c r="H207" s="7" t="s">
        <v>89</v>
      </c>
      <c r="I207" s="9" t="s">
        <v>96</v>
      </c>
      <c r="J207" s="53"/>
      <c r="K207" s="54"/>
      <c r="L207" s="54"/>
      <c r="M207" s="54">
        <v>1</v>
      </c>
      <c r="N207" s="54"/>
      <c r="O207" s="54"/>
      <c r="P207" s="54"/>
      <c r="Q207" s="54"/>
      <c r="R207" s="55"/>
      <c r="S207" s="7" t="s">
        <v>267</v>
      </c>
      <c r="T207" s="7" t="s">
        <v>272</v>
      </c>
      <c r="U207" s="7" t="s">
        <v>208</v>
      </c>
      <c r="V207" s="8" t="s">
        <v>100</v>
      </c>
      <c r="W207" s="7" t="s">
        <v>89</v>
      </c>
      <c r="X207" s="9" t="s">
        <v>96</v>
      </c>
      <c r="Y207" s="53"/>
      <c r="Z207" s="54"/>
      <c r="AA207" s="54"/>
      <c r="AB207" s="54"/>
      <c r="AC207" s="54"/>
      <c r="AD207" s="54"/>
      <c r="AE207" s="54"/>
      <c r="AF207" s="54"/>
      <c r="AG207" s="55">
        <v>1</v>
      </c>
    </row>
    <row r="208" spans="1:33" ht="12" customHeight="1">
      <c r="A208" s="110"/>
      <c r="B208" s="66" t="s">
        <v>50</v>
      </c>
      <c r="C208" s="66" t="s">
        <v>242</v>
      </c>
      <c r="D208" s="66" t="s">
        <v>250</v>
      </c>
      <c r="E208" s="66" t="s">
        <v>208</v>
      </c>
      <c r="F208" s="66" t="s">
        <v>89</v>
      </c>
      <c r="G208" s="8" t="s">
        <v>98</v>
      </c>
      <c r="H208" s="7" t="s">
        <v>0</v>
      </c>
      <c r="I208" s="9" t="s">
        <v>96</v>
      </c>
      <c r="J208" s="53"/>
      <c r="K208" s="54"/>
      <c r="L208" s="54"/>
      <c r="M208" s="54">
        <v>1</v>
      </c>
      <c r="N208" s="54"/>
      <c r="O208" s="54"/>
      <c r="P208" s="54"/>
      <c r="Q208" s="54"/>
      <c r="R208" s="55"/>
      <c r="S208" s="7"/>
      <c r="T208" s="7"/>
      <c r="U208" s="66" t="s">
        <v>208</v>
      </c>
      <c r="V208" s="8" t="s">
        <v>98</v>
      </c>
      <c r="W208" s="7" t="s">
        <v>0</v>
      </c>
      <c r="X208" s="9" t="s">
        <v>96</v>
      </c>
      <c r="Y208" s="53"/>
      <c r="Z208" s="54"/>
      <c r="AA208" s="54"/>
      <c r="AB208" s="54"/>
      <c r="AC208" s="54"/>
      <c r="AD208" s="54"/>
      <c r="AE208" s="54"/>
      <c r="AF208" s="54"/>
      <c r="AG208" s="55"/>
    </row>
    <row r="209" spans="1:33" ht="12" customHeight="1">
      <c r="A209" s="110">
        <v>151</v>
      </c>
      <c r="B209" s="66" t="s">
        <v>240</v>
      </c>
      <c r="C209" s="6" t="s">
        <v>244</v>
      </c>
      <c r="D209" s="6" t="s">
        <v>249</v>
      </c>
      <c r="E209" s="7" t="s">
        <v>208</v>
      </c>
      <c r="F209" s="47" t="s">
        <v>89</v>
      </c>
      <c r="G209" s="8" t="s">
        <v>100</v>
      </c>
      <c r="H209" s="7" t="s">
        <v>89</v>
      </c>
      <c r="I209" s="9" t="s">
        <v>96</v>
      </c>
      <c r="J209" s="53"/>
      <c r="K209" s="54"/>
      <c r="L209" s="54"/>
      <c r="M209" s="54">
        <v>1</v>
      </c>
      <c r="N209" s="54"/>
      <c r="O209" s="54"/>
      <c r="P209" s="54"/>
      <c r="Q209" s="54"/>
      <c r="R209" s="55"/>
      <c r="S209" s="7" t="s">
        <v>268</v>
      </c>
      <c r="T209" s="7" t="s">
        <v>274</v>
      </c>
      <c r="U209" s="7" t="s">
        <v>208</v>
      </c>
      <c r="V209" s="8" t="s">
        <v>100</v>
      </c>
      <c r="W209" s="7" t="s">
        <v>89</v>
      </c>
      <c r="X209" s="9" t="s">
        <v>96</v>
      </c>
      <c r="Y209" s="53"/>
      <c r="Z209" s="54">
        <v>1</v>
      </c>
      <c r="AA209" s="54">
        <v>1</v>
      </c>
      <c r="AB209" s="54"/>
      <c r="AC209" s="54">
        <v>1</v>
      </c>
      <c r="AD209" s="54">
        <v>1</v>
      </c>
      <c r="AE209" s="54"/>
      <c r="AF209" s="54"/>
      <c r="AG209" s="55"/>
    </row>
    <row r="210" spans="1:33" ht="12" customHeight="1">
      <c r="A210" s="110"/>
      <c r="B210" s="66" t="s">
        <v>240</v>
      </c>
      <c r="C210" s="66" t="s">
        <v>244</v>
      </c>
      <c r="D210" s="66" t="s">
        <v>249</v>
      </c>
      <c r="E210" s="66" t="s">
        <v>208</v>
      </c>
      <c r="F210" s="66" t="s">
        <v>89</v>
      </c>
      <c r="G210" s="8" t="s">
        <v>98</v>
      </c>
      <c r="H210" s="7" t="s">
        <v>0</v>
      </c>
      <c r="I210" s="9" t="s">
        <v>96</v>
      </c>
      <c r="J210" s="53"/>
      <c r="K210" s="54"/>
      <c r="L210" s="54"/>
      <c r="M210" s="54">
        <v>1</v>
      </c>
      <c r="N210" s="54"/>
      <c r="O210" s="54">
        <v>1</v>
      </c>
      <c r="P210" s="54">
        <v>1</v>
      </c>
      <c r="Q210" s="54">
        <v>1</v>
      </c>
      <c r="R210" s="55"/>
      <c r="S210" s="7"/>
      <c r="T210" s="7"/>
      <c r="U210" s="66" t="s">
        <v>208</v>
      </c>
      <c r="V210" s="8" t="s">
        <v>98</v>
      </c>
      <c r="W210" s="7" t="s">
        <v>0</v>
      </c>
      <c r="X210" s="9" t="s">
        <v>96</v>
      </c>
      <c r="Y210" s="53"/>
      <c r="Z210" s="54"/>
      <c r="AA210" s="54"/>
      <c r="AB210" s="54"/>
      <c r="AC210" s="54"/>
      <c r="AD210" s="54"/>
      <c r="AE210" s="54"/>
      <c r="AF210" s="54"/>
      <c r="AG210" s="55"/>
    </row>
    <row r="211" spans="1:33" ht="12" customHeight="1">
      <c r="A211" s="110"/>
      <c r="B211" s="66" t="s">
        <v>240</v>
      </c>
      <c r="C211" s="66" t="s">
        <v>244</v>
      </c>
      <c r="D211" s="66" t="s">
        <v>249</v>
      </c>
      <c r="E211" s="66" t="s">
        <v>208</v>
      </c>
      <c r="F211" s="66" t="s">
        <v>89</v>
      </c>
      <c r="G211" s="8" t="s">
        <v>50</v>
      </c>
      <c r="H211" s="7" t="s">
        <v>0</v>
      </c>
      <c r="I211" s="9" t="s">
        <v>96</v>
      </c>
      <c r="J211" s="53"/>
      <c r="K211" s="54">
        <v>1</v>
      </c>
      <c r="L211" s="54"/>
      <c r="M211" s="54"/>
      <c r="N211" s="54"/>
      <c r="O211" s="54"/>
      <c r="P211" s="54"/>
      <c r="Q211" s="54"/>
      <c r="R211" s="55"/>
      <c r="S211" s="7"/>
      <c r="T211" s="7"/>
      <c r="U211" s="66" t="s">
        <v>208</v>
      </c>
      <c r="V211" s="8" t="s">
        <v>50</v>
      </c>
      <c r="W211" s="7" t="s">
        <v>0</v>
      </c>
      <c r="X211" s="9" t="s">
        <v>96</v>
      </c>
      <c r="Y211" s="53"/>
      <c r="Z211" s="54"/>
      <c r="AA211" s="54"/>
      <c r="AB211" s="54"/>
      <c r="AC211" s="54"/>
      <c r="AD211" s="54"/>
      <c r="AE211" s="54"/>
      <c r="AF211" s="54"/>
      <c r="AG211" s="55"/>
    </row>
    <row r="212" spans="1:33" ht="12" customHeight="1">
      <c r="A212" s="110">
        <v>152</v>
      </c>
      <c r="B212" s="66" t="s">
        <v>294</v>
      </c>
      <c r="C212" s="6" t="s">
        <v>242</v>
      </c>
      <c r="D212" s="6" t="s">
        <v>249</v>
      </c>
      <c r="E212" s="7" t="s">
        <v>208</v>
      </c>
      <c r="F212" s="47" t="s">
        <v>0</v>
      </c>
      <c r="G212" s="8" t="s">
        <v>50</v>
      </c>
      <c r="H212" s="7" t="s">
        <v>89</v>
      </c>
      <c r="I212" s="9" t="s">
        <v>96</v>
      </c>
      <c r="J212" s="53"/>
      <c r="K212" s="54"/>
      <c r="L212" s="54">
        <v>1</v>
      </c>
      <c r="M212" s="54">
        <v>1</v>
      </c>
      <c r="N212" s="54"/>
      <c r="O212" s="54"/>
      <c r="P212" s="54"/>
      <c r="Q212" s="54"/>
      <c r="R212" s="55"/>
      <c r="S212" s="7" t="s">
        <v>267</v>
      </c>
      <c r="T212" s="7" t="s">
        <v>271</v>
      </c>
      <c r="U212" s="7" t="s">
        <v>208</v>
      </c>
      <c r="V212" s="8" t="s">
        <v>50</v>
      </c>
      <c r="W212" s="7" t="s">
        <v>89</v>
      </c>
      <c r="X212" s="9" t="s">
        <v>96</v>
      </c>
      <c r="Y212" s="53"/>
      <c r="Z212" s="54"/>
      <c r="AA212" s="54"/>
      <c r="AB212" s="54"/>
      <c r="AC212" s="54">
        <v>1</v>
      </c>
      <c r="AD212" s="54"/>
      <c r="AE212" s="54"/>
      <c r="AF212" s="54"/>
      <c r="AG212" s="55"/>
    </row>
    <row r="213" spans="1:33" ht="12" customHeight="1">
      <c r="A213" s="110"/>
      <c r="B213" s="66" t="s">
        <v>294</v>
      </c>
      <c r="C213" s="66" t="s">
        <v>242</v>
      </c>
      <c r="D213" s="66" t="s">
        <v>249</v>
      </c>
      <c r="E213" s="66" t="s">
        <v>208</v>
      </c>
      <c r="F213" s="66" t="s">
        <v>0</v>
      </c>
      <c r="G213" s="8" t="s">
        <v>50</v>
      </c>
      <c r="H213" s="7" t="s">
        <v>0</v>
      </c>
      <c r="I213" s="9" t="s">
        <v>96</v>
      </c>
      <c r="J213" s="53"/>
      <c r="K213" s="54"/>
      <c r="L213" s="54">
        <v>1</v>
      </c>
      <c r="M213" s="54">
        <v>1</v>
      </c>
      <c r="N213" s="54"/>
      <c r="O213" s="54"/>
      <c r="P213" s="54"/>
      <c r="Q213" s="54"/>
      <c r="R213" s="55"/>
      <c r="S213" s="7"/>
      <c r="T213" s="7"/>
      <c r="U213" s="66" t="s">
        <v>208</v>
      </c>
      <c r="V213" s="8" t="s">
        <v>50</v>
      </c>
      <c r="W213" s="7" t="s">
        <v>0</v>
      </c>
      <c r="X213" s="9" t="s">
        <v>96</v>
      </c>
      <c r="Y213" s="53"/>
      <c r="Z213" s="54"/>
      <c r="AA213" s="54"/>
      <c r="AB213" s="54"/>
      <c r="AC213" s="54"/>
      <c r="AD213" s="54"/>
      <c r="AE213" s="54"/>
      <c r="AF213" s="54"/>
      <c r="AG213" s="55"/>
    </row>
    <row r="214" spans="1:33" ht="12" customHeight="1">
      <c r="A214" s="110">
        <v>153</v>
      </c>
      <c r="B214" s="66" t="s">
        <v>294</v>
      </c>
      <c r="C214" s="6" t="s">
        <v>242</v>
      </c>
      <c r="D214" s="6" t="s">
        <v>253</v>
      </c>
      <c r="E214" s="7" t="s">
        <v>207</v>
      </c>
      <c r="F214" s="47" t="s">
        <v>0</v>
      </c>
      <c r="G214" s="8" t="s">
        <v>50</v>
      </c>
      <c r="H214" s="7" t="s">
        <v>89</v>
      </c>
      <c r="I214" s="9" t="s">
        <v>96</v>
      </c>
      <c r="J214" s="53"/>
      <c r="K214" s="54"/>
      <c r="L214" s="54">
        <v>1</v>
      </c>
      <c r="M214" s="54">
        <v>1</v>
      </c>
      <c r="N214" s="54"/>
      <c r="O214" s="54"/>
      <c r="P214" s="54"/>
      <c r="Q214" s="54"/>
      <c r="R214" s="55"/>
      <c r="S214" s="7" t="s">
        <v>267</v>
      </c>
      <c r="T214" s="7" t="s">
        <v>270</v>
      </c>
      <c r="U214" s="7" t="s">
        <v>207</v>
      </c>
      <c r="V214" s="8" t="s">
        <v>50</v>
      </c>
      <c r="W214" s="7" t="s">
        <v>89</v>
      </c>
      <c r="X214" s="9" t="s">
        <v>96</v>
      </c>
      <c r="Y214" s="53"/>
      <c r="Z214" s="54">
        <v>1</v>
      </c>
      <c r="AA214" s="54"/>
      <c r="AB214" s="54"/>
      <c r="AC214" s="54"/>
      <c r="AD214" s="54">
        <v>1</v>
      </c>
      <c r="AE214" s="54"/>
      <c r="AF214" s="54"/>
      <c r="AG214" s="55"/>
    </row>
    <row r="215" spans="1:33" ht="12" customHeight="1">
      <c r="A215" s="110">
        <v>154</v>
      </c>
      <c r="B215" s="66" t="s">
        <v>240</v>
      </c>
      <c r="C215" s="6" t="s">
        <v>244</v>
      </c>
      <c r="D215" s="6" t="s">
        <v>247</v>
      </c>
      <c r="E215" s="7" t="s">
        <v>208</v>
      </c>
      <c r="F215" s="47" t="s">
        <v>0</v>
      </c>
      <c r="G215" s="8" t="s">
        <v>71</v>
      </c>
      <c r="H215" s="7" t="s">
        <v>89</v>
      </c>
      <c r="I215" s="9" t="s">
        <v>96</v>
      </c>
      <c r="J215" s="53"/>
      <c r="K215" s="54"/>
      <c r="L215" s="54"/>
      <c r="M215" s="54">
        <v>1</v>
      </c>
      <c r="N215" s="54"/>
      <c r="O215" s="54"/>
      <c r="P215" s="54"/>
      <c r="Q215" s="54"/>
      <c r="R215" s="55"/>
      <c r="S215" s="7" t="s">
        <v>268</v>
      </c>
      <c r="T215" s="7" t="s">
        <v>273</v>
      </c>
      <c r="U215" s="7" t="s">
        <v>208</v>
      </c>
      <c r="V215" s="8" t="s">
        <v>71</v>
      </c>
      <c r="W215" s="7" t="s">
        <v>89</v>
      </c>
      <c r="X215" s="9" t="s">
        <v>96</v>
      </c>
      <c r="Y215" s="53"/>
      <c r="Z215" s="54">
        <v>1</v>
      </c>
      <c r="AA215" s="54">
        <v>1</v>
      </c>
      <c r="AB215" s="54"/>
      <c r="AC215" s="54"/>
      <c r="AD215" s="54">
        <v>1</v>
      </c>
      <c r="AE215" s="54">
        <v>1</v>
      </c>
      <c r="AF215" s="54"/>
      <c r="AG215" s="55"/>
    </row>
    <row r="216" spans="1:33" ht="12" customHeight="1">
      <c r="A216" s="110"/>
      <c r="B216" s="66" t="s">
        <v>240</v>
      </c>
      <c r="C216" s="66" t="s">
        <v>244</v>
      </c>
      <c r="D216" s="66" t="s">
        <v>247</v>
      </c>
      <c r="E216" s="66" t="s">
        <v>208</v>
      </c>
      <c r="F216" s="66" t="s">
        <v>0</v>
      </c>
      <c r="G216" s="8" t="s">
        <v>50</v>
      </c>
      <c r="H216" s="7" t="s">
        <v>0</v>
      </c>
      <c r="I216" s="9" t="s">
        <v>96</v>
      </c>
      <c r="J216" s="53"/>
      <c r="K216" s="54">
        <v>1</v>
      </c>
      <c r="L216" s="54"/>
      <c r="M216" s="54">
        <v>1</v>
      </c>
      <c r="N216" s="54"/>
      <c r="O216" s="54"/>
      <c r="P216" s="54"/>
      <c r="Q216" s="54"/>
      <c r="R216" s="55"/>
      <c r="S216" s="7"/>
      <c r="T216" s="7"/>
      <c r="U216" s="66" t="s">
        <v>208</v>
      </c>
      <c r="V216" s="8" t="s">
        <v>50</v>
      </c>
      <c r="W216" s="7" t="s">
        <v>0</v>
      </c>
      <c r="X216" s="9" t="s">
        <v>96</v>
      </c>
      <c r="Y216" s="53"/>
      <c r="Z216" s="54"/>
      <c r="AA216" s="54"/>
      <c r="AB216" s="54"/>
      <c r="AC216" s="54"/>
      <c r="AD216" s="54"/>
      <c r="AE216" s="54"/>
      <c r="AF216" s="54"/>
      <c r="AG216" s="55"/>
    </row>
    <row r="217" spans="1:33" ht="12" customHeight="1">
      <c r="A217" s="110">
        <v>155</v>
      </c>
      <c r="B217" s="66" t="s">
        <v>293</v>
      </c>
      <c r="C217" s="6" t="s">
        <v>244</v>
      </c>
      <c r="D217" s="6" t="s">
        <v>249</v>
      </c>
      <c r="E217" s="7" t="s">
        <v>208</v>
      </c>
      <c r="F217" s="47" t="s">
        <v>89</v>
      </c>
      <c r="G217" s="8" t="s">
        <v>50</v>
      </c>
      <c r="H217" s="7" t="s">
        <v>89</v>
      </c>
      <c r="I217" s="9" t="s">
        <v>96</v>
      </c>
      <c r="J217" s="53"/>
      <c r="K217" s="54"/>
      <c r="L217" s="54"/>
      <c r="M217" s="54">
        <v>1</v>
      </c>
      <c r="N217" s="54"/>
      <c r="O217" s="54"/>
      <c r="P217" s="54"/>
      <c r="Q217" s="54"/>
      <c r="R217" s="55"/>
      <c r="S217" s="7" t="s">
        <v>267</v>
      </c>
      <c r="T217" s="7" t="s">
        <v>273</v>
      </c>
      <c r="U217" s="7" t="s">
        <v>208</v>
      </c>
      <c r="V217" s="8" t="s">
        <v>50</v>
      </c>
      <c r="W217" s="7" t="s">
        <v>89</v>
      </c>
      <c r="X217" s="9" t="s">
        <v>96</v>
      </c>
      <c r="Y217" s="53"/>
      <c r="Z217" s="54">
        <v>1</v>
      </c>
      <c r="AA217" s="54"/>
      <c r="AB217" s="54"/>
      <c r="AC217" s="54"/>
      <c r="AD217" s="54">
        <v>1</v>
      </c>
      <c r="AE217" s="54"/>
      <c r="AF217" s="54"/>
      <c r="AG217" s="55"/>
    </row>
    <row r="218" spans="1:33" ht="12" customHeight="1">
      <c r="A218" s="110">
        <v>156</v>
      </c>
      <c r="B218" s="66" t="s">
        <v>294</v>
      </c>
      <c r="C218" s="6" t="s">
        <v>244</v>
      </c>
      <c r="D218" s="6" t="s">
        <v>252</v>
      </c>
      <c r="E218" s="7" t="s">
        <v>208</v>
      </c>
      <c r="F218" s="47" t="s">
        <v>89</v>
      </c>
      <c r="G218" s="8" t="s">
        <v>98</v>
      </c>
      <c r="H218" s="7" t="s">
        <v>89</v>
      </c>
      <c r="I218" s="9" t="s">
        <v>96</v>
      </c>
      <c r="J218" s="53"/>
      <c r="K218" s="54"/>
      <c r="L218" s="54"/>
      <c r="M218" s="54"/>
      <c r="N218" s="54"/>
      <c r="O218" s="54"/>
      <c r="P218" s="54"/>
      <c r="Q218" s="54"/>
      <c r="R218" s="55"/>
      <c r="S218" s="7" t="s">
        <v>267</v>
      </c>
      <c r="T218" s="7" t="s">
        <v>273</v>
      </c>
      <c r="U218" s="7" t="s">
        <v>208</v>
      </c>
      <c r="V218" s="8" t="s">
        <v>98</v>
      </c>
      <c r="W218" s="7" t="s">
        <v>89</v>
      </c>
      <c r="X218" s="9" t="s">
        <v>96</v>
      </c>
      <c r="Y218" s="53">
        <v>1</v>
      </c>
      <c r="Z218" s="54"/>
      <c r="AA218" s="54"/>
      <c r="AB218" s="54"/>
      <c r="AC218" s="54"/>
      <c r="AD218" s="54">
        <v>1</v>
      </c>
      <c r="AE218" s="54"/>
      <c r="AF218" s="54"/>
      <c r="AG218" s="55"/>
    </row>
    <row r="219" spans="1:33" ht="12" customHeight="1">
      <c r="A219" s="110"/>
      <c r="B219" s="66" t="s">
        <v>294</v>
      </c>
      <c r="C219" s="66" t="s">
        <v>244</v>
      </c>
      <c r="D219" s="66" t="s">
        <v>252</v>
      </c>
      <c r="E219" s="66" t="s">
        <v>208</v>
      </c>
      <c r="F219" s="66" t="s">
        <v>89</v>
      </c>
      <c r="G219" s="8" t="s">
        <v>50</v>
      </c>
      <c r="H219" s="7" t="s">
        <v>0</v>
      </c>
      <c r="I219" s="9" t="s">
        <v>97</v>
      </c>
      <c r="J219" s="53"/>
      <c r="K219" s="54"/>
      <c r="L219" s="54"/>
      <c r="M219" s="54"/>
      <c r="N219" s="54"/>
      <c r="O219" s="54"/>
      <c r="P219" s="54"/>
      <c r="Q219" s="54"/>
      <c r="R219" s="55"/>
      <c r="S219" s="7"/>
      <c r="T219" s="7"/>
      <c r="U219" s="66" t="s">
        <v>208</v>
      </c>
      <c r="V219" s="8" t="s">
        <v>50</v>
      </c>
      <c r="W219" s="7" t="s">
        <v>0</v>
      </c>
      <c r="X219" s="9" t="s">
        <v>97</v>
      </c>
      <c r="Y219" s="53"/>
      <c r="Z219" s="54"/>
      <c r="AA219" s="54"/>
      <c r="AB219" s="54"/>
      <c r="AC219" s="54"/>
      <c r="AD219" s="54"/>
      <c r="AE219" s="54"/>
      <c r="AF219" s="54"/>
      <c r="AG219" s="55"/>
    </row>
    <row r="220" spans="1:33" ht="12" customHeight="1">
      <c r="A220" s="110">
        <v>157</v>
      </c>
      <c r="B220" s="66" t="s">
        <v>240</v>
      </c>
      <c r="C220" s="6" t="s">
        <v>244</v>
      </c>
      <c r="D220" s="6" t="s">
        <v>250</v>
      </c>
      <c r="E220" s="7" t="s">
        <v>207</v>
      </c>
      <c r="F220" s="47" t="s">
        <v>89</v>
      </c>
      <c r="G220" s="8" t="s">
        <v>100</v>
      </c>
      <c r="H220" s="7" t="s">
        <v>89</v>
      </c>
      <c r="I220" s="9" t="s">
        <v>96</v>
      </c>
      <c r="J220" s="53"/>
      <c r="K220" s="54"/>
      <c r="L220" s="54"/>
      <c r="M220" s="54"/>
      <c r="N220" s="54"/>
      <c r="O220" s="54"/>
      <c r="P220" s="54"/>
      <c r="Q220" s="54"/>
      <c r="R220" s="55"/>
      <c r="S220" s="7" t="s">
        <v>269</v>
      </c>
      <c r="T220" s="7" t="s">
        <v>272</v>
      </c>
      <c r="U220" s="7" t="s">
        <v>207</v>
      </c>
      <c r="V220" s="8" t="s">
        <v>100</v>
      </c>
      <c r="W220" s="7" t="s">
        <v>89</v>
      </c>
      <c r="X220" s="9" t="s">
        <v>96</v>
      </c>
      <c r="Y220" s="53"/>
      <c r="Z220" s="54">
        <v>1</v>
      </c>
      <c r="AA220" s="54"/>
      <c r="AB220" s="54"/>
      <c r="AC220" s="54"/>
      <c r="AD220" s="54">
        <v>1</v>
      </c>
      <c r="AE220" s="54"/>
      <c r="AF220" s="54"/>
      <c r="AG220" s="55">
        <v>1</v>
      </c>
    </row>
    <row r="221" spans="1:33" ht="12" customHeight="1">
      <c r="A221" s="110"/>
      <c r="B221" s="66" t="s">
        <v>240</v>
      </c>
      <c r="C221" s="66" t="s">
        <v>244</v>
      </c>
      <c r="D221" s="66" t="s">
        <v>250</v>
      </c>
      <c r="E221" s="66" t="s">
        <v>207</v>
      </c>
      <c r="F221" s="66" t="s">
        <v>89</v>
      </c>
      <c r="G221" s="8" t="s">
        <v>50</v>
      </c>
      <c r="H221" s="7" t="s">
        <v>0</v>
      </c>
      <c r="I221" s="9" t="s">
        <v>96</v>
      </c>
      <c r="J221" s="53"/>
      <c r="K221" s="54">
        <v>1</v>
      </c>
      <c r="L221" s="54"/>
      <c r="M221" s="54">
        <v>1</v>
      </c>
      <c r="N221" s="54"/>
      <c r="O221" s="54"/>
      <c r="P221" s="54"/>
      <c r="Q221" s="54"/>
      <c r="R221" s="55"/>
      <c r="S221" s="7"/>
      <c r="T221" s="7"/>
      <c r="U221" s="66" t="s">
        <v>207</v>
      </c>
      <c r="V221" s="8" t="s">
        <v>50</v>
      </c>
      <c r="W221" s="7" t="s">
        <v>0</v>
      </c>
      <c r="X221" s="9" t="s">
        <v>96</v>
      </c>
      <c r="Y221" s="53"/>
      <c r="Z221" s="54"/>
      <c r="AA221" s="54"/>
      <c r="AB221" s="54"/>
      <c r="AC221" s="54"/>
      <c r="AD221" s="54"/>
      <c r="AE221" s="54"/>
      <c r="AF221" s="54"/>
      <c r="AG221" s="55"/>
    </row>
    <row r="222" spans="1:33" ht="12" customHeight="1">
      <c r="A222" s="110"/>
      <c r="B222" s="66" t="s">
        <v>240</v>
      </c>
      <c r="C222" s="66" t="s">
        <v>244</v>
      </c>
      <c r="D222" s="66" t="s">
        <v>250</v>
      </c>
      <c r="E222" s="66" t="s">
        <v>207</v>
      </c>
      <c r="F222" s="66" t="s">
        <v>89</v>
      </c>
      <c r="G222" s="8" t="s">
        <v>50</v>
      </c>
      <c r="H222" s="7" t="s">
        <v>0</v>
      </c>
      <c r="I222" s="9" t="s">
        <v>97</v>
      </c>
      <c r="J222" s="53"/>
      <c r="K222" s="54">
        <v>1</v>
      </c>
      <c r="L222" s="54"/>
      <c r="M222" s="54"/>
      <c r="N222" s="54"/>
      <c r="O222" s="54"/>
      <c r="P222" s="54"/>
      <c r="Q222" s="54"/>
      <c r="R222" s="55"/>
      <c r="S222" s="7"/>
      <c r="T222" s="7"/>
      <c r="U222" s="66" t="s">
        <v>207</v>
      </c>
      <c r="V222" s="8" t="s">
        <v>50</v>
      </c>
      <c r="W222" s="7" t="s">
        <v>0</v>
      </c>
      <c r="X222" s="9" t="s">
        <v>97</v>
      </c>
      <c r="Y222" s="53"/>
      <c r="Z222" s="54"/>
      <c r="AA222" s="54"/>
      <c r="AB222" s="54"/>
      <c r="AC222" s="54"/>
      <c r="AD222" s="54"/>
      <c r="AE222" s="54"/>
      <c r="AF222" s="54"/>
      <c r="AG222" s="55"/>
    </row>
    <row r="223" spans="1:33" ht="12" customHeight="1">
      <c r="A223" s="110">
        <v>158</v>
      </c>
      <c r="B223" s="66" t="s">
        <v>293</v>
      </c>
      <c r="C223" s="6" t="s">
        <v>244</v>
      </c>
      <c r="D223" s="6" t="s">
        <v>249</v>
      </c>
      <c r="E223" s="7" t="s">
        <v>208</v>
      </c>
      <c r="F223" s="47" t="s">
        <v>89</v>
      </c>
      <c r="G223" s="8" t="s">
        <v>71</v>
      </c>
      <c r="H223" s="7" t="s">
        <v>89</v>
      </c>
      <c r="I223" s="9" t="s">
        <v>96</v>
      </c>
      <c r="J223" s="53"/>
      <c r="K223" s="54"/>
      <c r="L223" s="54"/>
      <c r="M223" s="54">
        <v>1</v>
      </c>
      <c r="N223" s="54">
        <v>1</v>
      </c>
      <c r="O223" s="54"/>
      <c r="P223" s="54"/>
      <c r="Q223" s="54"/>
      <c r="R223" s="55"/>
      <c r="S223" s="7" t="s">
        <v>267</v>
      </c>
      <c r="T223" s="7" t="s">
        <v>270</v>
      </c>
      <c r="U223" s="7" t="s">
        <v>208</v>
      </c>
      <c r="V223" s="8" t="s">
        <v>71</v>
      </c>
      <c r="W223" s="7" t="s">
        <v>89</v>
      </c>
      <c r="X223" s="9" t="s">
        <v>96</v>
      </c>
      <c r="Y223" s="53"/>
      <c r="Z223" s="54"/>
      <c r="AA223" s="54"/>
      <c r="AB223" s="54"/>
      <c r="AC223" s="54"/>
      <c r="AD223" s="54"/>
      <c r="AE223" s="54">
        <v>1</v>
      </c>
      <c r="AF223" s="54"/>
      <c r="AG223" s="55"/>
    </row>
    <row r="224" spans="1:33" ht="12" customHeight="1">
      <c r="A224" s="110">
        <v>159</v>
      </c>
      <c r="B224" s="66" t="s">
        <v>294</v>
      </c>
      <c r="C224" s="6" t="s">
        <v>90</v>
      </c>
      <c r="D224" s="6" t="s">
        <v>248</v>
      </c>
      <c r="E224" s="7" t="s">
        <v>208</v>
      </c>
      <c r="F224" s="47" t="s">
        <v>0</v>
      </c>
      <c r="G224" s="8" t="s">
        <v>50</v>
      </c>
      <c r="H224" s="7" t="s">
        <v>89</v>
      </c>
      <c r="I224" s="9" t="s">
        <v>96</v>
      </c>
      <c r="J224" s="53"/>
      <c r="K224" s="54"/>
      <c r="L224" s="54"/>
      <c r="M224" s="54">
        <v>1</v>
      </c>
      <c r="N224" s="54"/>
      <c r="O224" s="54"/>
      <c r="P224" s="54">
        <v>1</v>
      </c>
      <c r="Q224" s="54"/>
      <c r="R224" s="55"/>
      <c r="S224" s="7" t="s">
        <v>267</v>
      </c>
      <c r="T224" s="7" t="s">
        <v>271</v>
      </c>
      <c r="U224" s="7" t="s">
        <v>208</v>
      </c>
      <c r="V224" s="8" t="s">
        <v>50</v>
      </c>
      <c r="W224" s="7" t="s">
        <v>89</v>
      </c>
      <c r="X224" s="9" t="s">
        <v>96</v>
      </c>
      <c r="Y224" s="53"/>
      <c r="Z224" s="54">
        <v>1</v>
      </c>
      <c r="AA224" s="54"/>
      <c r="AB224" s="54"/>
      <c r="AC224" s="54"/>
      <c r="AD224" s="54"/>
      <c r="AE224" s="54"/>
      <c r="AF224" s="54"/>
      <c r="AG224" s="55"/>
    </row>
    <row r="225" spans="1:33" ht="12" customHeight="1">
      <c r="A225" s="110">
        <v>160</v>
      </c>
      <c r="B225" s="66" t="s">
        <v>293</v>
      </c>
      <c r="C225" s="6" t="s">
        <v>244</v>
      </c>
      <c r="D225" s="6" t="s">
        <v>248</v>
      </c>
      <c r="E225" s="7" t="s">
        <v>207</v>
      </c>
      <c r="F225" s="47" t="s">
        <v>0</v>
      </c>
      <c r="G225" s="8" t="s">
        <v>50</v>
      </c>
      <c r="H225" s="7" t="s">
        <v>89</v>
      </c>
      <c r="I225" s="9" t="s">
        <v>96</v>
      </c>
      <c r="J225" s="53"/>
      <c r="K225" s="54"/>
      <c r="L225" s="54"/>
      <c r="M225" s="54">
        <v>1</v>
      </c>
      <c r="N225" s="54"/>
      <c r="O225" s="54"/>
      <c r="P225" s="54"/>
      <c r="Q225" s="54"/>
      <c r="R225" s="55"/>
      <c r="S225" s="7" t="s">
        <v>267</v>
      </c>
      <c r="T225" s="7" t="s">
        <v>273</v>
      </c>
      <c r="U225" s="7" t="s">
        <v>207</v>
      </c>
      <c r="V225" s="8" t="s">
        <v>50</v>
      </c>
      <c r="W225" s="7" t="s">
        <v>89</v>
      </c>
      <c r="X225" s="9" t="s">
        <v>96</v>
      </c>
      <c r="Y225" s="53"/>
      <c r="Z225" s="54"/>
      <c r="AA225" s="54"/>
      <c r="AB225" s="54"/>
      <c r="AC225" s="54"/>
      <c r="AD225" s="54">
        <v>1</v>
      </c>
      <c r="AE225" s="54"/>
      <c r="AF225" s="54"/>
      <c r="AG225" s="55"/>
    </row>
    <row r="226" spans="1:33" ht="12" customHeight="1">
      <c r="A226" s="110">
        <v>161</v>
      </c>
      <c r="B226" s="66" t="s">
        <v>294</v>
      </c>
      <c r="C226" s="6" t="s">
        <v>243</v>
      </c>
      <c r="D226" s="6" t="s">
        <v>247</v>
      </c>
      <c r="E226" s="7" t="s">
        <v>207</v>
      </c>
      <c r="F226" s="47" t="s">
        <v>0</v>
      </c>
      <c r="G226" s="8" t="s">
        <v>98</v>
      </c>
      <c r="H226" s="7" t="s">
        <v>89</v>
      </c>
      <c r="I226" s="9" t="s">
        <v>96</v>
      </c>
      <c r="J226" s="53"/>
      <c r="K226" s="54"/>
      <c r="L226" s="54">
        <v>1</v>
      </c>
      <c r="M226" s="54">
        <v>1</v>
      </c>
      <c r="N226" s="54"/>
      <c r="O226" s="54"/>
      <c r="P226" s="54"/>
      <c r="Q226" s="54"/>
      <c r="R226" s="55"/>
      <c r="S226" s="7" t="s">
        <v>267</v>
      </c>
      <c r="T226" s="7" t="s">
        <v>271</v>
      </c>
      <c r="U226" s="7" t="s">
        <v>207</v>
      </c>
      <c r="V226" s="8" t="s">
        <v>98</v>
      </c>
      <c r="W226" s="7" t="s">
        <v>89</v>
      </c>
      <c r="X226" s="9" t="s">
        <v>96</v>
      </c>
      <c r="Y226" s="53"/>
      <c r="Z226" s="54">
        <v>1</v>
      </c>
      <c r="AA226" s="54"/>
      <c r="AB226" s="54"/>
      <c r="AC226" s="54"/>
      <c r="AD226" s="54">
        <v>1</v>
      </c>
      <c r="AE226" s="54"/>
      <c r="AF226" s="54"/>
      <c r="AG226" s="55"/>
    </row>
    <row r="227" spans="1:33" ht="12" customHeight="1">
      <c r="A227" s="110"/>
      <c r="B227" s="66" t="s">
        <v>294</v>
      </c>
      <c r="C227" s="66" t="s">
        <v>243</v>
      </c>
      <c r="D227" s="66" t="s">
        <v>247</v>
      </c>
      <c r="E227" s="66" t="s">
        <v>207</v>
      </c>
      <c r="F227" s="66" t="s">
        <v>0</v>
      </c>
      <c r="G227" s="8" t="s">
        <v>50</v>
      </c>
      <c r="H227" s="7" t="s">
        <v>0</v>
      </c>
      <c r="I227" s="9" t="s">
        <v>96</v>
      </c>
      <c r="J227" s="53"/>
      <c r="K227" s="54"/>
      <c r="L227" s="54"/>
      <c r="M227" s="54"/>
      <c r="N227" s="54"/>
      <c r="O227" s="54"/>
      <c r="P227" s="54"/>
      <c r="Q227" s="54"/>
      <c r="R227" s="55"/>
      <c r="S227" s="7"/>
      <c r="T227" s="7"/>
      <c r="U227" s="66" t="s">
        <v>207</v>
      </c>
      <c r="V227" s="8" t="s">
        <v>50</v>
      </c>
      <c r="W227" s="7" t="s">
        <v>0</v>
      </c>
      <c r="X227" s="9" t="s">
        <v>96</v>
      </c>
      <c r="Y227" s="53"/>
      <c r="Z227" s="54"/>
      <c r="AA227" s="54"/>
      <c r="AB227" s="54"/>
      <c r="AC227" s="54"/>
      <c r="AD227" s="54"/>
      <c r="AE227" s="54"/>
      <c r="AF227" s="54"/>
      <c r="AG227" s="55"/>
    </row>
    <row r="228" spans="1:33" ht="12" customHeight="1">
      <c r="A228" s="110">
        <v>162</v>
      </c>
      <c r="B228" s="66" t="s">
        <v>240</v>
      </c>
      <c r="C228" s="47" t="s">
        <v>244</v>
      </c>
      <c r="D228" s="6" t="s">
        <v>250</v>
      </c>
      <c r="E228" s="47" t="s">
        <v>207</v>
      </c>
      <c r="F228" s="47" t="s">
        <v>89</v>
      </c>
      <c r="G228" s="8" t="s">
        <v>100</v>
      </c>
      <c r="H228" s="7" t="s">
        <v>89</v>
      </c>
      <c r="I228" s="9" t="s">
        <v>96</v>
      </c>
      <c r="J228" s="53"/>
      <c r="K228" s="54"/>
      <c r="L228" s="54"/>
      <c r="M228" s="54">
        <v>1</v>
      </c>
      <c r="N228" s="54"/>
      <c r="O228" s="54">
        <v>1</v>
      </c>
      <c r="P228" s="54"/>
      <c r="Q228" s="54"/>
      <c r="R228" s="55"/>
      <c r="S228" s="47" t="s">
        <v>269</v>
      </c>
      <c r="T228" s="47" t="s">
        <v>273</v>
      </c>
      <c r="U228" s="47" t="s">
        <v>207</v>
      </c>
      <c r="V228" s="8" t="s">
        <v>100</v>
      </c>
      <c r="W228" s="7" t="s">
        <v>89</v>
      </c>
      <c r="X228" s="9" t="s">
        <v>96</v>
      </c>
      <c r="Y228" s="53"/>
      <c r="Z228" s="54"/>
      <c r="AA228" s="54">
        <v>1</v>
      </c>
      <c r="AB228" s="54"/>
      <c r="AC228" s="54"/>
      <c r="AD228" s="54">
        <v>1</v>
      </c>
      <c r="AE228" s="54"/>
      <c r="AF228" s="54"/>
      <c r="AG228" s="55"/>
    </row>
    <row r="229" spans="1:33" ht="12" customHeight="1">
      <c r="A229" s="110"/>
      <c r="B229" s="66" t="s">
        <v>240</v>
      </c>
      <c r="C229" s="66" t="s">
        <v>244</v>
      </c>
      <c r="D229" s="66" t="s">
        <v>250</v>
      </c>
      <c r="E229" s="66" t="s">
        <v>207</v>
      </c>
      <c r="F229" s="66" t="s">
        <v>89</v>
      </c>
      <c r="G229" s="8" t="s">
        <v>50</v>
      </c>
      <c r="H229" s="7" t="s">
        <v>0</v>
      </c>
      <c r="I229" s="9" t="s">
        <v>96</v>
      </c>
      <c r="J229" s="53"/>
      <c r="K229" s="54"/>
      <c r="L229" s="54"/>
      <c r="M229" s="54">
        <v>1</v>
      </c>
      <c r="N229" s="54"/>
      <c r="O229" s="54">
        <v>1</v>
      </c>
      <c r="P229" s="54"/>
      <c r="Q229" s="54"/>
      <c r="R229" s="55"/>
      <c r="S229" s="47"/>
      <c r="T229" s="47"/>
      <c r="U229" s="66" t="s">
        <v>207</v>
      </c>
      <c r="V229" s="8" t="s">
        <v>50</v>
      </c>
      <c r="W229" s="7" t="s">
        <v>0</v>
      </c>
      <c r="X229" s="9" t="s">
        <v>96</v>
      </c>
      <c r="Y229" s="53"/>
      <c r="Z229" s="54"/>
      <c r="AA229" s="54"/>
      <c r="AB229" s="54"/>
      <c r="AC229" s="54"/>
      <c r="AD229" s="54"/>
      <c r="AE229" s="54"/>
      <c r="AF229" s="54"/>
      <c r="AG229" s="55"/>
    </row>
    <row r="230" spans="1:33" ht="12" customHeight="1">
      <c r="A230" s="110">
        <v>163</v>
      </c>
      <c r="B230" s="66" t="s">
        <v>50</v>
      </c>
      <c r="C230" s="6" t="s">
        <v>242</v>
      </c>
      <c r="D230" s="6" t="s">
        <v>251</v>
      </c>
      <c r="E230" s="7" t="s">
        <v>208</v>
      </c>
      <c r="F230" s="47" t="s">
        <v>89</v>
      </c>
      <c r="G230" s="8" t="s">
        <v>101</v>
      </c>
      <c r="H230" s="7" t="s">
        <v>89</v>
      </c>
      <c r="I230" s="9" t="s">
        <v>96</v>
      </c>
      <c r="J230" s="53"/>
      <c r="K230" s="54"/>
      <c r="L230" s="54"/>
      <c r="M230" s="54">
        <v>1</v>
      </c>
      <c r="N230" s="54"/>
      <c r="O230" s="54"/>
      <c r="P230" s="54"/>
      <c r="Q230" s="54"/>
      <c r="R230" s="55"/>
      <c r="S230" s="7" t="s">
        <v>267</v>
      </c>
      <c r="T230" s="7" t="s">
        <v>273</v>
      </c>
      <c r="U230" s="7" t="s">
        <v>208</v>
      </c>
      <c r="V230" s="8" t="s">
        <v>101</v>
      </c>
      <c r="W230" s="7" t="s">
        <v>89</v>
      </c>
      <c r="X230" s="9" t="s">
        <v>96</v>
      </c>
      <c r="Y230" s="53"/>
      <c r="Z230" s="54">
        <v>1</v>
      </c>
      <c r="AA230" s="54">
        <v>1</v>
      </c>
      <c r="AB230" s="54"/>
      <c r="AC230" s="54"/>
      <c r="AD230" s="54"/>
      <c r="AE230" s="54"/>
      <c r="AF230" s="54"/>
      <c r="AG230" s="55"/>
    </row>
    <row r="231" spans="1:33" ht="12" customHeight="1">
      <c r="A231" s="110"/>
      <c r="B231" s="66" t="s">
        <v>50</v>
      </c>
      <c r="C231" s="66" t="s">
        <v>242</v>
      </c>
      <c r="D231" s="66" t="s">
        <v>251</v>
      </c>
      <c r="E231" s="66" t="s">
        <v>208</v>
      </c>
      <c r="F231" s="66" t="s">
        <v>89</v>
      </c>
      <c r="G231" s="8" t="s">
        <v>98</v>
      </c>
      <c r="H231" s="7" t="s">
        <v>0</v>
      </c>
      <c r="I231" s="9" t="s">
        <v>96</v>
      </c>
      <c r="J231" s="53"/>
      <c r="K231" s="54"/>
      <c r="L231" s="54"/>
      <c r="M231" s="54">
        <v>1</v>
      </c>
      <c r="N231" s="54"/>
      <c r="O231" s="54"/>
      <c r="P231" s="54"/>
      <c r="Q231" s="54"/>
      <c r="R231" s="55"/>
      <c r="S231" s="7"/>
      <c r="T231" s="7"/>
      <c r="U231" s="66" t="s">
        <v>208</v>
      </c>
      <c r="V231" s="8" t="s">
        <v>98</v>
      </c>
      <c r="W231" s="7" t="s">
        <v>0</v>
      </c>
      <c r="X231" s="9" t="s">
        <v>96</v>
      </c>
      <c r="Y231" s="53"/>
      <c r="Z231" s="54"/>
      <c r="AA231" s="54"/>
      <c r="AB231" s="54"/>
      <c r="AC231" s="54"/>
      <c r="AD231" s="54"/>
      <c r="AE231" s="54"/>
      <c r="AF231" s="54"/>
      <c r="AG231" s="55"/>
    </row>
    <row r="232" spans="1:33" ht="12" customHeight="1">
      <c r="A232" s="110">
        <v>164</v>
      </c>
      <c r="B232" s="66" t="s">
        <v>240</v>
      </c>
      <c r="C232" s="6" t="s">
        <v>244</v>
      </c>
      <c r="D232" s="6" t="s">
        <v>251</v>
      </c>
      <c r="E232" s="7" t="s">
        <v>207</v>
      </c>
      <c r="F232" s="47" t="s">
        <v>89</v>
      </c>
      <c r="G232" s="8" t="s">
        <v>100</v>
      </c>
      <c r="H232" s="7" t="s">
        <v>89</v>
      </c>
      <c r="I232" s="9" t="s">
        <v>96</v>
      </c>
      <c r="J232" s="53"/>
      <c r="K232" s="54"/>
      <c r="L232" s="54">
        <v>1</v>
      </c>
      <c r="M232" s="54">
        <v>1</v>
      </c>
      <c r="N232" s="54"/>
      <c r="O232" s="54">
        <v>1</v>
      </c>
      <c r="P232" s="54"/>
      <c r="Q232" s="54"/>
      <c r="R232" s="55"/>
      <c r="S232" s="7" t="s">
        <v>269</v>
      </c>
      <c r="T232" s="7" t="s">
        <v>272</v>
      </c>
      <c r="U232" s="7" t="s">
        <v>207</v>
      </c>
      <c r="V232" s="8" t="s">
        <v>100</v>
      </c>
      <c r="W232" s="7" t="s">
        <v>89</v>
      </c>
      <c r="X232" s="9" t="s">
        <v>96</v>
      </c>
      <c r="Y232" s="53"/>
      <c r="Z232" s="54"/>
      <c r="AA232" s="54"/>
      <c r="AB232" s="54"/>
      <c r="AC232" s="54"/>
      <c r="AD232" s="54">
        <v>1</v>
      </c>
      <c r="AE232" s="54"/>
      <c r="AF232" s="54"/>
      <c r="AG232" s="55"/>
    </row>
    <row r="233" spans="1:33" ht="12" customHeight="1">
      <c r="A233" s="110"/>
      <c r="B233" s="66" t="s">
        <v>240</v>
      </c>
      <c r="C233" s="66" t="s">
        <v>244</v>
      </c>
      <c r="D233" s="66" t="s">
        <v>251</v>
      </c>
      <c r="E233" s="66" t="s">
        <v>207</v>
      </c>
      <c r="F233" s="66" t="s">
        <v>89</v>
      </c>
      <c r="G233" s="8" t="s">
        <v>50</v>
      </c>
      <c r="H233" s="7" t="s">
        <v>0</v>
      </c>
      <c r="I233" s="9" t="s">
        <v>96</v>
      </c>
      <c r="J233" s="53"/>
      <c r="K233" s="54">
        <v>1</v>
      </c>
      <c r="L233" s="54">
        <v>1</v>
      </c>
      <c r="M233" s="54">
        <v>1</v>
      </c>
      <c r="N233" s="54"/>
      <c r="O233" s="54">
        <v>1</v>
      </c>
      <c r="P233" s="54"/>
      <c r="Q233" s="54"/>
      <c r="R233" s="55"/>
      <c r="S233" s="7"/>
      <c r="T233" s="7"/>
      <c r="U233" s="66" t="s">
        <v>207</v>
      </c>
      <c r="V233" s="8" t="s">
        <v>50</v>
      </c>
      <c r="W233" s="7" t="s">
        <v>0</v>
      </c>
      <c r="X233" s="9" t="s">
        <v>96</v>
      </c>
      <c r="Y233" s="53"/>
      <c r="Z233" s="54"/>
      <c r="AA233" s="54"/>
      <c r="AB233" s="54"/>
      <c r="AC233" s="54"/>
      <c r="AD233" s="54"/>
      <c r="AE233" s="54"/>
      <c r="AF233" s="54"/>
      <c r="AG233" s="55"/>
    </row>
    <row r="234" spans="1:33" ht="12" customHeight="1">
      <c r="A234" s="110">
        <v>165</v>
      </c>
      <c r="B234" s="66" t="s">
        <v>294</v>
      </c>
      <c r="C234" s="6" t="s">
        <v>90</v>
      </c>
      <c r="D234" s="6" t="s">
        <v>248</v>
      </c>
      <c r="E234" s="7" t="s">
        <v>207</v>
      </c>
      <c r="F234" s="47" t="s">
        <v>89</v>
      </c>
      <c r="G234" s="8" t="s">
        <v>74</v>
      </c>
      <c r="H234" s="7" t="s">
        <v>89</v>
      </c>
      <c r="I234" s="9" t="s">
        <v>90</v>
      </c>
      <c r="J234" s="53"/>
      <c r="K234" s="54"/>
      <c r="L234" s="54"/>
      <c r="M234" s="54"/>
      <c r="N234" s="54"/>
      <c r="O234" s="54"/>
      <c r="P234" s="54"/>
      <c r="Q234" s="54"/>
      <c r="R234" s="55"/>
      <c r="S234" s="7"/>
      <c r="T234" s="7"/>
      <c r="U234" s="7" t="s">
        <v>207</v>
      </c>
      <c r="V234" s="8" t="s">
        <v>74</v>
      </c>
      <c r="W234" s="7" t="s">
        <v>89</v>
      </c>
      <c r="X234" s="9" t="s">
        <v>90</v>
      </c>
      <c r="Y234" s="53"/>
      <c r="Z234" s="54"/>
      <c r="AA234" s="54"/>
      <c r="AB234" s="54"/>
      <c r="AC234" s="54"/>
      <c r="AD234" s="54"/>
      <c r="AE234" s="54"/>
      <c r="AF234" s="54"/>
      <c r="AG234" s="55"/>
    </row>
    <row r="235" spans="1:33" ht="12" customHeight="1">
      <c r="A235" s="110">
        <v>166</v>
      </c>
      <c r="B235" s="66" t="s">
        <v>293</v>
      </c>
      <c r="C235" s="47" t="s">
        <v>244</v>
      </c>
      <c r="D235" s="6" t="s">
        <v>247</v>
      </c>
      <c r="E235" s="47" t="s">
        <v>207</v>
      </c>
      <c r="F235" s="47" t="s">
        <v>0</v>
      </c>
      <c r="G235" s="8" t="s">
        <v>50</v>
      </c>
      <c r="H235" s="7" t="s">
        <v>89</v>
      </c>
      <c r="I235" s="9" t="s">
        <v>96</v>
      </c>
      <c r="J235" s="53"/>
      <c r="K235" s="54"/>
      <c r="L235" s="54"/>
      <c r="M235" s="54">
        <v>1</v>
      </c>
      <c r="N235" s="54"/>
      <c r="O235" s="54"/>
      <c r="P235" s="54"/>
      <c r="Q235" s="54"/>
      <c r="R235" s="55"/>
      <c r="S235" s="47" t="s">
        <v>267</v>
      </c>
      <c r="T235" s="47" t="s">
        <v>274</v>
      </c>
      <c r="U235" s="47" t="s">
        <v>207</v>
      </c>
      <c r="V235" s="8" t="s">
        <v>50</v>
      </c>
      <c r="W235" s="7" t="s">
        <v>89</v>
      </c>
      <c r="X235" s="9" t="s">
        <v>96</v>
      </c>
      <c r="Y235" s="53"/>
      <c r="Z235" s="54"/>
      <c r="AA235" s="54"/>
      <c r="AB235" s="54"/>
      <c r="AC235" s="54"/>
      <c r="AD235" s="54">
        <v>1</v>
      </c>
      <c r="AE235" s="54"/>
      <c r="AF235" s="54"/>
      <c r="AG235" s="55">
        <v>1</v>
      </c>
    </row>
    <row r="236" spans="1:33" ht="12" customHeight="1">
      <c r="A236" s="110">
        <v>167</v>
      </c>
      <c r="B236" s="66" t="s">
        <v>293</v>
      </c>
      <c r="C236" s="6" t="s">
        <v>244</v>
      </c>
      <c r="D236" s="6" t="s">
        <v>247</v>
      </c>
      <c r="E236" s="7" t="s">
        <v>207</v>
      </c>
      <c r="F236" s="47" t="s">
        <v>0</v>
      </c>
      <c r="G236" s="8" t="s">
        <v>50</v>
      </c>
      <c r="H236" s="7" t="s">
        <v>89</v>
      </c>
      <c r="I236" s="9" t="s">
        <v>96</v>
      </c>
      <c r="J236" s="53"/>
      <c r="K236" s="54"/>
      <c r="L236" s="54">
        <v>1</v>
      </c>
      <c r="M236" s="54">
        <v>1</v>
      </c>
      <c r="N236" s="54">
        <v>1</v>
      </c>
      <c r="O236" s="54"/>
      <c r="P236" s="54"/>
      <c r="Q236" s="54"/>
      <c r="R236" s="55"/>
      <c r="S236" s="7" t="s">
        <v>267</v>
      </c>
      <c r="T236" s="7" t="s">
        <v>273</v>
      </c>
      <c r="U236" s="7" t="s">
        <v>207</v>
      </c>
      <c r="V236" s="8" t="s">
        <v>50</v>
      </c>
      <c r="W236" s="7" t="s">
        <v>89</v>
      </c>
      <c r="X236" s="9" t="s">
        <v>96</v>
      </c>
      <c r="Y236" s="53"/>
      <c r="Z236" s="54"/>
      <c r="AA236" s="54">
        <v>1</v>
      </c>
      <c r="AB236" s="54"/>
      <c r="AC236" s="54"/>
      <c r="AD236" s="54">
        <v>1</v>
      </c>
      <c r="AE236" s="54"/>
      <c r="AF236" s="54"/>
      <c r="AG236" s="55">
        <v>1</v>
      </c>
    </row>
    <row r="237" spans="1:33" ht="12" customHeight="1">
      <c r="A237" s="110">
        <v>168</v>
      </c>
      <c r="B237" s="66" t="s">
        <v>240</v>
      </c>
      <c r="C237" s="6" t="s">
        <v>244</v>
      </c>
      <c r="D237" s="6" t="s">
        <v>247</v>
      </c>
      <c r="E237" s="7" t="s">
        <v>209</v>
      </c>
      <c r="F237" s="47" t="s">
        <v>89</v>
      </c>
      <c r="G237" s="8" t="s">
        <v>50</v>
      </c>
      <c r="H237" s="7" t="s">
        <v>89</v>
      </c>
      <c r="I237" s="9" t="s">
        <v>96</v>
      </c>
      <c r="J237" s="53"/>
      <c r="K237" s="54"/>
      <c r="L237" s="54">
        <v>1</v>
      </c>
      <c r="M237" s="54">
        <v>1</v>
      </c>
      <c r="N237" s="54"/>
      <c r="O237" s="54">
        <v>1</v>
      </c>
      <c r="P237" s="54">
        <v>1</v>
      </c>
      <c r="Q237" s="54"/>
      <c r="R237" s="55"/>
      <c r="S237" s="7" t="s">
        <v>268</v>
      </c>
      <c r="T237" s="7" t="s">
        <v>272</v>
      </c>
      <c r="U237" s="7" t="s">
        <v>209</v>
      </c>
      <c r="V237" s="8" t="s">
        <v>50</v>
      </c>
      <c r="W237" s="7" t="s">
        <v>89</v>
      </c>
      <c r="X237" s="9" t="s">
        <v>96</v>
      </c>
      <c r="Y237" s="53"/>
      <c r="Z237" s="54">
        <v>1</v>
      </c>
      <c r="AA237" s="54"/>
      <c r="AB237" s="54"/>
      <c r="AC237" s="54">
        <v>1</v>
      </c>
      <c r="AD237" s="54">
        <v>1</v>
      </c>
      <c r="AE237" s="54"/>
      <c r="AF237" s="54"/>
      <c r="AG237" s="55"/>
    </row>
    <row r="238" spans="1:33" ht="12" customHeight="1">
      <c r="A238" s="110">
        <v>169</v>
      </c>
      <c r="B238" s="66" t="s">
        <v>293</v>
      </c>
      <c r="C238" s="47" t="s">
        <v>244</v>
      </c>
      <c r="D238" s="47" t="s">
        <v>249</v>
      </c>
      <c r="E238" s="47" t="s">
        <v>208</v>
      </c>
      <c r="F238" s="47" t="s">
        <v>89</v>
      </c>
      <c r="G238" s="8" t="s">
        <v>71</v>
      </c>
      <c r="H238" s="7" t="s">
        <v>89</v>
      </c>
      <c r="I238" s="9" t="s">
        <v>96</v>
      </c>
      <c r="J238" s="53"/>
      <c r="K238" s="54">
        <v>1</v>
      </c>
      <c r="L238" s="54">
        <v>1</v>
      </c>
      <c r="M238" s="54">
        <v>1</v>
      </c>
      <c r="N238" s="54">
        <v>1</v>
      </c>
      <c r="O238" s="54"/>
      <c r="P238" s="54"/>
      <c r="Q238" s="54"/>
      <c r="R238" s="55"/>
      <c r="S238" s="47" t="s">
        <v>267</v>
      </c>
      <c r="T238" s="47" t="s">
        <v>271</v>
      </c>
      <c r="U238" s="47" t="s">
        <v>208</v>
      </c>
      <c r="V238" s="8" t="s">
        <v>71</v>
      </c>
      <c r="W238" s="7" t="s">
        <v>89</v>
      </c>
      <c r="X238" s="9" t="s">
        <v>96</v>
      </c>
      <c r="Y238" s="53"/>
      <c r="Z238" s="54"/>
      <c r="AA238" s="54">
        <v>1</v>
      </c>
      <c r="AB238" s="54"/>
      <c r="AC238" s="54"/>
      <c r="AD238" s="54"/>
      <c r="AE238" s="54">
        <v>1</v>
      </c>
      <c r="AF238" s="54"/>
      <c r="AG238" s="55"/>
    </row>
    <row r="239" spans="1:33" ht="12" customHeight="1">
      <c r="A239" s="110">
        <v>170</v>
      </c>
      <c r="B239" s="66" t="s">
        <v>238</v>
      </c>
      <c r="C239" s="6" t="s">
        <v>242</v>
      </c>
      <c r="D239" s="6" t="s">
        <v>250</v>
      </c>
      <c r="E239" s="7" t="s">
        <v>209</v>
      </c>
      <c r="F239" s="47" t="s">
        <v>0</v>
      </c>
      <c r="G239" s="8" t="s">
        <v>74</v>
      </c>
      <c r="H239" s="7" t="s">
        <v>89</v>
      </c>
      <c r="I239" s="9" t="s">
        <v>90</v>
      </c>
      <c r="J239" s="53"/>
      <c r="K239" s="54"/>
      <c r="L239" s="54"/>
      <c r="M239" s="54"/>
      <c r="N239" s="54"/>
      <c r="O239" s="54"/>
      <c r="P239" s="54"/>
      <c r="Q239" s="54"/>
      <c r="R239" s="55"/>
      <c r="S239" s="7"/>
      <c r="T239" s="7"/>
      <c r="U239" s="7" t="s">
        <v>209</v>
      </c>
      <c r="V239" s="8" t="s">
        <v>74</v>
      </c>
      <c r="W239" s="7" t="s">
        <v>89</v>
      </c>
      <c r="X239" s="9" t="s">
        <v>90</v>
      </c>
      <c r="Y239" s="53"/>
      <c r="Z239" s="54"/>
      <c r="AA239" s="54"/>
      <c r="AB239" s="54"/>
      <c r="AC239" s="54"/>
      <c r="AD239" s="54"/>
      <c r="AE239" s="54"/>
      <c r="AF239" s="54"/>
      <c r="AG239" s="55"/>
    </row>
    <row r="240" spans="1:33" ht="12" customHeight="1">
      <c r="A240" s="110">
        <v>171</v>
      </c>
      <c r="B240" s="66" t="s">
        <v>294</v>
      </c>
      <c r="C240" s="6" t="s">
        <v>244</v>
      </c>
      <c r="D240" s="6" t="s">
        <v>248</v>
      </c>
      <c r="E240" s="7" t="s">
        <v>208</v>
      </c>
      <c r="F240" s="47" t="s">
        <v>0</v>
      </c>
      <c r="G240" s="8" t="s">
        <v>100</v>
      </c>
      <c r="H240" s="7" t="s">
        <v>89</v>
      </c>
      <c r="I240" s="9" t="s">
        <v>96</v>
      </c>
      <c r="J240" s="53"/>
      <c r="K240" s="54"/>
      <c r="L240" s="54"/>
      <c r="M240" s="54">
        <v>1</v>
      </c>
      <c r="N240" s="54"/>
      <c r="O240" s="54"/>
      <c r="P240" s="54">
        <v>1</v>
      </c>
      <c r="Q240" s="54"/>
      <c r="R240" s="55"/>
      <c r="S240" s="7" t="s">
        <v>267</v>
      </c>
      <c r="T240" s="7" t="s">
        <v>272</v>
      </c>
      <c r="U240" s="7" t="s">
        <v>208</v>
      </c>
      <c r="V240" s="8" t="s">
        <v>100</v>
      </c>
      <c r="W240" s="7" t="s">
        <v>89</v>
      </c>
      <c r="X240" s="9" t="s">
        <v>96</v>
      </c>
      <c r="Y240" s="53"/>
      <c r="Z240" s="54">
        <v>1</v>
      </c>
      <c r="AA240" s="54"/>
      <c r="AB240" s="54"/>
      <c r="AC240" s="54"/>
      <c r="AD240" s="54"/>
      <c r="AE240" s="54"/>
      <c r="AF240" s="54"/>
      <c r="AG240" s="55"/>
    </row>
    <row r="241" spans="1:33" ht="12" customHeight="1">
      <c r="A241" s="110">
        <v>172</v>
      </c>
      <c r="B241" s="66" t="s">
        <v>238</v>
      </c>
      <c r="C241" s="6" t="s">
        <v>243</v>
      </c>
      <c r="D241" s="6" t="s">
        <v>248</v>
      </c>
      <c r="E241" s="7" t="s">
        <v>209</v>
      </c>
      <c r="F241" s="47" t="s">
        <v>89</v>
      </c>
      <c r="G241" s="8" t="s">
        <v>98</v>
      </c>
      <c r="H241" s="7" t="s">
        <v>89</v>
      </c>
      <c r="I241" s="9" t="s">
        <v>96</v>
      </c>
      <c r="J241" s="53"/>
      <c r="K241" s="54"/>
      <c r="L241" s="54">
        <v>1</v>
      </c>
      <c r="M241" s="54"/>
      <c r="N241" s="54"/>
      <c r="O241" s="54"/>
      <c r="P241" s="54">
        <v>1</v>
      </c>
      <c r="Q241" s="54">
        <v>1</v>
      </c>
      <c r="R241" s="55"/>
      <c r="S241" s="7" t="s">
        <v>266</v>
      </c>
      <c r="T241" s="7" t="s">
        <v>271</v>
      </c>
      <c r="U241" s="7" t="s">
        <v>209</v>
      </c>
      <c r="V241" s="8" t="s">
        <v>98</v>
      </c>
      <c r="W241" s="7" t="s">
        <v>89</v>
      </c>
      <c r="X241" s="9" t="s">
        <v>96</v>
      </c>
      <c r="Y241" s="53"/>
      <c r="Z241" s="54">
        <v>1</v>
      </c>
      <c r="AA241" s="54"/>
      <c r="AB241" s="54">
        <v>1</v>
      </c>
      <c r="AC241" s="54"/>
      <c r="AD241" s="54">
        <v>1</v>
      </c>
      <c r="AE241" s="54"/>
      <c r="AF241" s="54"/>
      <c r="AG241" s="55"/>
    </row>
    <row r="242" spans="1:33" ht="12" customHeight="1">
      <c r="A242" s="110">
        <v>173</v>
      </c>
      <c r="B242" s="66" t="s">
        <v>294</v>
      </c>
      <c r="C242" s="6" t="s">
        <v>242</v>
      </c>
      <c r="D242" s="6" t="s">
        <v>247</v>
      </c>
      <c r="E242" s="7" t="s">
        <v>207</v>
      </c>
      <c r="F242" s="47" t="s">
        <v>0</v>
      </c>
      <c r="G242" s="8" t="s">
        <v>50</v>
      </c>
      <c r="H242" s="7" t="s">
        <v>89</v>
      </c>
      <c r="I242" s="9" t="s">
        <v>96</v>
      </c>
      <c r="J242" s="53"/>
      <c r="K242" s="54"/>
      <c r="L242" s="54"/>
      <c r="M242" s="54">
        <v>1</v>
      </c>
      <c r="N242" s="54"/>
      <c r="O242" s="54"/>
      <c r="P242" s="54"/>
      <c r="Q242" s="54"/>
      <c r="R242" s="55"/>
      <c r="S242" s="7" t="s">
        <v>267</v>
      </c>
      <c r="T242" s="7" t="s">
        <v>271</v>
      </c>
      <c r="U242" s="7" t="s">
        <v>207</v>
      </c>
      <c r="V242" s="8" t="s">
        <v>50</v>
      </c>
      <c r="W242" s="7" t="s">
        <v>89</v>
      </c>
      <c r="X242" s="9" t="s">
        <v>96</v>
      </c>
      <c r="Y242" s="53"/>
      <c r="Z242" s="54">
        <v>1</v>
      </c>
      <c r="AA242" s="54"/>
      <c r="AB242" s="54"/>
      <c r="AC242" s="54"/>
      <c r="AD242" s="54"/>
      <c r="AE242" s="54"/>
      <c r="AF242" s="54"/>
      <c r="AG242" s="55"/>
    </row>
    <row r="243" spans="1:33" ht="12" customHeight="1">
      <c r="A243" s="110">
        <v>174</v>
      </c>
      <c r="B243" s="66" t="s">
        <v>240</v>
      </c>
      <c r="C243" s="6" t="s">
        <v>243</v>
      </c>
      <c r="D243" s="6" t="s">
        <v>251</v>
      </c>
      <c r="E243" s="7" t="s">
        <v>207</v>
      </c>
      <c r="F243" s="47" t="s">
        <v>89</v>
      </c>
      <c r="G243" s="8" t="s">
        <v>71</v>
      </c>
      <c r="H243" s="7" t="s">
        <v>89</v>
      </c>
      <c r="I243" s="9" t="s">
        <v>96</v>
      </c>
      <c r="J243" s="53"/>
      <c r="K243" s="54"/>
      <c r="L243" s="54"/>
      <c r="M243" s="54">
        <v>1</v>
      </c>
      <c r="N243" s="54"/>
      <c r="O243" s="54"/>
      <c r="P243" s="54"/>
      <c r="Q243" s="54"/>
      <c r="R243" s="55"/>
      <c r="S243" s="7" t="s">
        <v>269</v>
      </c>
      <c r="T243" s="7" t="s">
        <v>274</v>
      </c>
      <c r="U243" s="7" t="s">
        <v>207</v>
      </c>
      <c r="V243" s="8" t="s">
        <v>71</v>
      </c>
      <c r="W243" s="7" t="s">
        <v>89</v>
      </c>
      <c r="X243" s="9" t="s">
        <v>96</v>
      </c>
      <c r="Y243" s="53"/>
      <c r="Z243" s="54"/>
      <c r="AA243" s="54">
        <v>1</v>
      </c>
      <c r="AB243" s="54"/>
      <c r="AC243" s="54"/>
      <c r="AD243" s="54"/>
      <c r="AE243" s="54">
        <v>1</v>
      </c>
      <c r="AF243" s="54"/>
      <c r="AG243" s="55">
        <v>1</v>
      </c>
    </row>
    <row r="244" spans="1:33" ht="12" customHeight="1">
      <c r="A244" s="110"/>
      <c r="B244" s="66" t="s">
        <v>240</v>
      </c>
      <c r="C244" s="66" t="s">
        <v>243</v>
      </c>
      <c r="D244" s="66" t="s">
        <v>251</v>
      </c>
      <c r="E244" s="66" t="s">
        <v>207</v>
      </c>
      <c r="F244" s="66" t="s">
        <v>89</v>
      </c>
      <c r="G244" s="8" t="s">
        <v>50</v>
      </c>
      <c r="H244" s="7" t="s">
        <v>0</v>
      </c>
      <c r="I244" s="9" t="s">
        <v>96</v>
      </c>
      <c r="J244" s="53"/>
      <c r="K244" s="54"/>
      <c r="L244" s="54"/>
      <c r="M244" s="54">
        <v>1</v>
      </c>
      <c r="N244" s="54"/>
      <c r="O244" s="54"/>
      <c r="P244" s="54"/>
      <c r="Q244" s="54"/>
      <c r="R244" s="55"/>
      <c r="S244" s="7"/>
      <c r="T244" s="7"/>
      <c r="U244" s="66" t="s">
        <v>207</v>
      </c>
      <c r="V244" s="8" t="s">
        <v>50</v>
      </c>
      <c r="W244" s="7" t="s">
        <v>0</v>
      </c>
      <c r="X244" s="9" t="s">
        <v>96</v>
      </c>
      <c r="Y244" s="53"/>
      <c r="Z244" s="54"/>
      <c r="AA244" s="54"/>
      <c r="AB244" s="54"/>
      <c r="AC244" s="54"/>
      <c r="AD244" s="54"/>
      <c r="AE244" s="54"/>
      <c r="AF244" s="54"/>
      <c r="AG244" s="55"/>
    </row>
    <row r="245" spans="1:33" ht="12" customHeight="1">
      <c r="A245" s="110"/>
      <c r="B245" s="66" t="s">
        <v>240</v>
      </c>
      <c r="C245" s="66" t="s">
        <v>243</v>
      </c>
      <c r="D245" s="66" t="s">
        <v>251</v>
      </c>
      <c r="E245" s="66" t="s">
        <v>207</v>
      </c>
      <c r="F245" s="66" t="s">
        <v>89</v>
      </c>
      <c r="G245" s="8" t="s">
        <v>50</v>
      </c>
      <c r="H245" s="7" t="s">
        <v>0</v>
      </c>
      <c r="I245" s="9" t="s">
        <v>96</v>
      </c>
      <c r="J245" s="53"/>
      <c r="K245" s="54"/>
      <c r="L245" s="54"/>
      <c r="M245" s="54"/>
      <c r="N245" s="54"/>
      <c r="O245" s="54"/>
      <c r="P245" s="54"/>
      <c r="Q245" s="54"/>
      <c r="R245" s="55"/>
      <c r="S245" s="7"/>
      <c r="T245" s="7"/>
      <c r="U245" s="66" t="s">
        <v>207</v>
      </c>
      <c r="V245" s="8" t="s">
        <v>50</v>
      </c>
      <c r="W245" s="7" t="s">
        <v>0</v>
      </c>
      <c r="X245" s="9" t="s">
        <v>96</v>
      </c>
      <c r="Y245" s="53"/>
      <c r="Z245" s="54"/>
      <c r="AA245" s="54"/>
      <c r="AB245" s="54"/>
      <c r="AC245" s="54"/>
      <c r="AD245" s="54"/>
      <c r="AE245" s="54"/>
      <c r="AF245" s="54"/>
      <c r="AG245" s="55"/>
    </row>
    <row r="246" spans="1:33" ht="12" customHeight="1">
      <c r="A246" s="110">
        <v>175</v>
      </c>
      <c r="B246" s="66" t="s">
        <v>294</v>
      </c>
      <c r="C246" s="6" t="s">
        <v>242</v>
      </c>
      <c r="D246" s="6" t="s">
        <v>252</v>
      </c>
      <c r="E246" s="7" t="s">
        <v>209</v>
      </c>
      <c r="F246" s="47" t="s">
        <v>89</v>
      </c>
      <c r="G246" s="8" t="s">
        <v>100</v>
      </c>
      <c r="H246" s="7" t="s">
        <v>89</v>
      </c>
      <c r="I246" s="9" t="s">
        <v>96</v>
      </c>
      <c r="J246" s="53"/>
      <c r="K246" s="54"/>
      <c r="L246" s="54"/>
      <c r="M246" s="54">
        <v>1</v>
      </c>
      <c r="N246" s="54"/>
      <c r="O246" s="54"/>
      <c r="P246" s="54"/>
      <c r="Q246" s="54"/>
      <c r="R246" s="55"/>
      <c r="S246" s="7" t="s">
        <v>267</v>
      </c>
      <c r="T246" s="7" t="s">
        <v>274</v>
      </c>
      <c r="U246" s="7" t="s">
        <v>209</v>
      </c>
      <c r="V246" s="8" t="s">
        <v>100</v>
      </c>
      <c r="W246" s="7" t="s">
        <v>89</v>
      </c>
      <c r="X246" s="9" t="s">
        <v>96</v>
      </c>
      <c r="Y246" s="53"/>
      <c r="Z246" s="54"/>
      <c r="AA246" s="54"/>
      <c r="AB246" s="54"/>
      <c r="AC246" s="54"/>
      <c r="AD246" s="54"/>
      <c r="AE246" s="54"/>
      <c r="AF246" s="54"/>
      <c r="AG246" s="55">
        <v>1</v>
      </c>
    </row>
    <row r="247" spans="1:33" ht="12" customHeight="1">
      <c r="A247" s="110"/>
      <c r="B247" s="66" t="s">
        <v>294</v>
      </c>
      <c r="C247" s="66" t="s">
        <v>242</v>
      </c>
      <c r="D247" s="66" t="s">
        <v>252</v>
      </c>
      <c r="E247" s="66" t="s">
        <v>209</v>
      </c>
      <c r="F247" s="66" t="s">
        <v>89</v>
      </c>
      <c r="G247" s="8" t="s">
        <v>98</v>
      </c>
      <c r="H247" s="7" t="s">
        <v>0</v>
      </c>
      <c r="I247" s="9" t="s">
        <v>96</v>
      </c>
      <c r="J247" s="53"/>
      <c r="K247" s="54"/>
      <c r="L247" s="54"/>
      <c r="M247" s="54">
        <v>1</v>
      </c>
      <c r="N247" s="54"/>
      <c r="O247" s="54"/>
      <c r="P247" s="54"/>
      <c r="Q247" s="54"/>
      <c r="R247" s="55"/>
      <c r="S247" s="7"/>
      <c r="T247" s="7"/>
      <c r="U247" s="66" t="s">
        <v>209</v>
      </c>
      <c r="V247" s="8" t="s">
        <v>98</v>
      </c>
      <c r="W247" s="7" t="s">
        <v>0</v>
      </c>
      <c r="X247" s="9" t="s">
        <v>96</v>
      </c>
      <c r="Y247" s="53"/>
      <c r="Z247" s="54"/>
      <c r="AA247" s="54"/>
      <c r="AB247" s="54"/>
      <c r="AC247" s="54"/>
      <c r="AD247" s="54"/>
      <c r="AE247" s="54"/>
      <c r="AF247" s="54"/>
      <c r="AG247" s="55"/>
    </row>
    <row r="248" spans="1:33" ht="12" customHeight="1">
      <c r="A248" s="110">
        <v>176</v>
      </c>
      <c r="B248" s="66" t="s">
        <v>240</v>
      </c>
      <c r="C248" s="6" t="s">
        <v>243</v>
      </c>
      <c r="D248" s="6" t="s">
        <v>90</v>
      </c>
      <c r="E248" s="7" t="s">
        <v>208</v>
      </c>
      <c r="F248" s="47" t="s">
        <v>89</v>
      </c>
      <c r="G248" s="8" t="s">
        <v>71</v>
      </c>
      <c r="H248" s="7" t="s">
        <v>89</v>
      </c>
      <c r="I248" s="9" t="s">
        <v>96</v>
      </c>
      <c r="J248" s="53"/>
      <c r="K248" s="54"/>
      <c r="L248" s="54"/>
      <c r="M248" s="54">
        <v>1</v>
      </c>
      <c r="N248" s="54"/>
      <c r="O248" s="54"/>
      <c r="P248" s="54"/>
      <c r="Q248" s="54"/>
      <c r="R248" s="55"/>
      <c r="S248" s="7" t="s">
        <v>269</v>
      </c>
      <c r="T248" s="7" t="s">
        <v>274</v>
      </c>
      <c r="U248" s="7" t="s">
        <v>208</v>
      </c>
      <c r="V248" s="8" t="s">
        <v>71</v>
      </c>
      <c r="W248" s="7" t="s">
        <v>89</v>
      </c>
      <c r="X248" s="9" t="s">
        <v>96</v>
      </c>
      <c r="Y248" s="53"/>
      <c r="Z248" s="54"/>
      <c r="AA248" s="54">
        <v>1</v>
      </c>
      <c r="AB248" s="54"/>
      <c r="AC248" s="54"/>
      <c r="AD248" s="54"/>
      <c r="AE248" s="54">
        <v>1</v>
      </c>
      <c r="AF248" s="54"/>
      <c r="AG248" s="55">
        <v>1</v>
      </c>
    </row>
    <row r="249" spans="1:33" ht="12" customHeight="1">
      <c r="A249" s="110"/>
      <c r="B249" s="66" t="s">
        <v>240</v>
      </c>
      <c r="C249" s="66" t="s">
        <v>243</v>
      </c>
      <c r="D249" s="66" t="s">
        <v>90</v>
      </c>
      <c r="E249" s="66" t="s">
        <v>208</v>
      </c>
      <c r="F249" s="66" t="s">
        <v>89</v>
      </c>
      <c r="G249" s="8" t="s">
        <v>50</v>
      </c>
      <c r="H249" s="7" t="s">
        <v>0</v>
      </c>
      <c r="I249" s="9" t="s">
        <v>96</v>
      </c>
      <c r="J249" s="53"/>
      <c r="K249" s="54"/>
      <c r="L249" s="54"/>
      <c r="M249" s="54">
        <v>1</v>
      </c>
      <c r="N249" s="54"/>
      <c r="O249" s="54"/>
      <c r="P249" s="54"/>
      <c r="Q249" s="54"/>
      <c r="R249" s="55"/>
      <c r="S249" s="7"/>
      <c r="T249" s="7"/>
      <c r="U249" s="66" t="s">
        <v>208</v>
      </c>
      <c r="V249" s="8" t="s">
        <v>50</v>
      </c>
      <c r="W249" s="7" t="s">
        <v>0</v>
      </c>
      <c r="X249" s="9" t="s">
        <v>96</v>
      </c>
      <c r="Y249" s="53"/>
      <c r="Z249" s="54"/>
      <c r="AA249" s="54"/>
      <c r="AB249" s="54"/>
      <c r="AC249" s="54"/>
      <c r="AD249" s="54"/>
      <c r="AE249" s="54"/>
      <c r="AF249" s="54"/>
      <c r="AG249" s="55"/>
    </row>
    <row r="250" spans="1:33" ht="12" customHeight="1">
      <c r="A250" s="110"/>
      <c r="B250" s="66" t="s">
        <v>240</v>
      </c>
      <c r="C250" s="66" t="s">
        <v>243</v>
      </c>
      <c r="D250" s="66" t="s">
        <v>90</v>
      </c>
      <c r="E250" s="66" t="s">
        <v>208</v>
      </c>
      <c r="F250" s="66" t="s">
        <v>89</v>
      </c>
      <c r="G250" s="8" t="s">
        <v>50</v>
      </c>
      <c r="H250" s="7" t="s">
        <v>0</v>
      </c>
      <c r="I250" s="9" t="s">
        <v>96</v>
      </c>
      <c r="J250" s="53"/>
      <c r="K250" s="54">
        <v>1</v>
      </c>
      <c r="L250" s="54">
        <v>1</v>
      </c>
      <c r="M250" s="54">
        <v>1</v>
      </c>
      <c r="N250" s="54">
        <v>1</v>
      </c>
      <c r="O250" s="54"/>
      <c r="P250" s="54"/>
      <c r="Q250" s="54"/>
      <c r="R250" s="55"/>
      <c r="S250" s="7"/>
      <c r="T250" s="7"/>
      <c r="U250" s="66" t="s">
        <v>208</v>
      </c>
      <c r="V250" s="8" t="s">
        <v>50</v>
      </c>
      <c r="W250" s="7" t="s">
        <v>0</v>
      </c>
      <c r="X250" s="9" t="s">
        <v>96</v>
      </c>
      <c r="Y250" s="53"/>
      <c r="Z250" s="54"/>
      <c r="AA250" s="54"/>
      <c r="AB250" s="54"/>
      <c r="AC250" s="54"/>
      <c r="AD250" s="54"/>
      <c r="AE250" s="54"/>
      <c r="AF250" s="54"/>
      <c r="AG250" s="55"/>
    </row>
    <row r="251" spans="1:33" ht="12" customHeight="1">
      <c r="A251" s="110">
        <v>177</v>
      </c>
      <c r="B251" s="66" t="s">
        <v>240</v>
      </c>
      <c r="C251" s="47" t="s">
        <v>243</v>
      </c>
      <c r="D251" s="6" t="s">
        <v>253</v>
      </c>
      <c r="E251" s="47" t="s">
        <v>208</v>
      </c>
      <c r="F251" s="47" t="s">
        <v>89</v>
      </c>
      <c r="G251" s="8" t="s">
        <v>71</v>
      </c>
      <c r="H251" s="7" t="s">
        <v>89</v>
      </c>
      <c r="I251" s="9" t="s">
        <v>96</v>
      </c>
      <c r="J251" s="53"/>
      <c r="K251" s="54"/>
      <c r="L251" s="54"/>
      <c r="M251" s="54">
        <v>1</v>
      </c>
      <c r="N251" s="54"/>
      <c r="O251" s="54"/>
      <c r="P251" s="54"/>
      <c r="Q251" s="54"/>
      <c r="R251" s="55"/>
      <c r="S251" s="47" t="s">
        <v>269</v>
      </c>
      <c r="T251" s="47"/>
      <c r="U251" s="47" t="s">
        <v>208</v>
      </c>
      <c r="V251" s="8" t="s">
        <v>71</v>
      </c>
      <c r="W251" s="7" t="s">
        <v>89</v>
      </c>
      <c r="X251" s="9" t="s">
        <v>96</v>
      </c>
      <c r="Y251" s="53"/>
      <c r="Z251" s="54"/>
      <c r="AA251" s="54">
        <v>1</v>
      </c>
      <c r="AB251" s="54"/>
      <c r="AC251" s="54"/>
      <c r="AD251" s="54"/>
      <c r="AE251" s="54">
        <v>1</v>
      </c>
      <c r="AF251" s="54"/>
      <c r="AG251" s="55">
        <v>1</v>
      </c>
    </row>
    <row r="252" spans="1:33" ht="12" customHeight="1">
      <c r="A252" s="110"/>
      <c r="B252" s="66" t="s">
        <v>240</v>
      </c>
      <c r="C252" s="66" t="s">
        <v>243</v>
      </c>
      <c r="D252" s="66" t="s">
        <v>253</v>
      </c>
      <c r="E252" s="66" t="s">
        <v>208</v>
      </c>
      <c r="F252" s="66" t="s">
        <v>89</v>
      </c>
      <c r="G252" s="8" t="s">
        <v>50</v>
      </c>
      <c r="H252" s="7" t="s">
        <v>0</v>
      </c>
      <c r="I252" s="9" t="s">
        <v>96</v>
      </c>
      <c r="J252" s="53"/>
      <c r="K252" s="54"/>
      <c r="L252" s="54"/>
      <c r="M252" s="54">
        <v>1</v>
      </c>
      <c r="N252" s="54"/>
      <c r="O252" s="54"/>
      <c r="P252" s="54"/>
      <c r="Q252" s="54"/>
      <c r="R252" s="55"/>
      <c r="S252" s="47"/>
      <c r="T252" s="47"/>
      <c r="U252" s="66" t="s">
        <v>208</v>
      </c>
      <c r="V252" s="8" t="s">
        <v>50</v>
      </c>
      <c r="W252" s="7" t="s">
        <v>0</v>
      </c>
      <c r="X252" s="9" t="s">
        <v>96</v>
      </c>
      <c r="Y252" s="53"/>
      <c r="Z252" s="54"/>
      <c r="AA252" s="54"/>
      <c r="AB252" s="54"/>
      <c r="AC252" s="54"/>
      <c r="AD252" s="54"/>
      <c r="AE252" s="54"/>
      <c r="AF252" s="54"/>
      <c r="AG252" s="55"/>
    </row>
    <row r="253" spans="1:33" ht="12" customHeight="1">
      <c r="A253" s="110"/>
      <c r="B253" s="66" t="s">
        <v>240</v>
      </c>
      <c r="C253" s="66" t="s">
        <v>243</v>
      </c>
      <c r="D253" s="66" t="s">
        <v>253</v>
      </c>
      <c r="E253" s="66" t="s">
        <v>208</v>
      </c>
      <c r="F253" s="66" t="s">
        <v>89</v>
      </c>
      <c r="G253" s="8" t="s">
        <v>50</v>
      </c>
      <c r="H253" s="7" t="s">
        <v>0</v>
      </c>
      <c r="I253" s="9" t="s">
        <v>96</v>
      </c>
      <c r="J253" s="53"/>
      <c r="K253" s="54">
        <v>1</v>
      </c>
      <c r="L253" s="54">
        <v>1</v>
      </c>
      <c r="M253" s="54">
        <v>1</v>
      </c>
      <c r="N253" s="54">
        <v>1</v>
      </c>
      <c r="O253" s="54"/>
      <c r="P253" s="54"/>
      <c r="Q253" s="54"/>
      <c r="R253" s="55"/>
      <c r="S253" s="47"/>
      <c r="T253" s="47"/>
      <c r="U253" s="66" t="s">
        <v>208</v>
      </c>
      <c r="V253" s="8" t="s">
        <v>50</v>
      </c>
      <c r="W253" s="7" t="s">
        <v>0</v>
      </c>
      <c r="X253" s="9" t="s">
        <v>96</v>
      </c>
      <c r="Y253" s="53"/>
      <c r="Z253" s="54"/>
      <c r="AA253" s="54"/>
      <c r="AB253" s="54"/>
      <c r="AC253" s="54"/>
      <c r="AD253" s="54"/>
      <c r="AE253" s="54"/>
      <c r="AF253" s="54"/>
      <c r="AG253" s="55"/>
    </row>
    <row r="254" spans="1:33" ht="12" customHeight="1">
      <c r="A254" s="110">
        <v>178</v>
      </c>
      <c r="B254" s="66" t="s">
        <v>293</v>
      </c>
      <c r="C254" s="6" t="s">
        <v>243</v>
      </c>
      <c r="D254" s="6" t="s">
        <v>248</v>
      </c>
      <c r="E254" s="7" t="s">
        <v>207</v>
      </c>
      <c r="F254" s="47" t="s">
        <v>0</v>
      </c>
      <c r="G254" s="8" t="s">
        <v>101</v>
      </c>
      <c r="H254" s="7" t="s">
        <v>89</v>
      </c>
      <c r="I254" s="9" t="s">
        <v>96</v>
      </c>
      <c r="J254" s="53"/>
      <c r="K254" s="54">
        <v>1</v>
      </c>
      <c r="L254" s="54"/>
      <c r="M254" s="54"/>
      <c r="N254" s="54"/>
      <c r="O254" s="54"/>
      <c r="P254" s="54"/>
      <c r="Q254" s="54"/>
      <c r="R254" s="55"/>
      <c r="S254" s="7"/>
      <c r="T254" s="7" t="s">
        <v>272</v>
      </c>
      <c r="U254" s="7" t="s">
        <v>207</v>
      </c>
      <c r="V254" s="8" t="s">
        <v>101</v>
      </c>
      <c r="W254" s="7" t="s">
        <v>89</v>
      </c>
      <c r="X254" s="9" t="s">
        <v>96</v>
      </c>
      <c r="Y254" s="53"/>
      <c r="Z254" s="54"/>
      <c r="AA254" s="54">
        <v>1</v>
      </c>
      <c r="AB254" s="54">
        <v>1</v>
      </c>
      <c r="AC254" s="54"/>
      <c r="AD254" s="54"/>
      <c r="AE254" s="54"/>
      <c r="AF254" s="54"/>
      <c r="AG254" s="55"/>
    </row>
    <row r="255" spans="1:33" ht="12" customHeight="1">
      <c r="A255" s="110"/>
      <c r="B255" s="66" t="s">
        <v>293</v>
      </c>
      <c r="C255" s="66" t="s">
        <v>243</v>
      </c>
      <c r="D255" s="66" t="s">
        <v>248</v>
      </c>
      <c r="E255" s="66" t="s">
        <v>207</v>
      </c>
      <c r="F255" s="66" t="s">
        <v>0</v>
      </c>
      <c r="G255" s="8" t="s">
        <v>50</v>
      </c>
      <c r="H255" s="7" t="s">
        <v>0</v>
      </c>
      <c r="I255" s="9" t="s">
        <v>96</v>
      </c>
      <c r="J255" s="53"/>
      <c r="K255" s="54">
        <v>1</v>
      </c>
      <c r="L255" s="54"/>
      <c r="M255" s="54"/>
      <c r="N255" s="54"/>
      <c r="O255" s="54"/>
      <c r="P255" s="54"/>
      <c r="Q255" s="54"/>
      <c r="R255" s="55"/>
      <c r="S255" s="7"/>
      <c r="T255" s="7"/>
      <c r="U255" s="66" t="s">
        <v>207</v>
      </c>
      <c r="V255" s="8" t="s">
        <v>50</v>
      </c>
      <c r="W255" s="7" t="s">
        <v>0</v>
      </c>
      <c r="X255" s="9" t="s">
        <v>96</v>
      </c>
      <c r="Y255" s="53"/>
      <c r="Z255" s="54"/>
      <c r="AA255" s="54"/>
      <c r="AB255" s="54"/>
      <c r="AC255" s="54"/>
      <c r="AD255" s="54"/>
      <c r="AE255" s="54"/>
      <c r="AF255" s="54"/>
      <c r="AG255" s="55"/>
    </row>
    <row r="256" spans="1:33" ht="12" customHeight="1">
      <c r="A256" s="110">
        <v>179</v>
      </c>
      <c r="B256" s="66" t="s">
        <v>240</v>
      </c>
      <c r="C256" s="6" t="s">
        <v>243</v>
      </c>
      <c r="D256" s="6" t="s">
        <v>90</v>
      </c>
      <c r="E256" s="7" t="s">
        <v>208</v>
      </c>
      <c r="F256" s="47" t="s">
        <v>89</v>
      </c>
      <c r="G256" s="8" t="s">
        <v>71</v>
      </c>
      <c r="H256" s="7" t="s">
        <v>89</v>
      </c>
      <c r="I256" s="9" t="s">
        <v>96</v>
      </c>
      <c r="J256" s="53"/>
      <c r="K256" s="54"/>
      <c r="L256" s="54"/>
      <c r="M256" s="54">
        <v>1</v>
      </c>
      <c r="N256" s="54"/>
      <c r="O256" s="54"/>
      <c r="P256" s="54"/>
      <c r="Q256" s="54"/>
      <c r="R256" s="55"/>
      <c r="S256" s="7" t="s">
        <v>269</v>
      </c>
      <c r="T256" s="7"/>
      <c r="U256" s="7" t="s">
        <v>208</v>
      </c>
      <c r="V256" s="8" t="s">
        <v>71</v>
      </c>
      <c r="W256" s="7" t="s">
        <v>89</v>
      </c>
      <c r="X256" s="9" t="s">
        <v>96</v>
      </c>
      <c r="Y256" s="53"/>
      <c r="Z256" s="54"/>
      <c r="AA256" s="54">
        <v>1</v>
      </c>
      <c r="AB256" s="54"/>
      <c r="AC256" s="54"/>
      <c r="AD256" s="54"/>
      <c r="AE256" s="54">
        <v>1</v>
      </c>
      <c r="AF256" s="54"/>
      <c r="AG256" s="55">
        <v>1</v>
      </c>
    </row>
    <row r="257" spans="1:33" ht="12" customHeight="1">
      <c r="A257" s="110"/>
      <c r="B257" s="66" t="s">
        <v>240</v>
      </c>
      <c r="C257" s="66" t="s">
        <v>243</v>
      </c>
      <c r="D257" s="66" t="s">
        <v>90</v>
      </c>
      <c r="E257" s="66" t="s">
        <v>208</v>
      </c>
      <c r="F257" s="66" t="s">
        <v>89</v>
      </c>
      <c r="G257" s="8" t="s">
        <v>50</v>
      </c>
      <c r="H257" s="7" t="s">
        <v>0</v>
      </c>
      <c r="I257" s="9" t="s">
        <v>96</v>
      </c>
      <c r="J257" s="53"/>
      <c r="K257" s="54"/>
      <c r="L257" s="54"/>
      <c r="M257" s="54">
        <v>1</v>
      </c>
      <c r="N257" s="54"/>
      <c r="O257" s="54"/>
      <c r="P257" s="54"/>
      <c r="Q257" s="54"/>
      <c r="R257" s="55"/>
      <c r="S257" s="7"/>
      <c r="T257" s="7"/>
      <c r="U257" s="66" t="s">
        <v>208</v>
      </c>
      <c r="V257" s="8" t="s">
        <v>50</v>
      </c>
      <c r="W257" s="7" t="s">
        <v>0</v>
      </c>
      <c r="X257" s="9" t="s">
        <v>96</v>
      </c>
      <c r="Y257" s="53"/>
      <c r="Z257" s="54"/>
      <c r="AA257" s="54"/>
      <c r="AB257" s="54"/>
      <c r="AC257" s="54"/>
      <c r="AD257" s="54"/>
      <c r="AE257" s="54"/>
      <c r="AF257" s="54"/>
      <c r="AG257" s="55"/>
    </row>
    <row r="258" spans="1:33" ht="12" customHeight="1">
      <c r="A258" s="110"/>
      <c r="B258" s="66" t="s">
        <v>240</v>
      </c>
      <c r="C258" s="66" t="s">
        <v>243</v>
      </c>
      <c r="D258" s="66" t="s">
        <v>90</v>
      </c>
      <c r="E258" s="66" t="s">
        <v>208</v>
      </c>
      <c r="F258" s="66" t="s">
        <v>89</v>
      </c>
      <c r="G258" s="8" t="s">
        <v>50</v>
      </c>
      <c r="H258" s="7" t="s">
        <v>0</v>
      </c>
      <c r="I258" s="9" t="s">
        <v>96</v>
      </c>
      <c r="J258" s="53"/>
      <c r="K258" s="54">
        <v>1</v>
      </c>
      <c r="L258" s="54">
        <v>1</v>
      </c>
      <c r="M258" s="54">
        <v>1</v>
      </c>
      <c r="N258" s="54">
        <v>1</v>
      </c>
      <c r="O258" s="54"/>
      <c r="P258" s="54"/>
      <c r="Q258" s="54"/>
      <c r="R258" s="55"/>
      <c r="S258" s="7"/>
      <c r="T258" s="7"/>
      <c r="U258" s="66" t="s">
        <v>208</v>
      </c>
      <c r="V258" s="8" t="s">
        <v>50</v>
      </c>
      <c r="W258" s="7" t="s">
        <v>0</v>
      </c>
      <c r="X258" s="9" t="s">
        <v>96</v>
      </c>
      <c r="Y258" s="53"/>
      <c r="Z258" s="54"/>
      <c r="AA258" s="54"/>
      <c r="AB258" s="54"/>
      <c r="AC258" s="54"/>
      <c r="AD258" s="54"/>
      <c r="AE258" s="54"/>
      <c r="AF258" s="54"/>
      <c r="AG258" s="55"/>
    </row>
    <row r="259" spans="1:33" ht="12" customHeight="1">
      <c r="A259" s="110">
        <v>180</v>
      </c>
      <c r="B259" s="66" t="s">
        <v>240</v>
      </c>
      <c r="C259" s="6" t="s">
        <v>243</v>
      </c>
      <c r="D259" s="6" t="s">
        <v>253</v>
      </c>
      <c r="E259" s="7" t="s">
        <v>207</v>
      </c>
      <c r="F259" s="47" t="s">
        <v>89</v>
      </c>
      <c r="G259" s="8" t="s">
        <v>71</v>
      </c>
      <c r="H259" s="7" t="s">
        <v>89</v>
      </c>
      <c r="I259" s="9" t="s">
        <v>96</v>
      </c>
      <c r="J259" s="53"/>
      <c r="K259" s="54"/>
      <c r="L259" s="54"/>
      <c r="M259" s="54">
        <v>1</v>
      </c>
      <c r="N259" s="54"/>
      <c r="O259" s="54"/>
      <c r="P259" s="54"/>
      <c r="Q259" s="54"/>
      <c r="R259" s="55"/>
      <c r="S259" s="7" t="s">
        <v>269</v>
      </c>
      <c r="T259" s="7" t="s">
        <v>274</v>
      </c>
      <c r="U259" s="7" t="s">
        <v>207</v>
      </c>
      <c r="V259" s="8" t="s">
        <v>71</v>
      </c>
      <c r="W259" s="7" t="s">
        <v>89</v>
      </c>
      <c r="X259" s="9" t="s">
        <v>96</v>
      </c>
      <c r="Y259" s="53"/>
      <c r="Z259" s="54"/>
      <c r="AA259" s="54">
        <v>1</v>
      </c>
      <c r="AB259" s="54"/>
      <c r="AC259" s="54"/>
      <c r="AD259" s="54"/>
      <c r="AE259" s="54">
        <v>1</v>
      </c>
      <c r="AF259" s="54"/>
      <c r="AG259" s="55">
        <v>1</v>
      </c>
    </row>
    <row r="260" spans="1:33" ht="12" customHeight="1">
      <c r="A260" s="110"/>
      <c r="B260" s="66" t="s">
        <v>240</v>
      </c>
      <c r="C260" s="66" t="s">
        <v>243</v>
      </c>
      <c r="D260" s="66" t="s">
        <v>253</v>
      </c>
      <c r="E260" s="66" t="s">
        <v>207</v>
      </c>
      <c r="F260" s="66" t="s">
        <v>89</v>
      </c>
      <c r="G260" s="8" t="s">
        <v>50</v>
      </c>
      <c r="H260" s="7" t="s">
        <v>0</v>
      </c>
      <c r="I260" s="9" t="s">
        <v>96</v>
      </c>
      <c r="J260" s="53"/>
      <c r="K260" s="54">
        <v>1</v>
      </c>
      <c r="L260" s="54">
        <v>1</v>
      </c>
      <c r="M260" s="54">
        <v>1</v>
      </c>
      <c r="N260" s="54"/>
      <c r="O260" s="54"/>
      <c r="P260" s="54"/>
      <c r="Q260" s="54"/>
      <c r="R260" s="55"/>
      <c r="S260" s="7"/>
      <c r="T260" s="7"/>
      <c r="U260" s="66" t="s">
        <v>207</v>
      </c>
      <c r="V260" s="8" t="s">
        <v>50</v>
      </c>
      <c r="W260" s="7" t="s">
        <v>0</v>
      </c>
      <c r="X260" s="9" t="s">
        <v>96</v>
      </c>
      <c r="Y260" s="53"/>
      <c r="Z260" s="54"/>
      <c r="AA260" s="54"/>
      <c r="AB260" s="54"/>
      <c r="AC260" s="54"/>
      <c r="AD260" s="54"/>
      <c r="AE260" s="54"/>
      <c r="AF260" s="54"/>
      <c r="AG260" s="55"/>
    </row>
    <row r="261" spans="1:33" ht="12" customHeight="1">
      <c r="A261" s="110">
        <v>181</v>
      </c>
      <c r="B261" s="66" t="s">
        <v>50</v>
      </c>
      <c r="C261" s="6" t="s">
        <v>243</v>
      </c>
      <c r="D261" s="6" t="s">
        <v>248</v>
      </c>
      <c r="E261" s="7" t="s">
        <v>207</v>
      </c>
      <c r="F261" s="47" t="s">
        <v>89</v>
      </c>
      <c r="G261" s="8" t="s">
        <v>101</v>
      </c>
      <c r="H261" s="7" t="s">
        <v>89</v>
      </c>
      <c r="I261" s="9" t="s">
        <v>96</v>
      </c>
      <c r="J261" s="53"/>
      <c r="K261" s="54"/>
      <c r="L261" s="54"/>
      <c r="M261" s="54"/>
      <c r="N261" s="54"/>
      <c r="O261" s="54"/>
      <c r="P261" s="54"/>
      <c r="Q261" s="54"/>
      <c r="R261" s="55"/>
      <c r="S261" s="7" t="s">
        <v>267</v>
      </c>
      <c r="T261" s="7" t="s">
        <v>274</v>
      </c>
      <c r="U261" s="7" t="s">
        <v>207</v>
      </c>
      <c r="V261" s="8" t="s">
        <v>101</v>
      </c>
      <c r="W261" s="7" t="s">
        <v>89</v>
      </c>
      <c r="X261" s="9" t="s">
        <v>96</v>
      </c>
      <c r="Y261" s="53"/>
      <c r="Z261" s="54"/>
      <c r="AA261" s="54">
        <v>1</v>
      </c>
      <c r="AB261" s="54"/>
      <c r="AC261" s="54"/>
      <c r="AD261" s="54"/>
      <c r="AE261" s="54"/>
      <c r="AF261" s="54"/>
      <c r="AG261" s="55"/>
    </row>
    <row r="262" spans="1:33" ht="12" customHeight="1">
      <c r="A262" s="110"/>
      <c r="B262" s="66" t="s">
        <v>50</v>
      </c>
      <c r="C262" s="66" t="s">
        <v>243</v>
      </c>
      <c r="D262" s="66" t="s">
        <v>248</v>
      </c>
      <c r="E262" s="66" t="s">
        <v>207</v>
      </c>
      <c r="F262" s="66" t="s">
        <v>89</v>
      </c>
      <c r="G262" s="8" t="s">
        <v>50</v>
      </c>
      <c r="H262" s="7" t="s">
        <v>0</v>
      </c>
      <c r="I262" s="9" t="s">
        <v>97</v>
      </c>
      <c r="J262" s="53"/>
      <c r="K262" s="54">
        <v>1</v>
      </c>
      <c r="L262" s="54"/>
      <c r="M262" s="54"/>
      <c r="N262" s="54"/>
      <c r="O262" s="54"/>
      <c r="P262" s="54"/>
      <c r="Q262" s="54"/>
      <c r="R262" s="55"/>
      <c r="S262" s="7"/>
      <c r="T262" s="7"/>
      <c r="U262" s="66" t="s">
        <v>207</v>
      </c>
      <c r="V262" s="8" t="s">
        <v>50</v>
      </c>
      <c r="W262" s="7" t="s">
        <v>0</v>
      </c>
      <c r="X262" s="9" t="s">
        <v>97</v>
      </c>
      <c r="Y262" s="53"/>
      <c r="Z262" s="54"/>
      <c r="AA262" s="54"/>
      <c r="AB262" s="54"/>
      <c r="AC262" s="54"/>
      <c r="AD262" s="54"/>
      <c r="AE262" s="54"/>
      <c r="AF262" s="54"/>
      <c r="AG262" s="55"/>
    </row>
    <row r="263" spans="1:33" ht="12" customHeight="1">
      <c r="A263" s="110">
        <v>182</v>
      </c>
      <c r="B263" s="66" t="s">
        <v>50</v>
      </c>
      <c r="C263" s="6" t="s">
        <v>242</v>
      </c>
      <c r="D263" s="6" t="s">
        <v>249</v>
      </c>
      <c r="E263" s="7" t="s">
        <v>208</v>
      </c>
      <c r="F263" s="47" t="s">
        <v>89</v>
      </c>
      <c r="G263" s="8" t="s">
        <v>100</v>
      </c>
      <c r="H263" s="7" t="s">
        <v>89</v>
      </c>
      <c r="I263" s="9" t="s">
        <v>96</v>
      </c>
      <c r="J263" s="53"/>
      <c r="K263" s="54"/>
      <c r="L263" s="54"/>
      <c r="M263" s="54">
        <v>1</v>
      </c>
      <c r="N263" s="54"/>
      <c r="O263" s="54"/>
      <c r="P263" s="54"/>
      <c r="Q263" s="54"/>
      <c r="R263" s="55"/>
      <c r="S263" s="7" t="s">
        <v>267</v>
      </c>
      <c r="T263" s="7" t="s">
        <v>272</v>
      </c>
      <c r="U263" s="7" t="s">
        <v>208</v>
      </c>
      <c r="V263" s="8" t="s">
        <v>100</v>
      </c>
      <c r="W263" s="7" t="s">
        <v>89</v>
      </c>
      <c r="X263" s="9" t="s">
        <v>96</v>
      </c>
      <c r="Y263" s="53"/>
      <c r="Z263" s="54">
        <v>1</v>
      </c>
      <c r="AA263" s="54"/>
      <c r="AB263" s="54"/>
      <c r="AC263" s="54"/>
      <c r="AD263" s="54"/>
      <c r="AE263" s="54"/>
      <c r="AF263" s="54"/>
      <c r="AG263" s="55"/>
    </row>
    <row r="264" spans="1:33" ht="12" customHeight="1">
      <c r="A264" s="110">
        <v>183</v>
      </c>
      <c r="B264" s="66" t="s">
        <v>240</v>
      </c>
      <c r="C264" s="6" t="s">
        <v>243</v>
      </c>
      <c r="D264" s="6" t="s">
        <v>251</v>
      </c>
      <c r="E264" s="7" t="s">
        <v>208</v>
      </c>
      <c r="F264" s="47" t="s">
        <v>89</v>
      </c>
      <c r="G264" s="8" t="s">
        <v>71</v>
      </c>
      <c r="H264" s="7" t="s">
        <v>89</v>
      </c>
      <c r="I264" s="9" t="s">
        <v>96</v>
      </c>
      <c r="J264" s="53"/>
      <c r="K264" s="54"/>
      <c r="L264" s="54"/>
      <c r="M264" s="54">
        <v>1</v>
      </c>
      <c r="N264" s="54"/>
      <c r="O264" s="54"/>
      <c r="P264" s="54"/>
      <c r="Q264" s="54"/>
      <c r="R264" s="55"/>
      <c r="S264" s="7" t="s">
        <v>269</v>
      </c>
      <c r="T264" s="7"/>
      <c r="U264" s="7" t="s">
        <v>208</v>
      </c>
      <c r="V264" s="8" t="s">
        <v>71</v>
      </c>
      <c r="W264" s="7" t="s">
        <v>89</v>
      </c>
      <c r="X264" s="9" t="s">
        <v>96</v>
      </c>
      <c r="Y264" s="53"/>
      <c r="Z264" s="54"/>
      <c r="AA264" s="54">
        <v>1</v>
      </c>
      <c r="AB264" s="54"/>
      <c r="AC264" s="54"/>
      <c r="AD264" s="54"/>
      <c r="AE264" s="54">
        <v>1</v>
      </c>
      <c r="AF264" s="54"/>
      <c r="AG264" s="55">
        <v>1</v>
      </c>
    </row>
    <row r="265" spans="1:33" ht="12" customHeight="1">
      <c r="A265" s="110"/>
      <c r="B265" s="66" t="s">
        <v>240</v>
      </c>
      <c r="C265" s="66" t="s">
        <v>243</v>
      </c>
      <c r="D265" s="66" t="s">
        <v>251</v>
      </c>
      <c r="E265" s="66" t="s">
        <v>208</v>
      </c>
      <c r="F265" s="66" t="s">
        <v>89</v>
      </c>
      <c r="G265" s="8" t="s">
        <v>50</v>
      </c>
      <c r="H265" s="7" t="s">
        <v>0</v>
      </c>
      <c r="I265" s="9" t="s">
        <v>96</v>
      </c>
      <c r="J265" s="53"/>
      <c r="K265" s="54">
        <v>1</v>
      </c>
      <c r="L265" s="54">
        <v>1</v>
      </c>
      <c r="M265" s="54">
        <v>1</v>
      </c>
      <c r="N265" s="54"/>
      <c r="O265" s="54"/>
      <c r="P265" s="54"/>
      <c r="Q265" s="54"/>
      <c r="R265" s="55"/>
      <c r="S265" s="7"/>
      <c r="T265" s="7"/>
      <c r="U265" s="66" t="s">
        <v>208</v>
      </c>
      <c r="V265" s="8" t="s">
        <v>50</v>
      </c>
      <c r="W265" s="7" t="s">
        <v>0</v>
      </c>
      <c r="X265" s="9" t="s">
        <v>96</v>
      </c>
      <c r="Y265" s="53"/>
      <c r="Z265" s="54"/>
      <c r="AA265" s="54"/>
      <c r="AB265" s="54"/>
      <c r="AC265" s="54"/>
      <c r="AD265" s="54"/>
      <c r="AE265" s="54"/>
      <c r="AF265" s="54"/>
      <c r="AG265" s="55"/>
    </row>
    <row r="266" spans="1:33" ht="12" customHeight="1">
      <c r="A266" s="110">
        <v>184</v>
      </c>
      <c r="B266" s="66" t="s">
        <v>50</v>
      </c>
      <c r="C266" s="6" t="s">
        <v>242</v>
      </c>
      <c r="D266" s="6" t="s">
        <v>251</v>
      </c>
      <c r="E266" s="7" t="s">
        <v>208</v>
      </c>
      <c r="F266" s="47" t="s">
        <v>89</v>
      </c>
      <c r="G266" s="8" t="s">
        <v>100</v>
      </c>
      <c r="H266" s="7" t="s">
        <v>89</v>
      </c>
      <c r="I266" s="9" t="s">
        <v>96</v>
      </c>
      <c r="J266" s="53"/>
      <c r="K266" s="54"/>
      <c r="L266" s="54"/>
      <c r="M266" s="54">
        <v>1</v>
      </c>
      <c r="N266" s="54"/>
      <c r="O266" s="54"/>
      <c r="P266" s="54"/>
      <c r="Q266" s="54"/>
      <c r="R266" s="55"/>
      <c r="S266" s="7" t="s">
        <v>267</v>
      </c>
      <c r="T266" s="7" t="s">
        <v>274</v>
      </c>
      <c r="U266" s="7" t="s">
        <v>208</v>
      </c>
      <c r="V266" s="8" t="s">
        <v>100</v>
      </c>
      <c r="W266" s="7" t="s">
        <v>89</v>
      </c>
      <c r="X266" s="9" t="s">
        <v>96</v>
      </c>
      <c r="Y266" s="53">
        <v>1</v>
      </c>
      <c r="Z266" s="54">
        <v>1</v>
      </c>
      <c r="AA266" s="54"/>
      <c r="AB266" s="54"/>
      <c r="AC266" s="54">
        <v>1</v>
      </c>
      <c r="AD266" s="54">
        <v>1</v>
      </c>
      <c r="AE266" s="54"/>
      <c r="AF266" s="54"/>
      <c r="AG266" s="55"/>
    </row>
    <row r="267" spans="1:33" ht="12" customHeight="1">
      <c r="A267" s="110"/>
      <c r="B267" s="66" t="s">
        <v>50</v>
      </c>
      <c r="C267" s="66" t="s">
        <v>242</v>
      </c>
      <c r="D267" s="66" t="s">
        <v>251</v>
      </c>
      <c r="E267" s="66" t="s">
        <v>208</v>
      </c>
      <c r="F267" s="66" t="s">
        <v>89</v>
      </c>
      <c r="G267" s="8" t="s">
        <v>98</v>
      </c>
      <c r="H267" s="7" t="s">
        <v>0</v>
      </c>
      <c r="I267" s="9" t="s">
        <v>96</v>
      </c>
      <c r="J267" s="53"/>
      <c r="K267" s="54"/>
      <c r="L267" s="54"/>
      <c r="M267" s="54">
        <v>1</v>
      </c>
      <c r="N267" s="54"/>
      <c r="O267" s="54"/>
      <c r="P267" s="54"/>
      <c r="Q267" s="54"/>
      <c r="R267" s="55"/>
      <c r="S267" s="7"/>
      <c r="T267" s="7"/>
      <c r="U267" s="66" t="s">
        <v>208</v>
      </c>
      <c r="V267" s="8" t="s">
        <v>98</v>
      </c>
      <c r="W267" s="7" t="s">
        <v>0</v>
      </c>
      <c r="X267" s="9" t="s">
        <v>96</v>
      </c>
      <c r="Y267" s="53"/>
      <c r="Z267" s="54"/>
      <c r="AA267" s="54"/>
      <c r="AB267" s="54"/>
      <c r="AC267" s="54"/>
      <c r="AD267" s="54"/>
      <c r="AE267" s="54"/>
      <c r="AF267" s="54"/>
      <c r="AG267" s="55"/>
    </row>
    <row r="268" spans="1:33" ht="12" customHeight="1">
      <c r="A268" s="110">
        <v>185</v>
      </c>
      <c r="B268" s="66" t="s">
        <v>294</v>
      </c>
      <c r="C268" s="6" t="s">
        <v>242</v>
      </c>
      <c r="D268" s="6" t="s">
        <v>251</v>
      </c>
      <c r="E268" s="7" t="s">
        <v>208</v>
      </c>
      <c r="F268" s="47" t="s">
        <v>0</v>
      </c>
      <c r="G268" s="8" t="s">
        <v>100</v>
      </c>
      <c r="H268" s="7" t="s">
        <v>89</v>
      </c>
      <c r="I268" s="9" t="s">
        <v>96</v>
      </c>
      <c r="J268" s="53"/>
      <c r="K268" s="54"/>
      <c r="L268" s="54">
        <v>1</v>
      </c>
      <c r="M268" s="54">
        <v>1</v>
      </c>
      <c r="N268" s="54"/>
      <c r="O268" s="54"/>
      <c r="P268" s="54"/>
      <c r="Q268" s="54"/>
      <c r="R268" s="55"/>
      <c r="S268" s="7"/>
      <c r="T268" s="7" t="s">
        <v>272</v>
      </c>
      <c r="U268" s="7" t="s">
        <v>208</v>
      </c>
      <c r="V268" s="8" t="s">
        <v>100</v>
      </c>
      <c r="W268" s="7" t="s">
        <v>89</v>
      </c>
      <c r="X268" s="9" t="s">
        <v>96</v>
      </c>
      <c r="Y268" s="53"/>
      <c r="Z268" s="54">
        <v>1</v>
      </c>
      <c r="AA268" s="54"/>
      <c r="AB268" s="54"/>
      <c r="AC268" s="54"/>
      <c r="AD268" s="54"/>
      <c r="AE268" s="54"/>
      <c r="AF268" s="54"/>
      <c r="AG268" s="55"/>
    </row>
    <row r="269" spans="1:33" ht="12" customHeight="1">
      <c r="A269" s="110">
        <v>186</v>
      </c>
      <c r="B269" s="66" t="s">
        <v>294</v>
      </c>
      <c r="C269" s="6" t="s">
        <v>242</v>
      </c>
      <c r="D269" s="6" t="s">
        <v>249</v>
      </c>
      <c r="E269" s="7" t="s">
        <v>208</v>
      </c>
      <c r="F269" s="47" t="s">
        <v>0</v>
      </c>
      <c r="G269" s="8" t="s">
        <v>50</v>
      </c>
      <c r="H269" s="7" t="s">
        <v>89</v>
      </c>
      <c r="I269" s="9" t="s">
        <v>96</v>
      </c>
      <c r="J269" s="53"/>
      <c r="K269" s="54"/>
      <c r="L269" s="54"/>
      <c r="M269" s="54">
        <v>1</v>
      </c>
      <c r="N269" s="54"/>
      <c r="O269" s="54"/>
      <c r="P269" s="54"/>
      <c r="Q269" s="54"/>
      <c r="R269" s="55"/>
      <c r="S269" s="7" t="s">
        <v>266</v>
      </c>
      <c r="T269" s="7" t="s">
        <v>273</v>
      </c>
      <c r="U269" s="7" t="s">
        <v>208</v>
      </c>
      <c r="V269" s="8" t="s">
        <v>50</v>
      </c>
      <c r="W269" s="7" t="s">
        <v>89</v>
      </c>
      <c r="X269" s="9" t="s">
        <v>96</v>
      </c>
      <c r="Y269" s="53"/>
      <c r="Z269" s="54">
        <v>1</v>
      </c>
      <c r="AA269" s="54"/>
      <c r="AB269" s="54"/>
      <c r="AC269" s="54"/>
      <c r="AD269" s="54"/>
      <c r="AE269" s="54"/>
      <c r="AF269" s="54"/>
      <c r="AG269" s="55"/>
    </row>
    <row r="270" spans="1:33" ht="12" customHeight="1">
      <c r="A270" s="110">
        <v>187</v>
      </c>
      <c r="B270" s="66" t="s">
        <v>294</v>
      </c>
      <c r="C270" s="6" t="s">
        <v>242</v>
      </c>
      <c r="D270" s="6" t="s">
        <v>250</v>
      </c>
      <c r="E270" s="7" t="s">
        <v>208</v>
      </c>
      <c r="F270" s="47" t="s">
        <v>90</v>
      </c>
      <c r="G270" s="8" t="s">
        <v>101</v>
      </c>
      <c r="H270" s="7" t="s">
        <v>89</v>
      </c>
      <c r="I270" s="9" t="s">
        <v>96</v>
      </c>
      <c r="J270" s="53"/>
      <c r="K270" s="54"/>
      <c r="L270" s="54"/>
      <c r="M270" s="54">
        <v>1</v>
      </c>
      <c r="N270" s="54"/>
      <c r="O270" s="54"/>
      <c r="P270" s="54"/>
      <c r="Q270" s="54"/>
      <c r="R270" s="55"/>
      <c r="S270" s="7" t="s">
        <v>267</v>
      </c>
      <c r="T270" s="7" t="s">
        <v>274</v>
      </c>
      <c r="U270" s="7" t="s">
        <v>208</v>
      </c>
      <c r="V270" s="8" t="s">
        <v>101</v>
      </c>
      <c r="W270" s="7" t="s">
        <v>89</v>
      </c>
      <c r="X270" s="9" t="s">
        <v>96</v>
      </c>
      <c r="Y270" s="53"/>
      <c r="Z270" s="54">
        <v>1</v>
      </c>
      <c r="AA270" s="54"/>
      <c r="AB270" s="54"/>
      <c r="AC270" s="54"/>
      <c r="AD270" s="54"/>
      <c r="AE270" s="54"/>
      <c r="AF270" s="54"/>
      <c r="AG270" s="55"/>
    </row>
    <row r="271" spans="1:33" ht="12" customHeight="1">
      <c r="A271" s="110">
        <v>188</v>
      </c>
      <c r="B271" s="66" t="s">
        <v>240</v>
      </c>
      <c r="C271" s="6" t="s">
        <v>243</v>
      </c>
      <c r="D271" s="6" t="s">
        <v>253</v>
      </c>
      <c r="E271" s="7" t="s">
        <v>207</v>
      </c>
      <c r="F271" s="47" t="s">
        <v>89</v>
      </c>
      <c r="G271" s="8" t="s">
        <v>71</v>
      </c>
      <c r="H271" s="7" t="s">
        <v>89</v>
      </c>
      <c r="I271" s="9" t="s">
        <v>96</v>
      </c>
      <c r="J271" s="53"/>
      <c r="K271" s="54"/>
      <c r="L271" s="54"/>
      <c r="M271" s="54">
        <v>1</v>
      </c>
      <c r="N271" s="54"/>
      <c r="O271" s="54"/>
      <c r="P271" s="54"/>
      <c r="Q271" s="54"/>
      <c r="R271" s="55"/>
      <c r="S271" s="7" t="s">
        <v>269</v>
      </c>
      <c r="T271" s="7" t="s">
        <v>274</v>
      </c>
      <c r="U271" s="7" t="s">
        <v>207</v>
      </c>
      <c r="V271" s="8" t="s">
        <v>71</v>
      </c>
      <c r="W271" s="7" t="s">
        <v>89</v>
      </c>
      <c r="X271" s="9" t="s">
        <v>96</v>
      </c>
      <c r="Y271" s="53"/>
      <c r="Z271" s="54"/>
      <c r="AA271" s="54">
        <v>1</v>
      </c>
      <c r="AB271" s="54"/>
      <c r="AC271" s="54"/>
      <c r="AD271" s="54"/>
      <c r="AE271" s="54">
        <v>1</v>
      </c>
      <c r="AF271" s="54"/>
      <c r="AG271" s="55">
        <v>1</v>
      </c>
    </row>
    <row r="272" spans="1:33" ht="12" customHeight="1">
      <c r="A272" s="110"/>
      <c r="B272" s="66" t="s">
        <v>240</v>
      </c>
      <c r="C272" s="66" t="s">
        <v>243</v>
      </c>
      <c r="D272" s="66" t="s">
        <v>253</v>
      </c>
      <c r="E272" s="66" t="s">
        <v>207</v>
      </c>
      <c r="F272" s="66" t="s">
        <v>89</v>
      </c>
      <c r="G272" s="8" t="s">
        <v>50</v>
      </c>
      <c r="H272" s="7" t="s">
        <v>0</v>
      </c>
      <c r="I272" s="9" t="s">
        <v>96</v>
      </c>
      <c r="J272" s="53"/>
      <c r="K272" s="54">
        <v>1</v>
      </c>
      <c r="L272" s="54">
        <v>1</v>
      </c>
      <c r="M272" s="54">
        <v>1</v>
      </c>
      <c r="N272" s="54"/>
      <c r="O272" s="54"/>
      <c r="P272" s="54"/>
      <c r="Q272" s="54"/>
      <c r="R272" s="55"/>
      <c r="S272" s="7"/>
      <c r="T272" s="7"/>
      <c r="U272" s="66" t="s">
        <v>207</v>
      </c>
      <c r="V272" s="8" t="s">
        <v>50</v>
      </c>
      <c r="W272" s="7" t="s">
        <v>0</v>
      </c>
      <c r="X272" s="9" t="s">
        <v>96</v>
      </c>
      <c r="Y272" s="53"/>
      <c r="Z272" s="54"/>
      <c r="AA272" s="54"/>
      <c r="AB272" s="54"/>
      <c r="AC272" s="54"/>
      <c r="AD272" s="54"/>
      <c r="AE272" s="54"/>
      <c r="AF272" s="54"/>
      <c r="AG272" s="55"/>
    </row>
    <row r="273" spans="1:33" ht="12" customHeight="1">
      <c r="A273" s="110"/>
      <c r="B273" s="66" t="s">
        <v>240</v>
      </c>
      <c r="C273" s="66" t="s">
        <v>243</v>
      </c>
      <c r="D273" s="66" t="s">
        <v>253</v>
      </c>
      <c r="E273" s="66" t="s">
        <v>207</v>
      </c>
      <c r="F273" s="66" t="s">
        <v>89</v>
      </c>
      <c r="G273" s="8" t="s">
        <v>50</v>
      </c>
      <c r="H273" s="7" t="s">
        <v>0</v>
      </c>
      <c r="I273" s="9" t="s">
        <v>96</v>
      </c>
      <c r="J273" s="53"/>
      <c r="K273" s="54">
        <v>1</v>
      </c>
      <c r="L273" s="54">
        <v>1</v>
      </c>
      <c r="M273" s="54">
        <v>1</v>
      </c>
      <c r="N273" s="54">
        <v>1</v>
      </c>
      <c r="O273" s="54"/>
      <c r="P273" s="54"/>
      <c r="Q273" s="54"/>
      <c r="R273" s="55"/>
      <c r="S273" s="7"/>
      <c r="T273" s="7"/>
      <c r="U273" s="66" t="s">
        <v>207</v>
      </c>
      <c r="V273" s="8" t="s">
        <v>50</v>
      </c>
      <c r="W273" s="7" t="s">
        <v>0</v>
      </c>
      <c r="X273" s="9" t="s">
        <v>96</v>
      </c>
      <c r="Y273" s="53"/>
      <c r="Z273" s="54"/>
      <c r="AA273" s="54"/>
      <c r="AB273" s="54"/>
      <c r="AC273" s="54"/>
      <c r="AD273" s="54"/>
      <c r="AE273" s="54"/>
      <c r="AF273" s="54"/>
      <c r="AG273" s="55"/>
    </row>
    <row r="274" spans="1:33" ht="12" customHeight="1">
      <c r="A274" s="110">
        <v>189</v>
      </c>
      <c r="B274" s="66" t="s">
        <v>240</v>
      </c>
      <c r="C274" s="6" t="s">
        <v>244</v>
      </c>
      <c r="D274" s="6" t="s">
        <v>253</v>
      </c>
      <c r="E274" s="7" t="s">
        <v>207</v>
      </c>
      <c r="F274" s="47" t="s">
        <v>89</v>
      </c>
      <c r="G274" s="8" t="s">
        <v>99</v>
      </c>
      <c r="H274" s="7" t="s">
        <v>89</v>
      </c>
      <c r="I274" s="9" t="s">
        <v>96</v>
      </c>
      <c r="J274" s="53">
        <v>1</v>
      </c>
      <c r="K274" s="54"/>
      <c r="L274" s="54"/>
      <c r="M274" s="54">
        <v>1</v>
      </c>
      <c r="N274" s="54"/>
      <c r="O274" s="54"/>
      <c r="P274" s="54"/>
      <c r="Q274" s="54"/>
      <c r="R274" s="55">
        <v>1</v>
      </c>
      <c r="S274" s="7" t="s">
        <v>269</v>
      </c>
      <c r="T274" s="7" t="s">
        <v>272</v>
      </c>
      <c r="U274" s="7" t="s">
        <v>207</v>
      </c>
      <c r="V274" s="8" t="s">
        <v>99</v>
      </c>
      <c r="W274" s="7" t="s">
        <v>89</v>
      </c>
      <c r="X274" s="9" t="s">
        <v>96</v>
      </c>
      <c r="Y274" s="53"/>
      <c r="Z274" s="54">
        <v>1</v>
      </c>
      <c r="AA274" s="54">
        <v>1</v>
      </c>
      <c r="AB274" s="54"/>
      <c r="AC274" s="54"/>
      <c r="AD274" s="54"/>
      <c r="AE274" s="54"/>
      <c r="AF274" s="54"/>
      <c r="AG274" s="55">
        <v>1</v>
      </c>
    </row>
    <row r="275" spans="1:33" ht="12" customHeight="1">
      <c r="A275" s="110"/>
      <c r="B275" s="66" t="s">
        <v>240</v>
      </c>
      <c r="C275" s="66" t="s">
        <v>244</v>
      </c>
      <c r="D275" s="66" t="s">
        <v>253</v>
      </c>
      <c r="E275" s="66" t="s">
        <v>207</v>
      </c>
      <c r="F275" s="66" t="s">
        <v>89</v>
      </c>
      <c r="G275" s="8" t="s">
        <v>50</v>
      </c>
      <c r="H275" s="7" t="s">
        <v>0</v>
      </c>
      <c r="I275" s="9" t="s">
        <v>96</v>
      </c>
      <c r="J275" s="53"/>
      <c r="K275" s="54"/>
      <c r="L275" s="54"/>
      <c r="M275" s="54"/>
      <c r="N275" s="54"/>
      <c r="O275" s="54"/>
      <c r="P275" s="54"/>
      <c r="Q275" s="54"/>
      <c r="R275" s="55"/>
      <c r="S275" s="7"/>
      <c r="T275" s="7"/>
      <c r="U275" s="66" t="s">
        <v>207</v>
      </c>
      <c r="V275" s="8" t="s">
        <v>50</v>
      </c>
      <c r="W275" s="7" t="s">
        <v>0</v>
      </c>
      <c r="X275" s="9" t="s">
        <v>96</v>
      </c>
      <c r="Y275" s="53"/>
      <c r="Z275" s="54"/>
      <c r="AA275" s="54"/>
      <c r="AB275" s="54"/>
      <c r="AC275" s="54"/>
      <c r="AD275" s="54"/>
      <c r="AE275" s="54"/>
      <c r="AF275" s="54"/>
      <c r="AG275" s="55"/>
    </row>
    <row r="276" spans="1:33" ht="12" customHeight="1">
      <c r="A276" s="110">
        <v>190</v>
      </c>
      <c r="B276" s="66" t="s">
        <v>294</v>
      </c>
      <c r="C276" s="6" t="s">
        <v>242</v>
      </c>
      <c r="D276" s="6" t="s">
        <v>251</v>
      </c>
      <c r="E276" s="7" t="s">
        <v>207</v>
      </c>
      <c r="F276" s="47" t="s">
        <v>0</v>
      </c>
      <c r="G276" s="8" t="s">
        <v>50</v>
      </c>
      <c r="H276" s="7" t="s">
        <v>89</v>
      </c>
      <c r="I276" s="9" t="s">
        <v>96</v>
      </c>
      <c r="J276" s="53"/>
      <c r="K276" s="54"/>
      <c r="L276" s="54">
        <v>1</v>
      </c>
      <c r="M276" s="54">
        <v>1</v>
      </c>
      <c r="N276" s="54"/>
      <c r="O276" s="54"/>
      <c r="P276" s="54"/>
      <c r="Q276" s="54"/>
      <c r="R276" s="55"/>
      <c r="S276" s="7" t="s">
        <v>267</v>
      </c>
      <c r="T276" s="7" t="s">
        <v>271</v>
      </c>
      <c r="U276" s="7" t="s">
        <v>207</v>
      </c>
      <c r="V276" s="8" t="s">
        <v>50</v>
      </c>
      <c r="W276" s="7" t="s">
        <v>89</v>
      </c>
      <c r="X276" s="9" t="s">
        <v>96</v>
      </c>
      <c r="Y276" s="53"/>
      <c r="Z276" s="54">
        <v>1</v>
      </c>
      <c r="AA276" s="54"/>
      <c r="AB276" s="54"/>
      <c r="AC276" s="54"/>
      <c r="AD276" s="54">
        <v>1</v>
      </c>
      <c r="AE276" s="54"/>
      <c r="AF276" s="54"/>
      <c r="AG276" s="55"/>
    </row>
    <row r="277" spans="1:33" ht="12" customHeight="1">
      <c r="A277" s="110">
        <v>191</v>
      </c>
      <c r="B277" s="66" t="s">
        <v>240</v>
      </c>
      <c r="C277" s="6" t="s">
        <v>243</v>
      </c>
      <c r="D277" s="6" t="s">
        <v>251</v>
      </c>
      <c r="E277" s="7" t="s">
        <v>207</v>
      </c>
      <c r="F277" s="47" t="s">
        <v>89</v>
      </c>
      <c r="G277" s="8" t="s">
        <v>71</v>
      </c>
      <c r="H277" s="7" t="s">
        <v>89</v>
      </c>
      <c r="I277" s="9" t="s">
        <v>96</v>
      </c>
      <c r="J277" s="53"/>
      <c r="K277" s="54"/>
      <c r="L277" s="54"/>
      <c r="M277" s="54">
        <v>1</v>
      </c>
      <c r="N277" s="54"/>
      <c r="O277" s="54"/>
      <c r="P277" s="54"/>
      <c r="Q277" s="54"/>
      <c r="R277" s="55"/>
      <c r="S277" s="7" t="s">
        <v>269</v>
      </c>
      <c r="T277" s="7" t="s">
        <v>274</v>
      </c>
      <c r="U277" s="7" t="s">
        <v>207</v>
      </c>
      <c r="V277" s="8" t="s">
        <v>71</v>
      </c>
      <c r="W277" s="7" t="s">
        <v>89</v>
      </c>
      <c r="X277" s="9" t="s">
        <v>96</v>
      </c>
      <c r="Y277" s="53"/>
      <c r="Z277" s="54"/>
      <c r="AA277" s="54">
        <v>1</v>
      </c>
      <c r="AB277" s="54"/>
      <c r="AC277" s="54"/>
      <c r="AD277" s="54"/>
      <c r="AE277" s="54">
        <v>1</v>
      </c>
      <c r="AF277" s="54"/>
      <c r="AG277" s="55">
        <v>1</v>
      </c>
    </row>
    <row r="278" spans="1:33" ht="12" customHeight="1">
      <c r="A278" s="110"/>
      <c r="B278" s="66" t="s">
        <v>240</v>
      </c>
      <c r="C278" s="66" t="s">
        <v>243</v>
      </c>
      <c r="D278" s="66" t="s">
        <v>251</v>
      </c>
      <c r="E278" s="66" t="s">
        <v>207</v>
      </c>
      <c r="F278" s="66" t="s">
        <v>89</v>
      </c>
      <c r="G278" s="8" t="s">
        <v>50</v>
      </c>
      <c r="H278" s="7" t="s">
        <v>0</v>
      </c>
      <c r="I278" s="9" t="s">
        <v>96</v>
      </c>
      <c r="J278" s="53"/>
      <c r="K278" s="54">
        <v>1</v>
      </c>
      <c r="L278" s="54">
        <v>1</v>
      </c>
      <c r="M278" s="54">
        <v>1</v>
      </c>
      <c r="N278" s="54"/>
      <c r="O278" s="54"/>
      <c r="P278" s="54"/>
      <c r="Q278" s="54"/>
      <c r="R278" s="55"/>
      <c r="S278" s="7"/>
      <c r="T278" s="7"/>
      <c r="U278" s="66" t="s">
        <v>207</v>
      </c>
      <c r="V278" s="8" t="s">
        <v>50</v>
      </c>
      <c r="W278" s="7" t="s">
        <v>0</v>
      </c>
      <c r="X278" s="9" t="s">
        <v>96</v>
      </c>
      <c r="Y278" s="53"/>
      <c r="Z278" s="54"/>
      <c r="AA278" s="54"/>
      <c r="AB278" s="54"/>
      <c r="AC278" s="54"/>
      <c r="AD278" s="54"/>
      <c r="AE278" s="54"/>
      <c r="AF278" s="54"/>
      <c r="AG278" s="55"/>
    </row>
    <row r="279" spans="1:33" ht="12" customHeight="1">
      <c r="A279" s="110"/>
      <c r="B279" s="66" t="s">
        <v>240</v>
      </c>
      <c r="C279" s="66" t="s">
        <v>243</v>
      </c>
      <c r="D279" s="66" t="s">
        <v>251</v>
      </c>
      <c r="E279" s="66" t="s">
        <v>207</v>
      </c>
      <c r="F279" s="66" t="s">
        <v>89</v>
      </c>
      <c r="G279" s="8" t="s">
        <v>50</v>
      </c>
      <c r="H279" s="7" t="s">
        <v>0</v>
      </c>
      <c r="I279" s="9" t="s">
        <v>96</v>
      </c>
      <c r="J279" s="53"/>
      <c r="K279" s="54">
        <v>1</v>
      </c>
      <c r="L279" s="54">
        <v>1</v>
      </c>
      <c r="M279" s="54">
        <v>1</v>
      </c>
      <c r="N279" s="54">
        <v>1</v>
      </c>
      <c r="O279" s="54"/>
      <c r="P279" s="54"/>
      <c r="Q279" s="54"/>
      <c r="R279" s="55"/>
      <c r="S279" s="7"/>
      <c r="T279" s="7"/>
      <c r="U279" s="66" t="s">
        <v>207</v>
      </c>
      <c r="V279" s="8" t="s">
        <v>50</v>
      </c>
      <c r="W279" s="7" t="s">
        <v>0</v>
      </c>
      <c r="X279" s="9" t="s">
        <v>96</v>
      </c>
      <c r="Y279" s="53"/>
      <c r="Z279" s="54"/>
      <c r="AA279" s="54"/>
      <c r="AB279" s="54"/>
      <c r="AC279" s="54"/>
      <c r="AD279" s="54"/>
      <c r="AE279" s="54"/>
      <c r="AF279" s="54"/>
      <c r="AG279" s="55"/>
    </row>
    <row r="280" spans="1:33" ht="12" customHeight="1">
      <c r="A280" s="110">
        <v>192</v>
      </c>
      <c r="B280" s="66" t="s">
        <v>240</v>
      </c>
      <c r="C280" s="6" t="s">
        <v>243</v>
      </c>
      <c r="D280" s="6" t="s">
        <v>251</v>
      </c>
      <c r="E280" s="7" t="s">
        <v>207</v>
      </c>
      <c r="F280" s="47" t="s">
        <v>89</v>
      </c>
      <c r="G280" s="8" t="s">
        <v>71</v>
      </c>
      <c r="H280" s="7" t="s">
        <v>89</v>
      </c>
      <c r="I280" s="9" t="s">
        <v>96</v>
      </c>
      <c r="J280" s="53"/>
      <c r="K280" s="54"/>
      <c r="L280" s="54"/>
      <c r="M280" s="54">
        <v>1</v>
      </c>
      <c r="N280" s="54"/>
      <c r="O280" s="54"/>
      <c r="P280" s="54"/>
      <c r="Q280" s="54"/>
      <c r="R280" s="55"/>
      <c r="S280" s="7" t="s">
        <v>269</v>
      </c>
      <c r="T280" s="7" t="s">
        <v>274</v>
      </c>
      <c r="U280" s="7" t="s">
        <v>207</v>
      </c>
      <c r="V280" s="8" t="s">
        <v>71</v>
      </c>
      <c r="W280" s="7" t="s">
        <v>89</v>
      </c>
      <c r="X280" s="9" t="s">
        <v>96</v>
      </c>
      <c r="Y280" s="53"/>
      <c r="Z280" s="54"/>
      <c r="AA280" s="54">
        <v>1</v>
      </c>
      <c r="AB280" s="54"/>
      <c r="AC280" s="54"/>
      <c r="AD280" s="54"/>
      <c r="AE280" s="54">
        <v>1</v>
      </c>
      <c r="AF280" s="54"/>
      <c r="AG280" s="55">
        <v>1</v>
      </c>
    </row>
    <row r="281" spans="1:33" ht="12" customHeight="1">
      <c r="A281" s="110"/>
      <c r="B281" s="66" t="s">
        <v>240</v>
      </c>
      <c r="C281" s="66" t="s">
        <v>243</v>
      </c>
      <c r="D281" s="66" t="s">
        <v>251</v>
      </c>
      <c r="E281" s="66" t="s">
        <v>207</v>
      </c>
      <c r="F281" s="66" t="s">
        <v>89</v>
      </c>
      <c r="G281" s="8" t="s">
        <v>50</v>
      </c>
      <c r="H281" s="7" t="s">
        <v>0</v>
      </c>
      <c r="I281" s="9" t="s">
        <v>96</v>
      </c>
      <c r="J281" s="53"/>
      <c r="K281" s="54">
        <v>1</v>
      </c>
      <c r="L281" s="54">
        <v>1</v>
      </c>
      <c r="M281" s="54">
        <v>1</v>
      </c>
      <c r="N281" s="54"/>
      <c r="O281" s="54"/>
      <c r="P281" s="54"/>
      <c r="Q281" s="54"/>
      <c r="R281" s="55"/>
      <c r="S281" s="7"/>
      <c r="T281" s="7"/>
      <c r="U281" s="66" t="s">
        <v>207</v>
      </c>
      <c r="V281" s="8" t="s">
        <v>50</v>
      </c>
      <c r="W281" s="7" t="s">
        <v>0</v>
      </c>
      <c r="X281" s="9" t="s">
        <v>96</v>
      </c>
      <c r="Y281" s="53"/>
      <c r="Z281" s="54"/>
      <c r="AA281" s="54"/>
      <c r="AB281" s="54"/>
      <c r="AC281" s="54"/>
      <c r="AD281" s="54"/>
      <c r="AE281" s="54"/>
      <c r="AF281" s="54"/>
      <c r="AG281" s="55"/>
    </row>
    <row r="282" spans="1:33" ht="12" customHeight="1">
      <c r="A282" s="110">
        <v>193</v>
      </c>
      <c r="B282" s="66" t="s">
        <v>294</v>
      </c>
      <c r="C282" s="6" t="s">
        <v>242</v>
      </c>
      <c r="D282" s="6" t="s">
        <v>250</v>
      </c>
      <c r="E282" s="7" t="s">
        <v>207</v>
      </c>
      <c r="F282" s="47" t="s">
        <v>0</v>
      </c>
      <c r="G282" s="8" t="s">
        <v>50</v>
      </c>
      <c r="H282" s="7" t="s">
        <v>89</v>
      </c>
      <c r="I282" s="9" t="s">
        <v>96</v>
      </c>
      <c r="J282" s="53"/>
      <c r="K282" s="54"/>
      <c r="L282" s="54">
        <v>1</v>
      </c>
      <c r="M282" s="54">
        <v>1</v>
      </c>
      <c r="N282" s="54"/>
      <c r="O282" s="54"/>
      <c r="P282" s="54"/>
      <c r="Q282" s="54"/>
      <c r="R282" s="55"/>
      <c r="S282" s="7" t="s">
        <v>267</v>
      </c>
      <c r="T282" s="7" t="s">
        <v>272</v>
      </c>
      <c r="U282" s="7" t="s">
        <v>207</v>
      </c>
      <c r="V282" s="8" t="s">
        <v>50</v>
      </c>
      <c r="W282" s="7" t="s">
        <v>89</v>
      </c>
      <c r="X282" s="9" t="s">
        <v>96</v>
      </c>
      <c r="Y282" s="53"/>
      <c r="Z282" s="54">
        <v>1</v>
      </c>
      <c r="AA282" s="54"/>
      <c r="AB282" s="54"/>
      <c r="AC282" s="54"/>
      <c r="AD282" s="54">
        <v>1</v>
      </c>
      <c r="AE282" s="54"/>
      <c r="AF282" s="54"/>
      <c r="AG282" s="55"/>
    </row>
    <row r="283" spans="1:33" ht="12" customHeight="1">
      <c r="A283" s="110"/>
      <c r="B283" s="66" t="s">
        <v>294</v>
      </c>
      <c r="C283" s="66" t="s">
        <v>242</v>
      </c>
      <c r="D283" s="66" t="s">
        <v>250</v>
      </c>
      <c r="E283" s="66" t="s">
        <v>207</v>
      </c>
      <c r="F283" s="66" t="s">
        <v>0</v>
      </c>
      <c r="G283" s="8" t="s">
        <v>50</v>
      </c>
      <c r="H283" s="7" t="s">
        <v>0</v>
      </c>
      <c r="I283" s="9" t="s">
        <v>96</v>
      </c>
      <c r="J283" s="53"/>
      <c r="K283" s="54"/>
      <c r="L283" s="54"/>
      <c r="M283" s="54">
        <v>1</v>
      </c>
      <c r="N283" s="54">
        <v>1</v>
      </c>
      <c r="O283" s="54"/>
      <c r="P283" s="54">
        <v>1</v>
      </c>
      <c r="Q283" s="54">
        <v>1</v>
      </c>
      <c r="R283" s="55"/>
      <c r="S283" s="7"/>
      <c r="T283" s="7"/>
      <c r="U283" s="66" t="s">
        <v>207</v>
      </c>
      <c r="V283" s="8" t="s">
        <v>50</v>
      </c>
      <c r="W283" s="7" t="s">
        <v>0</v>
      </c>
      <c r="X283" s="9" t="s">
        <v>96</v>
      </c>
      <c r="Y283" s="53"/>
      <c r="Z283" s="54"/>
      <c r="AA283" s="54"/>
      <c r="AB283" s="54"/>
      <c r="AC283" s="54"/>
      <c r="AD283" s="54"/>
      <c r="AE283" s="54"/>
      <c r="AF283" s="54"/>
      <c r="AG283" s="55"/>
    </row>
    <row r="284" spans="1:33" ht="12" customHeight="1">
      <c r="A284" s="110">
        <v>194</v>
      </c>
      <c r="B284" s="66" t="s">
        <v>240</v>
      </c>
      <c r="C284" s="6" t="s">
        <v>243</v>
      </c>
      <c r="D284" s="6" t="s">
        <v>251</v>
      </c>
      <c r="E284" s="7" t="s">
        <v>207</v>
      </c>
      <c r="F284" s="47" t="s">
        <v>89</v>
      </c>
      <c r="G284" s="8" t="s">
        <v>71</v>
      </c>
      <c r="H284" s="7" t="s">
        <v>89</v>
      </c>
      <c r="I284" s="9" t="s">
        <v>96</v>
      </c>
      <c r="J284" s="53"/>
      <c r="K284" s="54"/>
      <c r="L284" s="54"/>
      <c r="M284" s="54">
        <v>1</v>
      </c>
      <c r="N284" s="54"/>
      <c r="O284" s="54"/>
      <c r="P284" s="54"/>
      <c r="Q284" s="54"/>
      <c r="R284" s="55"/>
      <c r="S284" s="7" t="s">
        <v>269</v>
      </c>
      <c r="T284" s="7" t="s">
        <v>273</v>
      </c>
      <c r="U284" s="7" t="s">
        <v>207</v>
      </c>
      <c r="V284" s="8" t="s">
        <v>71</v>
      </c>
      <c r="W284" s="7" t="s">
        <v>89</v>
      </c>
      <c r="X284" s="9" t="s">
        <v>96</v>
      </c>
      <c r="Y284" s="53"/>
      <c r="Z284" s="54"/>
      <c r="AA284" s="54">
        <v>1</v>
      </c>
      <c r="AB284" s="54"/>
      <c r="AC284" s="54"/>
      <c r="AD284" s="54"/>
      <c r="AE284" s="54">
        <v>1</v>
      </c>
      <c r="AF284" s="54"/>
      <c r="AG284" s="55">
        <v>1</v>
      </c>
    </row>
    <row r="285" spans="1:33" ht="12" customHeight="1">
      <c r="A285" s="110"/>
      <c r="B285" s="66" t="s">
        <v>240</v>
      </c>
      <c r="C285" s="66" t="s">
        <v>243</v>
      </c>
      <c r="D285" s="66" t="s">
        <v>251</v>
      </c>
      <c r="E285" s="66" t="s">
        <v>207</v>
      </c>
      <c r="F285" s="66" t="s">
        <v>89</v>
      </c>
      <c r="G285" s="8" t="s">
        <v>50</v>
      </c>
      <c r="H285" s="7" t="s">
        <v>0</v>
      </c>
      <c r="I285" s="9" t="s">
        <v>96</v>
      </c>
      <c r="J285" s="53"/>
      <c r="K285" s="54">
        <v>1</v>
      </c>
      <c r="L285" s="54">
        <v>1</v>
      </c>
      <c r="M285" s="54">
        <v>1</v>
      </c>
      <c r="N285" s="54"/>
      <c r="O285" s="54"/>
      <c r="P285" s="54"/>
      <c r="Q285" s="54"/>
      <c r="R285" s="55"/>
      <c r="S285" s="7"/>
      <c r="T285" s="7"/>
      <c r="U285" s="66" t="s">
        <v>207</v>
      </c>
      <c r="V285" s="8" t="s">
        <v>50</v>
      </c>
      <c r="W285" s="7" t="s">
        <v>0</v>
      </c>
      <c r="X285" s="9" t="s">
        <v>96</v>
      </c>
      <c r="Y285" s="53"/>
      <c r="Z285" s="54"/>
      <c r="AA285" s="54"/>
      <c r="AB285" s="54"/>
      <c r="AC285" s="54"/>
      <c r="AD285" s="54"/>
      <c r="AE285" s="54"/>
      <c r="AF285" s="54"/>
      <c r="AG285" s="55"/>
    </row>
    <row r="286" spans="1:33" ht="12" customHeight="1">
      <c r="A286" s="110"/>
      <c r="B286" s="66" t="s">
        <v>240</v>
      </c>
      <c r="C286" s="66" t="s">
        <v>243</v>
      </c>
      <c r="D286" s="66" t="s">
        <v>251</v>
      </c>
      <c r="E286" s="66" t="s">
        <v>207</v>
      </c>
      <c r="F286" s="66" t="s">
        <v>89</v>
      </c>
      <c r="G286" s="8" t="s">
        <v>50</v>
      </c>
      <c r="H286" s="7" t="s">
        <v>0</v>
      </c>
      <c r="I286" s="9" t="s">
        <v>96</v>
      </c>
      <c r="J286" s="53"/>
      <c r="K286" s="54">
        <v>1</v>
      </c>
      <c r="L286" s="54">
        <v>1</v>
      </c>
      <c r="M286" s="54">
        <v>1</v>
      </c>
      <c r="N286" s="54">
        <v>1</v>
      </c>
      <c r="O286" s="54"/>
      <c r="P286" s="54"/>
      <c r="Q286" s="54"/>
      <c r="R286" s="55"/>
      <c r="S286" s="7"/>
      <c r="T286" s="7"/>
      <c r="U286" s="66" t="s">
        <v>207</v>
      </c>
      <c r="V286" s="8" t="s">
        <v>50</v>
      </c>
      <c r="W286" s="7" t="s">
        <v>0</v>
      </c>
      <c r="X286" s="9" t="s">
        <v>96</v>
      </c>
      <c r="Y286" s="53"/>
      <c r="Z286" s="54"/>
      <c r="AA286" s="54"/>
      <c r="AB286" s="54"/>
      <c r="AC286" s="54"/>
      <c r="AD286" s="54"/>
      <c r="AE286" s="54"/>
      <c r="AF286" s="54"/>
      <c r="AG286" s="55"/>
    </row>
    <row r="287" spans="1:33" ht="12" customHeight="1">
      <c r="A287" s="110">
        <v>195</v>
      </c>
      <c r="B287" s="66" t="s">
        <v>240</v>
      </c>
      <c r="C287" s="6" t="s">
        <v>243</v>
      </c>
      <c r="D287" s="6" t="s">
        <v>250</v>
      </c>
      <c r="E287" s="7" t="s">
        <v>208</v>
      </c>
      <c r="F287" s="47" t="s">
        <v>89</v>
      </c>
      <c r="G287" s="8" t="s">
        <v>71</v>
      </c>
      <c r="H287" s="7" t="s">
        <v>89</v>
      </c>
      <c r="I287" s="9" t="s">
        <v>96</v>
      </c>
      <c r="J287" s="53"/>
      <c r="K287" s="54"/>
      <c r="L287" s="54"/>
      <c r="M287" s="54">
        <v>1</v>
      </c>
      <c r="N287" s="54"/>
      <c r="O287" s="54"/>
      <c r="P287" s="54"/>
      <c r="Q287" s="54"/>
      <c r="R287" s="55"/>
      <c r="S287" s="7" t="s">
        <v>269</v>
      </c>
      <c r="T287" s="7" t="s">
        <v>274</v>
      </c>
      <c r="U287" s="7" t="s">
        <v>208</v>
      </c>
      <c r="V287" s="8" t="s">
        <v>71</v>
      </c>
      <c r="W287" s="7" t="s">
        <v>89</v>
      </c>
      <c r="X287" s="9" t="s">
        <v>96</v>
      </c>
      <c r="Y287" s="53"/>
      <c r="Z287" s="54"/>
      <c r="AA287" s="54">
        <v>1</v>
      </c>
      <c r="AB287" s="54"/>
      <c r="AC287" s="54"/>
      <c r="AD287" s="54"/>
      <c r="AE287" s="54"/>
      <c r="AF287" s="54">
        <v>1</v>
      </c>
      <c r="AG287" s="55">
        <v>1</v>
      </c>
    </row>
    <row r="288" spans="1:33" ht="12" customHeight="1">
      <c r="A288" s="110"/>
      <c r="B288" s="66" t="s">
        <v>240</v>
      </c>
      <c r="C288" s="66" t="s">
        <v>243</v>
      </c>
      <c r="D288" s="66" t="s">
        <v>250</v>
      </c>
      <c r="E288" s="66" t="s">
        <v>208</v>
      </c>
      <c r="F288" s="66" t="s">
        <v>89</v>
      </c>
      <c r="G288" s="8" t="s">
        <v>50</v>
      </c>
      <c r="H288" s="7" t="s">
        <v>0</v>
      </c>
      <c r="I288" s="9" t="s">
        <v>96</v>
      </c>
      <c r="J288" s="53"/>
      <c r="K288" s="54">
        <v>1</v>
      </c>
      <c r="L288" s="54">
        <v>1</v>
      </c>
      <c r="M288" s="54">
        <v>1</v>
      </c>
      <c r="N288" s="54"/>
      <c r="O288" s="54"/>
      <c r="P288" s="54"/>
      <c r="Q288" s="54"/>
      <c r="R288" s="55"/>
      <c r="S288" s="7"/>
      <c r="T288" s="7"/>
      <c r="U288" s="66" t="s">
        <v>208</v>
      </c>
      <c r="V288" s="8" t="s">
        <v>50</v>
      </c>
      <c r="W288" s="7" t="s">
        <v>0</v>
      </c>
      <c r="X288" s="9" t="s">
        <v>96</v>
      </c>
      <c r="Y288" s="53"/>
      <c r="Z288" s="54"/>
      <c r="AA288" s="54"/>
      <c r="AB288" s="54"/>
      <c r="AC288" s="54"/>
      <c r="AD288" s="54"/>
      <c r="AE288" s="54"/>
      <c r="AF288" s="54"/>
      <c r="AG288" s="55"/>
    </row>
    <row r="289" spans="1:33" ht="12" customHeight="1">
      <c r="A289" s="110"/>
      <c r="B289" s="66" t="s">
        <v>240</v>
      </c>
      <c r="C289" s="66" t="s">
        <v>243</v>
      </c>
      <c r="D289" s="66" t="s">
        <v>250</v>
      </c>
      <c r="E289" s="66" t="s">
        <v>208</v>
      </c>
      <c r="F289" s="66" t="s">
        <v>89</v>
      </c>
      <c r="G289" s="8" t="s">
        <v>50</v>
      </c>
      <c r="H289" s="7" t="s">
        <v>0</v>
      </c>
      <c r="I289" s="9" t="s">
        <v>96</v>
      </c>
      <c r="J289" s="53"/>
      <c r="K289" s="54">
        <v>1</v>
      </c>
      <c r="L289" s="54">
        <v>1</v>
      </c>
      <c r="M289" s="54">
        <v>1</v>
      </c>
      <c r="N289" s="54">
        <v>1</v>
      </c>
      <c r="O289" s="54"/>
      <c r="P289" s="54"/>
      <c r="Q289" s="54"/>
      <c r="R289" s="55"/>
      <c r="S289" s="7"/>
      <c r="T289" s="7"/>
      <c r="U289" s="66" t="s">
        <v>208</v>
      </c>
      <c r="V289" s="8" t="s">
        <v>50</v>
      </c>
      <c r="W289" s="7" t="s">
        <v>0</v>
      </c>
      <c r="X289" s="9" t="s">
        <v>96</v>
      </c>
      <c r="Y289" s="53"/>
      <c r="Z289" s="54"/>
      <c r="AA289" s="54"/>
      <c r="AB289" s="54"/>
      <c r="AC289" s="54"/>
      <c r="AD289" s="54"/>
      <c r="AE289" s="54"/>
      <c r="AF289" s="54"/>
      <c r="AG289" s="55"/>
    </row>
    <row r="290" spans="1:33" ht="12" customHeight="1">
      <c r="A290" s="110">
        <v>196</v>
      </c>
      <c r="B290" s="66" t="s">
        <v>235</v>
      </c>
      <c r="C290" s="6" t="s">
        <v>243</v>
      </c>
      <c r="D290" s="6" t="s">
        <v>252</v>
      </c>
      <c r="E290" s="7" t="s">
        <v>208</v>
      </c>
      <c r="F290" s="47" t="s">
        <v>89</v>
      </c>
      <c r="G290" s="8" t="s">
        <v>50</v>
      </c>
      <c r="H290" s="7" t="s">
        <v>89</v>
      </c>
      <c r="I290" s="9" t="s">
        <v>96</v>
      </c>
      <c r="J290" s="53"/>
      <c r="K290" s="54"/>
      <c r="L290" s="54">
        <v>1</v>
      </c>
      <c r="M290" s="54">
        <v>1</v>
      </c>
      <c r="N290" s="54">
        <v>1</v>
      </c>
      <c r="O290" s="54"/>
      <c r="P290" s="54"/>
      <c r="Q290" s="54"/>
      <c r="R290" s="55"/>
      <c r="S290" s="7" t="s">
        <v>267</v>
      </c>
      <c r="T290" s="7" t="s">
        <v>271</v>
      </c>
      <c r="U290" s="7" t="s">
        <v>208</v>
      </c>
      <c r="V290" s="8" t="s">
        <v>50</v>
      </c>
      <c r="W290" s="7" t="s">
        <v>89</v>
      </c>
      <c r="X290" s="9" t="s">
        <v>96</v>
      </c>
      <c r="Y290" s="53"/>
      <c r="Z290" s="54"/>
      <c r="AA290" s="54"/>
      <c r="AB290" s="54"/>
      <c r="AC290" s="54">
        <v>1</v>
      </c>
      <c r="AD290" s="54"/>
      <c r="AE290" s="54">
        <v>1</v>
      </c>
      <c r="AF290" s="54">
        <v>1</v>
      </c>
      <c r="AG290" s="55"/>
    </row>
    <row r="291" spans="1:33" ht="12" customHeight="1">
      <c r="A291" s="110">
        <v>197</v>
      </c>
      <c r="B291" s="66" t="s">
        <v>235</v>
      </c>
      <c r="C291" s="6" t="s">
        <v>243</v>
      </c>
      <c r="D291" s="6" t="s">
        <v>253</v>
      </c>
      <c r="E291" s="7" t="s">
        <v>208</v>
      </c>
      <c r="F291" s="47" t="s">
        <v>0</v>
      </c>
      <c r="G291" s="8" t="s">
        <v>100</v>
      </c>
      <c r="H291" s="7" t="s">
        <v>89</v>
      </c>
      <c r="I291" s="9" t="s">
        <v>96</v>
      </c>
      <c r="J291" s="53"/>
      <c r="K291" s="54"/>
      <c r="L291" s="54">
        <v>1</v>
      </c>
      <c r="M291" s="54">
        <v>1</v>
      </c>
      <c r="N291" s="54">
        <v>1</v>
      </c>
      <c r="O291" s="54">
        <v>1</v>
      </c>
      <c r="P291" s="54">
        <v>1</v>
      </c>
      <c r="Q291" s="54">
        <v>1</v>
      </c>
      <c r="R291" s="55"/>
      <c r="S291" s="7" t="s">
        <v>267</v>
      </c>
      <c r="T291" s="7" t="s">
        <v>273</v>
      </c>
      <c r="U291" s="7" t="s">
        <v>208</v>
      </c>
      <c r="V291" s="8" t="s">
        <v>100</v>
      </c>
      <c r="W291" s="7" t="s">
        <v>89</v>
      </c>
      <c r="X291" s="9" t="s">
        <v>96</v>
      </c>
      <c r="Y291" s="53"/>
      <c r="Z291" s="54"/>
      <c r="AA291" s="54"/>
      <c r="AB291" s="54"/>
      <c r="AC291" s="54">
        <v>1</v>
      </c>
      <c r="AD291" s="54"/>
      <c r="AE291" s="54"/>
      <c r="AF291" s="54"/>
      <c r="AG291" s="55"/>
    </row>
    <row r="292" spans="1:33" ht="12" customHeight="1">
      <c r="A292" s="110">
        <v>198</v>
      </c>
      <c r="B292" s="66" t="s">
        <v>238</v>
      </c>
      <c r="C292" s="6" t="s">
        <v>245</v>
      </c>
      <c r="D292" s="6" t="s">
        <v>250</v>
      </c>
      <c r="E292" s="7" t="s">
        <v>207</v>
      </c>
      <c r="F292" s="47" t="s">
        <v>0</v>
      </c>
      <c r="G292" s="8" t="s">
        <v>101</v>
      </c>
      <c r="H292" s="7" t="s">
        <v>89</v>
      </c>
      <c r="I292" s="9" t="s">
        <v>96</v>
      </c>
      <c r="J292" s="53"/>
      <c r="K292" s="54">
        <v>1</v>
      </c>
      <c r="L292" s="54"/>
      <c r="M292" s="54">
        <v>1</v>
      </c>
      <c r="N292" s="54"/>
      <c r="O292" s="54"/>
      <c r="P292" s="54">
        <v>1</v>
      </c>
      <c r="Q292" s="54"/>
      <c r="R292" s="55"/>
      <c r="S292" s="7" t="s">
        <v>266</v>
      </c>
      <c r="T292" s="7" t="s">
        <v>273</v>
      </c>
      <c r="U292" s="7" t="s">
        <v>207</v>
      </c>
      <c r="V292" s="8" t="s">
        <v>101</v>
      </c>
      <c r="W292" s="7" t="s">
        <v>89</v>
      </c>
      <c r="X292" s="9" t="s">
        <v>96</v>
      </c>
      <c r="Y292" s="53"/>
      <c r="Z292" s="54"/>
      <c r="AA292" s="54">
        <v>1</v>
      </c>
      <c r="AB292" s="54"/>
      <c r="AC292" s="54"/>
      <c r="AD292" s="54">
        <v>1</v>
      </c>
      <c r="AE292" s="54"/>
      <c r="AF292" s="54"/>
      <c r="AG292" s="55"/>
    </row>
    <row r="293" spans="1:33" ht="12" customHeight="1">
      <c r="A293" s="110">
        <v>199</v>
      </c>
      <c r="B293" s="66" t="s">
        <v>240</v>
      </c>
      <c r="C293" s="6" t="s">
        <v>244</v>
      </c>
      <c r="D293" s="6" t="s">
        <v>251</v>
      </c>
      <c r="E293" s="7" t="s">
        <v>207</v>
      </c>
      <c r="F293" s="47" t="s">
        <v>89</v>
      </c>
      <c r="G293" s="8" t="s">
        <v>50</v>
      </c>
      <c r="H293" s="7" t="s">
        <v>89</v>
      </c>
      <c r="I293" s="9" t="s">
        <v>96</v>
      </c>
      <c r="J293" s="53"/>
      <c r="K293" s="54"/>
      <c r="L293" s="54"/>
      <c r="M293" s="54">
        <v>1</v>
      </c>
      <c r="N293" s="54">
        <v>1</v>
      </c>
      <c r="O293" s="54"/>
      <c r="P293" s="54"/>
      <c r="Q293" s="54">
        <v>1</v>
      </c>
      <c r="R293" s="55"/>
      <c r="S293" s="7" t="s">
        <v>267</v>
      </c>
      <c r="T293" s="7" t="s">
        <v>270</v>
      </c>
      <c r="U293" s="7" t="s">
        <v>207</v>
      </c>
      <c r="V293" s="8" t="s">
        <v>50</v>
      </c>
      <c r="W293" s="7" t="s">
        <v>89</v>
      </c>
      <c r="X293" s="9" t="s">
        <v>96</v>
      </c>
      <c r="Y293" s="53"/>
      <c r="Z293" s="54"/>
      <c r="AA293" s="54">
        <v>1</v>
      </c>
      <c r="AB293" s="54"/>
      <c r="AC293" s="54"/>
      <c r="AD293" s="54"/>
      <c r="AE293" s="54"/>
      <c r="AF293" s="54"/>
      <c r="AG293" s="55">
        <v>1</v>
      </c>
    </row>
    <row r="294" spans="1:33" ht="12" customHeight="1">
      <c r="A294" s="110">
        <v>200</v>
      </c>
      <c r="B294" s="66" t="s">
        <v>294</v>
      </c>
      <c r="C294" s="6" t="s">
        <v>243</v>
      </c>
      <c r="D294" s="6" t="s">
        <v>250</v>
      </c>
      <c r="E294" s="7" t="s">
        <v>208</v>
      </c>
      <c r="F294" s="47" t="s">
        <v>0</v>
      </c>
      <c r="G294" s="8" t="s">
        <v>112</v>
      </c>
      <c r="H294" s="7" t="s">
        <v>89</v>
      </c>
      <c r="I294" s="9" t="s">
        <v>96</v>
      </c>
      <c r="J294" s="53"/>
      <c r="K294" s="54">
        <v>1</v>
      </c>
      <c r="L294" s="54"/>
      <c r="M294" s="54">
        <v>1</v>
      </c>
      <c r="N294" s="54"/>
      <c r="O294" s="54"/>
      <c r="P294" s="54"/>
      <c r="Q294" s="54"/>
      <c r="R294" s="55"/>
      <c r="S294" s="7" t="s">
        <v>267</v>
      </c>
      <c r="T294" s="7" t="s">
        <v>271</v>
      </c>
      <c r="U294" s="7" t="s">
        <v>208</v>
      </c>
      <c r="V294" s="8" t="s">
        <v>112</v>
      </c>
      <c r="W294" s="7" t="s">
        <v>89</v>
      </c>
      <c r="X294" s="9" t="s">
        <v>96</v>
      </c>
      <c r="Y294" s="53"/>
      <c r="Z294" s="54"/>
      <c r="AA294" s="54">
        <v>1</v>
      </c>
      <c r="AB294" s="54"/>
      <c r="AC294" s="54"/>
      <c r="AD294" s="54"/>
      <c r="AE294" s="54"/>
      <c r="AF294" s="54"/>
      <c r="AG294" s="55"/>
    </row>
    <row r="295" spans="1:33" ht="12" customHeight="1">
      <c r="A295" s="110">
        <v>201</v>
      </c>
      <c r="B295" s="66" t="s">
        <v>238</v>
      </c>
      <c r="C295" s="6" t="s">
        <v>245</v>
      </c>
      <c r="D295" s="6" t="s">
        <v>249</v>
      </c>
      <c r="E295" s="7" t="s">
        <v>209</v>
      </c>
      <c r="F295" s="47" t="s">
        <v>90</v>
      </c>
      <c r="G295" s="8" t="s">
        <v>74</v>
      </c>
      <c r="H295" s="7" t="s">
        <v>89</v>
      </c>
      <c r="I295" s="9" t="s">
        <v>90</v>
      </c>
      <c r="J295" s="53"/>
      <c r="K295" s="54"/>
      <c r="L295" s="54"/>
      <c r="M295" s="54"/>
      <c r="N295" s="54"/>
      <c r="O295" s="54"/>
      <c r="P295" s="54"/>
      <c r="Q295" s="54"/>
      <c r="R295" s="55"/>
      <c r="S295" s="7"/>
      <c r="T295" s="7"/>
      <c r="U295" s="7" t="s">
        <v>209</v>
      </c>
      <c r="V295" s="8" t="s">
        <v>74</v>
      </c>
      <c r="W295" s="7" t="s">
        <v>89</v>
      </c>
      <c r="X295" s="9" t="s">
        <v>90</v>
      </c>
      <c r="Y295" s="53"/>
      <c r="Z295" s="54"/>
      <c r="AA295" s="54"/>
      <c r="AB295" s="54"/>
      <c r="AC295" s="54"/>
      <c r="AD295" s="54"/>
      <c r="AE295" s="54"/>
      <c r="AF295" s="54"/>
      <c r="AG295" s="55"/>
    </row>
    <row r="296" spans="1:33" ht="12" customHeight="1">
      <c r="A296" s="110">
        <v>202</v>
      </c>
      <c r="B296" s="66" t="s">
        <v>238</v>
      </c>
      <c r="C296" s="6" t="s">
        <v>243</v>
      </c>
      <c r="D296" s="6" t="s">
        <v>248</v>
      </c>
      <c r="E296" s="7" t="s">
        <v>209</v>
      </c>
      <c r="F296" s="47" t="s">
        <v>0</v>
      </c>
      <c r="G296" s="8" t="s">
        <v>101</v>
      </c>
      <c r="H296" s="7" t="s">
        <v>89</v>
      </c>
      <c r="I296" s="9" t="s">
        <v>96</v>
      </c>
      <c r="J296" s="53"/>
      <c r="K296" s="54"/>
      <c r="L296" s="54"/>
      <c r="M296" s="54"/>
      <c r="N296" s="54"/>
      <c r="O296" s="54"/>
      <c r="P296" s="54">
        <v>1</v>
      </c>
      <c r="Q296" s="54"/>
      <c r="R296" s="55"/>
      <c r="S296" s="7" t="s">
        <v>266</v>
      </c>
      <c r="T296" s="7" t="s">
        <v>274</v>
      </c>
      <c r="U296" s="7" t="s">
        <v>209</v>
      </c>
      <c r="V296" s="8" t="s">
        <v>101</v>
      </c>
      <c r="W296" s="7" t="s">
        <v>89</v>
      </c>
      <c r="X296" s="9" t="s">
        <v>96</v>
      </c>
      <c r="Y296" s="53"/>
      <c r="Z296" s="54"/>
      <c r="AA296" s="54"/>
      <c r="AB296" s="54">
        <v>1</v>
      </c>
      <c r="AC296" s="54"/>
      <c r="AD296" s="54"/>
      <c r="AE296" s="54"/>
      <c r="AF296" s="54"/>
      <c r="AG296" s="55"/>
    </row>
    <row r="297" spans="1:33" ht="12" customHeight="1">
      <c r="A297" s="110">
        <v>203</v>
      </c>
      <c r="B297" s="66" t="s">
        <v>239</v>
      </c>
      <c r="C297" s="6" t="s">
        <v>243</v>
      </c>
      <c r="D297" s="6" t="s">
        <v>248</v>
      </c>
      <c r="E297" s="7" t="s">
        <v>209</v>
      </c>
      <c r="F297" s="47" t="s">
        <v>0</v>
      </c>
      <c r="G297" s="8" t="s">
        <v>98</v>
      </c>
      <c r="H297" s="7" t="s">
        <v>89</v>
      </c>
      <c r="I297" s="9" t="s">
        <v>96</v>
      </c>
      <c r="J297" s="53"/>
      <c r="K297" s="54"/>
      <c r="L297" s="54">
        <v>1</v>
      </c>
      <c r="M297" s="54">
        <v>1</v>
      </c>
      <c r="N297" s="54"/>
      <c r="O297" s="54">
        <v>1</v>
      </c>
      <c r="P297" s="54">
        <v>1</v>
      </c>
      <c r="Q297" s="54"/>
      <c r="R297" s="55"/>
      <c r="S297" s="7" t="s">
        <v>267</v>
      </c>
      <c r="T297" s="7" t="s">
        <v>273</v>
      </c>
      <c r="U297" s="7" t="s">
        <v>209</v>
      </c>
      <c r="V297" s="8" t="s">
        <v>98</v>
      </c>
      <c r="W297" s="7" t="s">
        <v>89</v>
      </c>
      <c r="X297" s="9" t="s">
        <v>96</v>
      </c>
      <c r="Y297" s="53"/>
      <c r="Z297" s="54">
        <v>1</v>
      </c>
      <c r="AA297" s="54"/>
      <c r="AB297" s="54"/>
      <c r="AC297" s="54"/>
      <c r="AD297" s="54"/>
      <c r="AE297" s="54"/>
      <c r="AF297" s="54"/>
      <c r="AG297" s="55"/>
    </row>
    <row r="298" spans="1:33" ht="12" customHeight="1">
      <c r="A298" s="110">
        <v>204</v>
      </c>
      <c r="B298" s="66" t="s">
        <v>239</v>
      </c>
      <c r="C298" s="6" t="s">
        <v>243</v>
      </c>
      <c r="D298" s="6" t="s">
        <v>252</v>
      </c>
      <c r="E298" s="7" t="s">
        <v>209</v>
      </c>
      <c r="F298" s="47" t="s">
        <v>0</v>
      </c>
      <c r="G298" s="8" t="s">
        <v>100</v>
      </c>
      <c r="H298" s="7" t="s">
        <v>89</v>
      </c>
      <c r="I298" s="9" t="s">
        <v>96</v>
      </c>
      <c r="J298" s="53"/>
      <c r="K298" s="54"/>
      <c r="L298" s="54">
        <v>1</v>
      </c>
      <c r="M298" s="54">
        <v>1</v>
      </c>
      <c r="N298" s="54">
        <v>1</v>
      </c>
      <c r="O298" s="54"/>
      <c r="P298" s="54">
        <v>1</v>
      </c>
      <c r="Q298" s="54"/>
      <c r="R298" s="55"/>
      <c r="S298" s="7" t="s">
        <v>267</v>
      </c>
      <c r="T298" s="7" t="s">
        <v>272</v>
      </c>
      <c r="U298" s="7" t="s">
        <v>209</v>
      </c>
      <c r="V298" s="8" t="s">
        <v>100</v>
      </c>
      <c r="W298" s="7" t="s">
        <v>89</v>
      </c>
      <c r="X298" s="9" t="s">
        <v>96</v>
      </c>
      <c r="Y298" s="53"/>
      <c r="Z298" s="54">
        <v>1</v>
      </c>
      <c r="AA298" s="54"/>
      <c r="AB298" s="54"/>
      <c r="AC298" s="54"/>
      <c r="AD298" s="54"/>
      <c r="AE298" s="54"/>
      <c r="AF298" s="54"/>
      <c r="AG298" s="55"/>
    </row>
    <row r="299" spans="1:33" ht="12" customHeight="1">
      <c r="A299" s="110"/>
      <c r="B299" s="66" t="s">
        <v>239</v>
      </c>
      <c r="C299" s="66" t="s">
        <v>243</v>
      </c>
      <c r="D299" s="66" t="s">
        <v>252</v>
      </c>
      <c r="E299" s="66" t="s">
        <v>209</v>
      </c>
      <c r="F299" s="66" t="s">
        <v>0</v>
      </c>
      <c r="G299" s="8" t="s">
        <v>50</v>
      </c>
      <c r="H299" s="7" t="s">
        <v>0</v>
      </c>
      <c r="I299" s="9" t="s">
        <v>97</v>
      </c>
      <c r="J299" s="53"/>
      <c r="K299" s="54">
        <v>1</v>
      </c>
      <c r="L299" s="54"/>
      <c r="M299" s="54"/>
      <c r="N299" s="54"/>
      <c r="O299" s="54"/>
      <c r="P299" s="54"/>
      <c r="Q299" s="54">
        <v>1</v>
      </c>
      <c r="R299" s="55"/>
      <c r="S299" s="7"/>
      <c r="T299" s="7"/>
      <c r="U299" s="66" t="s">
        <v>209</v>
      </c>
      <c r="V299" s="8" t="s">
        <v>50</v>
      </c>
      <c r="W299" s="7" t="s">
        <v>0</v>
      </c>
      <c r="X299" s="9" t="s">
        <v>97</v>
      </c>
      <c r="Y299" s="53"/>
      <c r="Z299" s="54"/>
      <c r="AA299" s="54"/>
      <c r="AB299" s="54"/>
      <c r="AC299" s="54"/>
      <c r="AD299" s="54"/>
      <c r="AE299" s="54"/>
      <c r="AF299" s="54"/>
      <c r="AG299" s="55"/>
    </row>
    <row r="300" spans="1:33" ht="12" customHeight="1">
      <c r="A300" s="110">
        <v>205</v>
      </c>
      <c r="B300" s="66" t="s">
        <v>294</v>
      </c>
      <c r="C300" s="6" t="s">
        <v>242</v>
      </c>
      <c r="D300" s="6" t="s">
        <v>248</v>
      </c>
      <c r="E300" s="7" t="s">
        <v>209</v>
      </c>
      <c r="F300" s="47" t="s">
        <v>89</v>
      </c>
      <c r="G300" s="8" t="s">
        <v>101</v>
      </c>
      <c r="H300" s="7" t="s">
        <v>89</v>
      </c>
      <c r="I300" s="9" t="s">
        <v>96</v>
      </c>
      <c r="J300" s="53"/>
      <c r="K300" s="54"/>
      <c r="L300" s="54"/>
      <c r="M300" s="54">
        <v>1</v>
      </c>
      <c r="N300" s="54"/>
      <c r="O300" s="54"/>
      <c r="P300" s="54">
        <v>1</v>
      </c>
      <c r="Q300" s="54"/>
      <c r="R300" s="55"/>
      <c r="S300" s="7" t="s">
        <v>267</v>
      </c>
      <c r="T300" s="7" t="s">
        <v>271</v>
      </c>
      <c r="U300" s="7" t="s">
        <v>209</v>
      </c>
      <c r="V300" s="8" t="s">
        <v>101</v>
      </c>
      <c r="W300" s="7" t="s">
        <v>89</v>
      </c>
      <c r="X300" s="9" t="s">
        <v>96</v>
      </c>
      <c r="Y300" s="53"/>
      <c r="Z300" s="54"/>
      <c r="AA300" s="54"/>
      <c r="AB300" s="54"/>
      <c r="AC300" s="54"/>
      <c r="AD300" s="54">
        <v>1</v>
      </c>
      <c r="AE300" s="54"/>
      <c r="AF300" s="54"/>
      <c r="AG300" s="55"/>
    </row>
    <row r="301" spans="1:33" ht="12" customHeight="1">
      <c r="A301" s="110">
        <v>206</v>
      </c>
      <c r="B301" s="66" t="s">
        <v>239</v>
      </c>
      <c r="C301" s="6" t="s">
        <v>243</v>
      </c>
      <c r="D301" s="6" t="s">
        <v>248</v>
      </c>
      <c r="E301" s="7" t="s">
        <v>209</v>
      </c>
      <c r="F301" s="47" t="s">
        <v>0</v>
      </c>
      <c r="G301" s="8" t="s">
        <v>101</v>
      </c>
      <c r="H301" s="7" t="s">
        <v>89</v>
      </c>
      <c r="I301" s="9" t="s">
        <v>96</v>
      </c>
      <c r="J301" s="53"/>
      <c r="K301" s="54"/>
      <c r="L301" s="54"/>
      <c r="M301" s="54">
        <v>1</v>
      </c>
      <c r="N301" s="54"/>
      <c r="O301" s="54"/>
      <c r="P301" s="54"/>
      <c r="Q301" s="54"/>
      <c r="R301" s="55"/>
      <c r="S301" s="7" t="s">
        <v>269</v>
      </c>
      <c r="T301" s="7" t="s">
        <v>272</v>
      </c>
      <c r="U301" s="7" t="s">
        <v>209</v>
      </c>
      <c r="V301" s="8" t="s">
        <v>101</v>
      </c>
      <c r="W301" s="7" t="s">
        <v>89</v>
      </c>
      <c r="X301" s="9" t="s">
        <v>96</v>
      </c>
      <c r="Y301" s="53"/>
      <c r="Z301" s="54"/>
      <c r="AA301" s="54"/>
      <c r="AB301" s="54"/>
      <c r="AC301" s="54"/>
      <c r="AD301" s="54">
        <v>1</v>
      </c>
      <c r="AE301" s="54"/>
      <c r="AF301" s="54"/>
      <c r="AG301" s="55"/>
    </row>
    <row r="302" spans="1:33" ht="12" customHeight="1">
      <c r="A302" s="110">
        <v>207</v>
      </c>
      <c r="B302" s="66" t="s">
        <v>240</v>
      </c>
      <c r="C302" s="6" t="s">
        <v>244</v>
      </c>
      <c r="D302" s="6" t="s">
        <v>250</v>
      </c>
      <c r="E302" s="7" t="s">
        <v>209</v>
      </c>
      <c r="F302" s="47" t="s">
        <v>89</v>
      </c>
      <c r="G302" s="8" t="s">
        <v>100</v>
      </c>
      <c r="H302" s="7" t="s">
        <v>89</v>
      </c>
      <c r="I302" s="9" t="s">
        <v>96</v>
      </c>
      <c r="J302" s="53"/>
      <c r="K302" s="54"/>
      <c r="L302" s="54">
        <v>1</v>
      </c>
      <c r="M302" s="54">
        <v>1</v>
      </c>
      <c r="N302" s="54"/>
      <c r="O302" s="54"/>
      <c r="P302" s="54"/>
      <c r="Q302" s="54"/>
      <c r="R302" s="55"/>
      <c r="S302" s="7" t="s">
        <v>269</v>
      </c>
      <c r="T302" s="7" t="s">
        <v>273</v>
      </c>
      <c r="U302" s="7" t="s">
        <v>209</v>
      </c>
      <c r="V302" s="8" t="s">
        <v>100</v>
      </c>
      <c r="W302" s="7" t="s">
        <v>89</v>
      </c>
      <c r="X302" s="9" t="s">
        <v>96</v>
      </c>
      <c r="Y302" s="53"/>
      <c r="Z302" s="54"/>
      <c r="AA302" s="54">
        <v>1</v>
      </c>
      <c r="AB302" s="54"/>
      <c r="AC302" s="54">
        <v>1</v>
      </c>
      <c r="AD302" s="54">
        <v>1</v>
      </c>
      <c r="AE302" s="54"/>
      <c r="AF302" s="54"/>
      <c r="AG302" s="55"/>
    </row>
    <row r="303" spans="1:33" ht="12" customHeight="1">
      <c r="A303" s="110"/>
      <c r="B303" s="66" t="s">
        <v>240</v>
      </c>
      <c r="C303" s="66" t="s">
        <v>244</v>
      </c>
      <c r="D303" s="66" t="s">
        <v>250</v>
      </c>
      <c r="E303" s="66" t="s">
        <v>209</v>
      </c>
      <c r="F303" s="66" t="s">
        <v>89</v>
      </c>
      <c r="G303" s="8" t="s">
        <v>50</v>
      </c>
      <c r="H303" s="7" t="s">
        <v>0</v>
      </c>
      <c r="I303" s="9" t="s">
        <v>97</v>
      </c>
      <c r="J303" s="53">
        <v>1</v>
      </c>
      <c r="K303" s="54">
        <v>1</v>
      </c>
      <c r="L303" s="54"/>
      <c r="M303" s="54"/>
      <c r="N303" s="54"/>
      <c r="O303" s="54"/>
      <c r="P303" s="54"/>
      <c r="Q303" s="54"/>
      <c r="R303" s="55"/>
      <c r="S303" s="7"/>
      <c r="T303" s="7"/>
      <c r="U303" s="66" t="s">
        <v>209</v>
      </c>
      <c r="V303" s="8" t="s">
        <v>50</v>
      </c>
      <c r="W303" s="7" t="s">
        <v>0</v>
      </c>
      <c r="X303" s="9" t="s">
        <v>97</v>
      </c>
      <c r="Y303" s="53"/>
      <c r="Z303" s="54"/>
      <c r="AA303" s="54"/>
      <c r="AB303" s="54"/>
      <c r="AC303" s="54"/>
      <c r="AD303" s="54"/>
      <c r="AE303" s="54"/>
      <c r="AF303" s="54"/>
      <c r="AG303" s="55"/>
    </row>
    <row r="304" spans="1:33" ht="12" customHeight="1">
      <c r="A304" s="110">
        <v>208</v>
      </c>
      <c r="B304" s="66" t="s">
        <v>235</v>
      </c>
      <c r="C304" s="47" t="s">
        <v>245</v>
      </c>
      <c r="D304" s="47" t="s">
        <v>247</v>
      </c>
      <c r="E304" s="47" t="s">
        <v>209</v>
      </c>
      <c r="F304" s="47" t="s">
        <v>0</v>
      </c>
      <c r="G304" s="8" t="s">
        <v>70</v>
      </c>
      <c r="H304" s="7" t="s">
        <v>89</v>
      </c>
      <c r="I304" s="9" t="s">
        <v>96</v>
      </c>
      <c r="J304" s="53"/>
      <c r="K304" s="54">
        <v>1</v>
      </c>
      <c r="L304" s="54">
        <v>1</v>
      </c>
      <c r="M304" s="54">
        <v>1</v>
      </c>
      <c r="N304" s="54"/>
      <c r="O304" s="54"/>
      <c r="P304" s="54"/>
      <c r="Q304" s="54"/>
      <c r="R304" s="55"/>
      <c r="S304" s="47" t="s">
        <v>266</v>
      </c>
      <c r="T304" s="47" t="s">
        <v>270</v>
      </c>
      <c r="U304" s="47" t="s">
        <v>209</v>
      </c>
      <c r="V304" s="8" t="s">
        <v>70</v>
      </c>
      <c r="W304" s="7" t="s">
        <v>89</v>
      </c>
      <c r="X304" s="9" t="s">
        <v>96</v>
      </c>
      <c r="Y304" s="53"/>
      <c r="Z304" s="54"/>
      <c r="AA304" s="54"/>
      <c r="AB304" s="54"/>
      <c r="AC304" s="54">
        <v>1</v>
      </c>
      <c r="AD304" s="54"/>
      <c r="AE304" s="54"/>
      <c r="AF304" s="54"/>
      <c r="AG304" s="55"/>
    </row>
    <row r="305" spans="1:33" ht="12" customHeight="1">
      <c r="A305" s="110">
        <v>209</v>
      </c>
      <c r="B305" s="66" t="s">
        <v>235</v>
      </c>
      <c r="C305" s="47" t="s">
        <v>244</v>
      </c>
      <c r="D305" s="47" t="s">
        <v>250</v>
      </c>
      <c r="E305" s="47" t="s">
        <v>209</v>
      </c>
      <c r="F305" s="47" t="s">
        <v>89</v>
      </c>
      <c r="G305" s="8" t="s">
        <v>101</v>
      </c>
      <c r="H305" s="7" t="s">
        <v>89</v>
      </c>
      <c r="I305" s="9" t="s">
        <v>96</v>
      </c>
      <c r="J305" s="53"/>
      <c r="K305" s="54"/>
      <c r="L305" s="54"/>
      <c r="M305" s="54">
        <v>1</v>
      </c>
      <c r="N305" s="54"/>
      <c r="O305" s="54"/>
      <c r="P305" s="54"/>
      <c r="Q305" s="54"/>
      <c r="R305" s="55"/>
      <c r="S305" s="47" t="s">
        <v>267</v>
      </c>
      <c r="T305" s="47" t="s">
        <v>273</v>
      </c>
      <c r="U305" s="47" t="s">
        <v>209</v>
      </c>
      <c r="V305" s="8" t="s">
        <v>101</v>
      </c>
      <c r="W305" s="7" t="s">
        <v>89</v>
      </c>
      <c r="X305" s="9" t="s">
        <v>96</v>
      </c>
      <c r="Y305" s="53"/>
      <c r="Z305" s="54">
        <v>1</v>
      </c>
      <c r="AA305" s="54"/>
      <c r="AB305" s="54"/>
      <c r="AC305" s="54"/>
      <c r="AD305" s="54">
        <v>1</v>
      </c>
      <c r="AE305" s="54"/>
      <c r="AF305" s="54"/>
      <c r="AG305" s="55"/>
    </row>
    <row r="306" spans="1:33" ht="12" customHeight="1">
      <c r="A306" s="110">
        <v>210</v>
      </c>
      <c r="B306" s="66" t="s">
        <v>235</v>
      </c>
      <c r="C306" s="6" t="s">
        <v>244</v>
      </c>
      <c r="D306" s="6" t="s">
        <v>247</v>
      </c>
      <c r="E306" s="7" t="s">
        <v>209</v>
      </c>
      <c r="F306" s="47" t="s">
        <v>89</v>
      </c>
      <c r="G306" s="8" t="s">
        <v>101</v>
      </c>
      <c r="H306" s="7" t="s">
        <v>89</v>
      </c>
      <c r="I306" s="9" t="s">
        <v>97</v>
      </c>
      <c r="J306" s="53"/>
      <c r="K306" s="54">
        <v>1</v>
      </c>
      <c r="L306" s="54"/>
      <c r="M306" s="54"/>
      <c r="N306" s="54"/>
      <c r="O306" s="54"/>
      <c r="P306" s="54"/>
      <c r="Q306" s="54"/>
      <c r="R306" s="55"/>
      <c r="S306" s="7" t="s">
        <v>267</v>
      </c>
      <c r="T306" s="7" t="s">
        <v>271</v>
      </c>
      <c r="U306" s="7" t="s">
        <v>209</v>
      </c>
      <c r="V306" s="8" t="s">
        <v>101</v>
      </c>
      <c r="W306" s="7" t="s">
        <v>89</v>
      </c>
      <c r="X306" s="9" t="s">
        <v>97</v>
      </c>
      <c r="Y306" s="53"/>
      <c r="Z306" s="54">
        <v>1</v>
      </c>
      <c r="AA306" s="54"/>
      <c r="AB306" s="54"/>
      <c r="AC306" s="54"/>
      <c r="AD306" s="54"/>
      <c r="AE306" s="54"/>
      <c r="AF306" s="54"/>
      <c r="AG306" s="55"/>
    </row>
    <row r="307" spans="1:33" ht="12" customHeight="1">
      <c r="A307" s="110">
        <v>211</v>
      </c>
      <c r="B307" s="66" t="s">
        <v>238</v>
      </c>
      <c r="C307" s="6" t="s">
        <v>243</v>
      </c>
      <c r="D307" s="6" t="s">
        <v>253</v>
      </c>
      <c r="E307" s="7" t="s">
        <v>209</v>
      </c>
      <c r="F307" s="47" t="s">
        <v>0</v>
      </c>
      <c r="G307" s="8" t="s">
        <v>50</v>
      </c>
      <c r="H307" s="7" t="s">
        <v>89</v>
      </c>
      <c r="I307" s="9" t="s">
        <v>96</v>
      </c>
      <c r="J307" s="53">
        <v>1</v>
      </c>
      <c r="K307" s="54">
        <v>1</v>
      </c>
      <c r="L307" s="54">
        <v>1</v>
      </c>
      <c r="M307" s="54">
        <v>1</v>
      </c>
      <c r="N307" s="54"/>
      <c r="O307" s="54">
        <v>1</v>
      </c>
      <c r="P307" s="54">
        <v>1</v>
      </c>
      <c r="Q307" s="54"/>
      <c r="R307" s="55"/>
      <c r="S307" s="7" t="s">
        <v>267</v>
      </c>
      <c r="T307" s="7" t="s">
        <v>272</v>
      </c>
      <c r="U307" s="7" t="s">
        <v>209</v>
      </c>
      <c r="V307" s="8" t="s">
        <v>50</v>
      </c>
      <c r="W307" s="7" t="s">
        <v>89</v>
      </c>
      <c r="X307" s="9" t="s">
        <v>96</v>
      </c>
      <c r="Y307" s="53"/>
      <c r="Z307" s="54">
        <v>1</v>
      </c>
      <c r="AA307" s="54">
        <v>1</v>
      </c>
      <c r="AB307" s="54"/>
      <c r="AC307" s="54"/>
      <c r="AD307" s="54"/>
      <c r="AE307" s="54"/>
      <c r="AF307" s="54"/>
      <c r="AG307" s="55"/>
    </row>
    <row r="308" spans="1:33" ht="12" customHeight="1">
      <c r="A308" s="110">
        <v>212</v>
      </c>
      <c r="B308" s="66" t="s">
        <v>235</v>
      </c>
      <c r="C308" s="6" t="s">
        <v>244</v>
      </c>
      <c r="D308" s="6" t="s">
        <v>247</v>
      </c>
      <c r="E308" s="7" t="s">
        <v>209</v>
      </c>
      <c r="F308" s="47" t="s">
        <v>0</v>
      </c>
      <c r="G308" s="8" t="s">
        <v>101</v>
      </c>
      <c r="H308" s="7" t="s">
        <v>89</v>
      </c>
      <c r="I308" s="9" t="s">
        <v>96</v>
      </c>
      <c r="J308" s="53"/>
      <c r="K308" s="54"/>
      <c r="L308" s="54"/>
      <c r="M308" s="54">
        <v>1</v>
      </c>
      <c r="N308" s="54"/>
      <c r="O308" s="54"/>
      <c r="P308" s="54"/>
      <c r="Q308" s="54"/>
      <c r="R308" s="55"/>
      <c r="S308" s="7" t="s">
        <v>267</v>
      </c>
      <c r="T308" s="7" t="s">
        <v>272</v>
      </c>
      <c r="U308" s="7" t="s">
        <v>209</v>
      </c>
      <c r="V308" s="8" t="s">
        <v>101</v>
      </c>
      <c r="W308" s="7" t="s">
        <v>89</v>
      </c>
      <c r="X308" s="9" t="s">
        <v>96</v>
      </c>
      <c r="Y308" s="53"/>
      <c r="Z308" s="54"/>
      <c r="AA308" s="54"/>
      <c r="AB308" s="54"/>
      <c r="AC308" s="54"/>
      <c r="AD308" s="54"/>
      <c r="AE308" s="54">
        <v>1</v>
      </c>
      <c r="AF308" s="54"/>
      <c r="AG308" s="55">
        <v>1</v>
      </c>
    </row>
    <row r="309" spans="1:33" ht="12" customHeight="1">
      <c r="A309" s="110"/>
      <c r="B309" s="66" t="s">
        <v>235</v>
      </c>
      <c r="C309" s="66" t="s">
        <v>244</v>
      </c>
      <c r="D309" s="66" t="s">
        <v>247</v>
      </c>
      <c r="E309" s="66" t="s">
        <v>209</v>
      </c>
      <c r="F309" s="66" t="s">
        <v>0</v>
      </c>
      <c r="G309" s="8" t="s">
        <v>98</v>
      </c>
      <c r="H309" s="7" t="s">
        <v>0</v>
      </c>
      <c r="I309" s="9" t="s">
        <v>96</v>
      </c>
      <c r="J309" s="53"/>
      <c r="K309" s="54"/>
      <c r="L309" s="54"/>
      <c r="M309" s="54">
        <v>1</v>
      </c>
      <c r="N309" s="54"/>
      <c r="O309" s="54"/>
      <c r="P309" s="54"/>
      <c r="Q309" s="54"/>
      <c r="R309" s="55"/>
      <c r="S309" s="7"/>
      <c r="T309" s="7"/>
      <c r="U309" s="66" t="s">
        <v>209</v>
      </c>
      <c r="V309" s="8" t="s">
        <v>98</v>
      </c>
      <c r="W309" s="7" t="s">
        <v>0</v>
      </c>
      <c r="X309" s="9" t="s">
        <v>96</v>
      </c>
      <c r="Y309" s="53"/>
      <c r="Z309" s="54"/>
      <c r="AA309" s="54"/>
      <c r="AB309" s="54"/>
      <c r="AC309" s="54"/>
      <c r="AD309" s="54"/>
      <c r="AE309" s="54"/>
      <c r="AF309" s="54"/>
      <c r="AG309" s="55"/>
    </row>
    <row r="310" spans="1:33" ht="12" customHeight="1">
      <c r="A310" s="110">
        <v>213</v>
      </c>
      <c r="B310" s="66" t="s">
        <v>240</v>
      </c>
      <c r="C310" s="6" t="s">
        <v>244</v>
      </c>
      <c r="D310" s="6" t="s">
        <v>249</v>
      </c>
      <c r="E310" s="7" t="s">
        <v>209</v>
      </c>
      <c r="F310" s="47" t="s">
        <v>0</v>
      </c>
      <c r="G310" s="8" t="s">
        <v>50</v>
      </c>
      <c r="H310" s="7" t="s">
        <v>89</v>
      </c>
      <c r="I310" s="9" t="s">
        <v>96</v>
      </c>
      <c r="J310" s="53"/>
      <c r="K310" s="54"/>
      <c r="L310" s="54"/>
      <c r="M310" s="54">
        <v>1</v>
      </c>
      <c r="N310" s="54"/>
      <c r="O310" s="54"/>
      <c r="P310" s="54"/>
      <c r="Q310" s="54"/>
      <c r="R310" s="55">
        <v>1</v>
      </c>
      <c r="S310" s="7" t="s">
        <v>268</v>
      </c>
      <c r="T310" s="7" t="s">
        <v>273</v>
      </c>
      <c r="U310" s="7" t="s">
        <v>209</v>
      </c>
      <c r="V310" s="8" t="s">
        <v>50</v>
      </c>
      <c r="W310" s="7" t="s">
        <v>89</v>
      </c>
      <c r="X310" s="9" t="s">
        <v>96</v>
      </c>
      <c r="Y310" s="53">
        <v>1</v>
      </c>
      <c r="Z310" s="54">
        <v>1</v>
      </c>
      <c r="AA310" s="54">
        <v>1</v>
      </c>
      <c r="AB310" s="54"/>
      <c r="AC310" s="54">
        <v>1</v>
      </c>
      <c r="AD310" s="54">
        <v>1</v>
      </c>
      <c r="AE310" s="54"/>
      <c r="AF310" s="54"/>
      <c r="AG310" s="55">
        <v>1</v>
      </c>
    </row>
    <row r="311" spans="1:33" ht="12" customHeight="1">
      <c r="A311" s="110">
        <v>214</v>
      </c>
      <c r="B311" s="66" t="s">
        <v>235</v>
      </c>
      <c r="C311" s="6" t="s">
        <v>243</v>
      </c>
      <c r="D311" s="6" t="s">
        <v>252</v>
      </c>
      <c r="E311" s="7" t="s">
        <v>209</v>
      </c>
      <c r="F311" s="47" t="s">
        <v>89</v>
      </c>
      <c r="G311" s="8" t="s">
        <v>50</v>
      </c>
      <c r="H311" s="7" t="s">
        <v>89</v>
      </c>
      <c r="I311" s="9" t="s">
        <v>96</v>
      </c>
      <c r="J311" s="53"/>
      <c r="K311" s="54"/>
      <c r="L311" s="54">
        <v>1</v>
      </c>
      <c r="M311" s="54">
        <v>1</v>
      </c>
      <c r="N311" s="54">
        <v>1</v>
      </c>
      <c r="O311" s="54"/>
      <c r="P311" s="54"/>
      <c r="Q311" s="54"/>
      <c r="R311" s="55"/>
      <c r="S311" s="7" t="s">
        <v>267</v>
      </c>
      <c r="T311" s="7" t="s">
        <v>271</v>
      </c>
      <c r="U311" s="7" t="s">
        <v>209</v>
      </c>
      <c r="V311" s="8" t="s">
        <v>50</v>
      </c>
      <c r="W311" s="7" t="s">
        <v>89</v>
      </c>
      <c r="X311" s="9" t="s">
        <v>96</v>
      </c>
      <c r="Y311" s="53"/>
      <c r="Z311" s="54"/>
      <c r="AA311" s="54"/>
      <c r="AB311" s="54"/>
      <c r="AC311" s="54">
        <v>1</v>
      </c>
      <c r="AD311" s="54"/>
      <c r="AE311" s="54">
        <v>1</v>
      </c>
      <c r="AF311" s="54">
        <v>1</v>
      </c>
      <c r="AG311" s="55"/>
    </row>
    <row r="312" spans="1:33" ht="12" customHeight="1">
      <c r="A312" s="110">
        <v>215</v>
      </c>
      <c r="B312" s="66" t="s">
        <v>235</v>
      </c>
      <c r="C312" s="6" t="s">
        <v>245</v>
      </c>
      <c r="D312" s="6" t="s">
        <v>247</v>
      </c>
      <c r="E312" s="7" t="s">
        <v>208</v>
      </c>
      <c r="F312" s="47" t="s">
        <v>89</v>
      </c>
      <c r="G312" s="8" t="s">
        <v>50</v>
      </c>
      <c r="H312" s="7" t="s">
        <v>89</v>
      </c>
      <c r="I312" s="9" t="s">
        <v>96</v>
      </c>
      <c r="J312" s="53">
        <v>1</v>
      </c>
      <c r="K312" s="54"/>
      <c r="L312" s="54"/>
      <c r="M312" s="54">
        <v>1</v>
      </c>
      <c r="N312" s="54"/>
      <c r="O312" s="54"/>
      <c r="P312" s="54"/>
      <c r="Q312" s="54"/>
      <c r="R312" s="55"/>
      <c r="S312" s="7" t="s">
        <v>267</v>
      </c>
      <c r="T312" s="7" t="s">
        <v>273</v>
      </c>
      <c r="U312" s="7" t="s">
        <v>208</v>
      </c>
      <c r="V312" s="8" t="s">
        <v>50</v>
      </c>
      <c r="W312" s="7" t="s">
        <v>89</v>
      </c>
      <c r="X312" s="9" t="s">
        <v>96</v>
      </c>
      <c r="Y312" s="53"/>
      <c r="Z312" s="54"/>
      <c r="AA312" s="54"/>
      <c r="AB312" s="54"/>
      <c r="AC312" s="54"/>
      <c r="AD312" s="54"/>
      <c r="AE312" s="54"/>
      <c r="AF312" s="54"/>
      <c r="AG312" s="55">
        <v>1</v>
      </c>
    </row>
    <row r="313" spans="1:33" ht="12" customHeight="1">
      <c r="A313" s="110">
        <v>216</v>
      </c>
      <c r="B313" s="66" t="s">
        <v>235</v>
      </c>
      <c r="C313" s="6" t="s">
        <v>244</v>
      </c>
      <c r="D313" s="6" t="s">
        <v>247</v>
      </c>
      <c r="E313" s="7" t="s">
        <v>208</v>
      </c>
      <c r="F313" s="47" t="s">
        <v>0</v>
      </c>
      <c r="G313" s="8" t="s">
        <v>101</v>
      </c>
      <c r="H313" s="7" t="s">
        <v>89</v>
      </c>
      <c r="I313" s="9" t="s">
        <v>96</v>
      </c>
      <c r="J313" s="53"/>
      <c r="K313" s="54"/>
      <c r="L313" s="54"/>
      <c r="M313" s="54">
        <v>1</v>
      </c>
      <c r="N313" s="54"/>
      <c r="O313" s="54"/>
      <c r="P313" s="54"/>
      <c r="Q313" s="54"/>
      <c r="R313" s="55"/>
      <c r="S313" s="7" t="s">
        <v>266</v>
      </c>
      <c r="T313" s="7" t="s">
        <v>273</v>
      </c>
      <c r="U313" s="7" t="s">
        <v>208</v>
      </c>
      <c r="V313" s="8" t="s">
        <v>101</v>
      </c>
      <c r="W313" s="7" t="s">
        <v>89</v>
      </c>
      <c r="X313" s="9" t="s">
        <v>96</v>
      </c>
      <c r="Y313" s="53"/>
      <c r="Z313" s="54"/>
      <c r="AA313" s="54"/>
      <c r="AB313" s="54"/>
      <c r="AC313" s="54"/>
      <c r="AD313" s="54"/>
      <c r="AE313" s="54"/>
      <c r="AF313" s="54"/>
      <c r="AG313" s="55">
        <v>1</v>
      </c>
    </row>
    <row r="314" spans="1:33" ht="12" customHeight="1">
      <c r="A314" s="110">
        <v>217</v>
      </c>
      <c r="B314" s="66" t="s">
        <v>237</v>
      </c>
      <c r="C314" s="6" t="s">
        <v>244</v>
      </c>
      <c r="D314" s="6" t="s">
        <v>251</v>
      </c>
      <c r="E314" s="7" t="s">
        <v>208</v>
      </c>
      <c r="F314" s="47" t="s">
        <v>89</v>
      </c>
      <c r="G314" s="8" t="s">
        <v>100</v>
      </c>
      <c r="H314" s="7" t="s">
        <v>89</v>
      </c>
      <c r="I314" s="9" t="s">
        <v>96</v>
      </c>
      <c r="J314" s="53"/>
      <c r="K314" s="54"/>
      <c r="L314" s="54"/>
      <c r="M314" s="54">
        <v>1</v>
      </c>
      <c r="N314" s="54">
        <v>1</v>
      </c>
      <c r="O314" s="54"/>
      <c r="P314" s="54"/>
      <c r="Q314" s="54"/>
      <c r="R314" s="55"/>
      <c r="S314" s="7" t="s">
        <v>267</v>
      </c>
      <c r="T314" s="7" t="s">
        <v>271</v>
      </c>
      <c r="U314" s="7" t="s">
        <v>208</v>
      </c>
      <c r="V314" s="8" t="s">
        <v>100</v>
      </c>
      <c r="W314" s="7" t="s">
        <v>89</v>
      </c>
      <c r="X314" s="9" t="s">
        <v>96</v>
      </c>
      <c r="Y314" s="53"/>
      <c r="Z314" s="54"/>
      <c r="AA314" s="54"/>
      <c r="AB314" s="54"/>
      <c r="AC314" s="54">
        <v>1</v>
      </c>
      <c r="AD314" s="54"/>
      <c r="AE314" s="54"/>
      <c r="AF314" s="54"/>
      <c r="AG314" s="55"/>
    </row>
    <row r="315" spans="1:33" ht="12" customHeight="1">
      <c r="A315" s="110"/>
      <c r="B315" s="66" t="s">
        <v>237</v>
      </c>
      <c r="C315" s="66" t="s">
        <v>244</v>
      </c>
      <c r="D315" s="66" t="s">
        <v>251</v>
      </c>
      <c r="E315" s="66" t="s">
        <v>208</v>
      </c>
      <c r="F315" s="66" t="s">
        <v>89</v>
      </c>
      <c r="G315" s="8" t="s">
        <v>50</v>
      </c>
      <c r="H315" s="7" t="s">
        <v>0</v>
      </c>
      <c r="I315" s="9" t="s">
        <v>96</v>
      </c>
      <c r="J315" s="53"/>
      <c r="K315" s="54"/>
      <c r="L315" s="54"/>
      <c r="M315" s="54">
        <v>1</v>
      </c>
      <c r="N315" s="54">
        <v>1</v>
      </c>
      <c r="O315" s="54"/>
      <c r="P315" s="54"/>
      <c r="Q315" s="54"/>
      <c r="R315" s="55"/>
      <c r="S315" s="7"/>
      <c r="T315" s="7"/>
      <c r="U315" s="66" t="s">
        <v>208</v>
      </c>
      <c r="V315" s="8" t="s">
        <v>50</v>
      </c>
      <c r="W315" s="7" t="s">
        <v>0</v>
      </c>
      <c r="X315" s="9" t="s">
        <v>96</v>
      </c>
      <c r="Y315" s="53"/>
      <c r="Z315" s="54"/>
      <c r="AA315" s="54"/>
      <c r="AB315" s="54"/>
      <c r="AC315" s="54"/>
      <c r="AD315" s="54"/>
      <c r="AE315" s="54"/>
      <c r="AF315" s="54"/>
      <c r="AG315" s="55"/>
    </row>
    <row r="316" spans="1:33" ht="12" customHeight="1">
      <c r="A316" s="110">
        <v>218</v>
      </c>
      <c r="B316" s="66" t="s">
        <v>239</v>
      </c>
      <c r="C316" s="6" t="s">
        <v>243</v>
      </c>
      <c r="D316" s="6" t="s">
        <v>247</v>
      </c>
      <c r="E316" s="7" t="s">
        <v>208</v>
      </c>
      <c r="F316" s="47" t="s">
        <v>0</v>
      </c>
      <c r="G316" s="8" t="s">
        <v>101</v>
      </c>
      <c r="H316" s="7" t="s">
        <v>89</v>
      </c>
      <c r="I316" s="9" t="s">
        <v>96</v>
      </c>
      <c r="J316" s="53">
        <v>1</v>
      </c>
      <c r="K316" s="54"/>
      <c r="L316" s="54">
        <v>1</v>
      </c>
      <c r="M316" s="54">
        <v>1</v>
      </c>
      <c r="N316" s="54"/>
      <c r="O316" s="54"/>
      <c r="P316" s="54"/>
      <c r="Q316" s="54"/>
      <c r="R316" s="55"/>
      <c r="S316" s="7" t="s">
        <v>268</v>
      </c>
      <c r="T316" s="7" t="s">
        <v>273</v>
      </c>
      <c r="U316" s="7" t="s">
        <v>208</v>
      </c>
      <c r="V316" s="8" t="s">
        <v>101</v>
      </c>
      <c r="W316" s="7" t="s">
        <v>89</v>
      </c>
      <c r="X316" s="9" t="s">
        <v>96</v>
      </c>
      <c r="Y316" s="53"/>
      <c r="Z316" s="54"/>
      <c r="AA316" s="54"/>
      <c r="AB316" s="54">
        <v>1</v>
      </c>
      <c r="AC316" s="54"/>
      <c r="AD316" s="54">
        <v>1</v>
      </c>
      <c r="AE316" s="54"/>
      <c r="AF316" s="54"/>
      <c r="AG316" s="55"/>
    </row>
    <row r="317" spans="1:33" ht="12" customHeight="1">
      <c r="A317" s="110">
        <v>219</v>
      </c>
      <c r="B317" s="66" t="s">
        <v>294</v>
      </c>
      <c r="C317" s="6" t="s">
        <v>242</v>
      </c>
      <c r="D317" s="6" t="s">
        <v>247</v>
      </c>
      <c r="E317" s="7" t="s">
        <v>208</v>
      </c>
      <c r="F317" s="47" t="s">
        <v>89</v>
      </c>
      <c r="G317" s="8" t="s">
        <v>50</v>
      </c>
      <c r="H317" s="7" t="s">
        <v>89</v>
      </c>
      <c r="I317" s="9" t="s">
        <v>96</v>
      </c>
      <c r="J317" s="53"/>
      <c r="K317" s="54"/>
      <c r="L317" s="54"/>
      <c r="M317" s="54">
        <v>1</v>
      </c>
      <c r="N317" s="54"/>
      <c r="O317" s="54"/>
      <c r="P317" s="54">
        <v>1</v>
      </c>
      <c r="Q317" s="54"/>
      <c r="R317" s="55"/>
      <c r="S317" s="7" t="s">
        <v>267</v>
      </c>
      <c r="T317" s="7" t="s">
        <v>272</v>
      </c>
      <c r="U317" s="7" t="s">
        <v>208</v>
      </c>
      <c r="V317" s="8" t="s">
        <v>50</v>
      </c>
      <c r="W317" s="7" t="s">
        <v>89</v>
      </c>
      <c r="X317" s="9" t="s">
        <v>96</v>
      </c>
      <c r="Y317" s="53"/>
      <c r="Z317" s="54"/>
      <c r="AA317" s="54"/>
      <c r="AB317" s="54"/>
      <c r="AC317" s="54"/>
      <c r="AD317" s="54">
        <v>1</v>
      </c>
      <c r="AE317" s="54"/>
      <c r="AF317" s="54"/>
      <c r="AG317" s="55"/>
    </row>
    <row r="318" spans="1:33" ht="12" customHeight="1">
      <c r="A318" s="110">
        <v>220</v>
      </c>
      <c r="B318" s="66" t="s">
        <v>293</v>
      </c>
      <c r="C318" s="6" t="s">
        <v>244</v>
      </c>
      <c r="D318" s="6" t="s">
        <v>248</v>
      </c>
      <c r="E318" s="7" t="s">
        <v>208</v>
      </c>
      <c r="F318" s="47" t="s">
        <v>0</v>
      </c>
      <c r="G318" s="8" t="s">
        <v>50</v>
      </c>
      <c r="H318" s="7" t="s">
        <v>89</v>
      </c>
      <c r="I318" s="9" t="s">
        <v>96</v>
      </c>
      <c r="J318" s="53"/>
      <c r="K318" s="54"/>
      <c r="L318" s="54"/>
      <c r="M318" s="54">
        <v>1</v>
      </c>
      <c r="N318" s="54"/>
      <c r="O318" s="54"/>
      <c r="P318" s="54"/>
      <c r="Q318" s="54"/>
      <c r="R318" s="55"/>
      <c r="S318" s="7" t="s">
        <v>266</v>
      </c>
      <c r="T318" s="7" t="s">
        <v>273</v>
      </c>
      <c r="U318" s="7" t="s">
        <v>208</v>
      </c>
      <c r="V318" s="8" t="s">
        <v>50</v>
      </c>
      <c r="W318" s="7" t="s">
        <v>89</v>
      </c>
      <c r="X318" s="9" t="s">
        <v>96</v>
      </c>
      <c r="Y318" s="53"/>
      <c r="Z318" s="54"/>
      <c r="AA318" s="54"/>
      <c r="AB318" s="54"/>
      <c r="AC318" s="54"/>
      <c r="AD318" s="54">
        <v>1</v>
      </c>
      <c r="AE318" s="54"/>
      <c r="AF318" s="54"/>
      <c r="AG318" s="55">
        <v>1</v>
      </c>
    </row>
    <row r="319" spans="1:33" ht="12" customHeight="1">
      <c r="A319" s="110">
        <v>221</v>
      </c>
      <c r="B319" s="66" t="s">
        <v>293</v>
      </c>
      <c r="C319" s="6" t="s">
        <v>244</v>
      </c>
      <c r="D319" s="6" t="s">
        <v>248</v>
      </c>
      <c r="E319" s="7" t="s">
        <v>208</v>
      </c>
      <c r="F319" s="47" t="s">
        <v>0</v>
      </c>
      <c r="G319" s="8" t="s">
        <v>50</v>
      </c>
      <c r="H319" s="7" t="s">
        <v>89</v>
      </c>
      <c r="I319" s="9" t="s">
        <v>96</v>
      </c>
      <c r="J319" s="53"/>
      <c r="K319" s="54">
        <v>1</v>
      </c>
      <c r="L319" s="54">
        <v>1</v>
      </c>
      <c r="M319" s="54">
        <v>1</v>
      </c>
      <c r="N319" s="54">
        <v>1</v>
      </c>
      <c r="O319" s="54"/>
      <c r="P319" s="54">
        <v>1</v>
      </c>
      <c r="Q319" s="54"/>
      <c r="R319" s="55"/>
      <c r="S319" s="7" t="s">
        <v>267</v>
      </c>
      <c r="T319" s="7" t="s">
        <v>272</v>
      </c>
      <c r="U319" s="7" t="s">
        <v>208</v>
      </c>
      <c r="V319" s="8" t="s">
        <v>50</v>
      </c>
      <c r="W319" s="7" t="s">
        <v>89</v>
      </c>
      <c r="X319" s="9" t="s">
        <v>96</v>
      </c>
      <c r="Y319" s="53"/>
      <c r="Z319" s="54"/>
      <c r="AA319" s="54">
        <v>1</v>
      </c>
      <c r="AB319" s="54"/>
      <c r="AC319" s="54"/>
      <c r="AD319" s="54"/>
      <c r="AE319" s="54"/>
      <c r="AF319" s="54"/>
      <c r="AG319" s="55">
        <v>1</v>
      </c>
    </row>
    <row r="320" spans="1:33" ht="12" customHeight="1">
      <c r="A320" s="110">
        <v>222</v>
      </c>
      <c r="B320" s="66" t="s">
        <v>240</v>
      </c>
      <c r="C320" s="6" t="s">
        <v>244</v>
      </c>
      <c r="D320" s="6" t="s">
        <v>247</v>
      </c>
      <c r="E320" s="7" t="s">
        <v>208</v>
      </c>
      <c r="F320" s="47" t="s">
        <v>0</v>
      </c>
      <c r="G320" s="8" t="s">
        <v>71</v>
      </c>
      <c r="H320" s="7" t="s">
        <v>89</v>
      </c>
      <c r="I320" s="9" t="s">
        <v>96</v>
      </c>
      <c r="J320" s="53"/>
      <c r="K320" s="54"/>
      <c r="L320" s="54"/>
      <c r="M320" s="54">
        <v>1</v>
      </c>
      <c r="N320" s="54"/>
      <c r="O320" s="54"/>
      <c r="P320" s="54"/>
      <c r="Q320" s="54"/>
      <c r="R320" s="55"/>
      <c r="S320" s="7" t="s">
        <v>268</v>
      </c>
      <c r="T320" s="7" t="s">
        <v>273</v>
      </c>
      <c r="U320" s="7" t="s">
        <v>208</v>
      </c>
      <c r="V320" s="8" t="s">
        <v>71</v>
      </c>
      <c r="W320" s="7" t="s">
        <v>89</v>
      </c>
      <c r="X320" s="9" t="s">
        <v>96</v>
      </c>
      <c r="Y320" s="53"/>
      <c r="Z320" s="54">
        <v>1</v>
      </c>
      <c r="AA320" s="54">
        <v>1</v>
      </c>
      <c r="AB320" s="54"/>
      <c r="AC320" s="54"/>
      <c r="AD320" s="54">
        <v>1</v>
      </c>
      <c r="AE320" s="54">
        <v>1</v>
      </c>
      <c r="AF320" s="54"/>
      <c r="AG320" s="55"/>
    </row>
    <row r="321" spans="1:33" ht="12" customHeight="1">
      <c r="A321" s="110"/>
      <c r="B321" s="66" t="s">
        <v>240</v>
      </c>
      <c r="C321" s="66" t="s">
        <v>244</v>
      </c>
      <c r="D321" s="66" t="s">
        <v>247</v>
      </c>
      <c r="E321" s="66" t="s">
        <v>208</v>
      </c>
      <c r="F321" s="66" t="s">
        <v>0</v>
      </c>
      <c r="G321" s="8" t="s">
        <v>50</v>
      </c>
      <c r="H321" s="7" t="s">
        <v>0</v>
      </c>
      <c r="I321" s="9" t="s">
        <v>96</v>
      </c>
      <c r="J321" s="53"/>
      <c r="K321" s="54">
        <v>1</v>
      </c>
      <c r="L321" s="54"/>
      <c r="M321" s="54">
        <v>1</v>
      </c>
      <c r="N321" s="54"/>
      <c r="O321" s="54"/>
      <c r="P321" s="54"/>
      <c r="Q321" s="54"/>
      <c r="R321" s="55"/>
      <c r="S321" s="7"/>
      <c r="T321" s="7"/>
      <c r="U321" s="66" t="s">
        <v>208</v>
      </c>
      <c r="V321" s="8" t="s">
        <v>50</v>
      </c>
      <c r="W321" s="7" t="s">
        <v>0</v>
      </c>
      <c r="X321" s="9" t="s">
        <v>96</v>
      </c>
      <c r="Y321" s="53"/>
      <c r="Z321" s="54"/>
      <c r="AA321" s="54"/>
      <c r="AB321" s="54"/>
      <c r="AC321" s="54"/>
      <c r="AD321" s="54"/>
      <c r="AE321" s="54"/>
      <c r="AF321" s="54"/>
      <c r="AG321" s="55"/>
    </row>
    <row r="322" spans="1:33" ht="12" customHeight="1">
      <c r="A322" s="110">
        <v>223</v>
      </c>
      <c r="B322" s="66" t="s">
        <v>293</v>
      </c>
      <c r="C322" s="6" t="s">
        <v>244</v>
      </c>
      <c r="D322" s="6" t="s">
        <v>249</v>
      </c>
      <c r="E322" s="7" t="s">
        <v>208</v>
      </c>
      <c r="F322" s="47" t="s">
        <v>89</v>
      </c>
      <c r="G322" s="8" t="s">
        <v>71</v>
      </c>
      <c r="H322" s="7" t="s">
        <v>89</v>
      </c>
      <c r="I322" s="9" t="s">
        <v>96</v>
      </c>
      <c r="J322" s="53"/>
      <c r="K322" s="54"/>
      <c r="L322" s="54"/>
      <c r="M322" s="54">
        <v>1</v>
      </c>
      <c r="N322" s="54">
        <v>1</v>
      </c>
      <c r="O322" s="54"/>
      <c r="P322" s="54"/>
      <c r="Q322" s="54"/>
      <c r="R322" s="55"/>
      <c r="S322" s="7" t="s">
        <v>267</v>
      </c>
      <c r="T322" s="7" t="s">
        <v>270</v>
      </c>
      <c r="U322" s="7" t="s">
        <v>208</v>
      </c>
      <c r="V322" s="8" t="s">
        <v>71</v>
      </c>
      <c r="W322" s="7" t="s">
        <v>89</v>
      </c>
      <c r="X322" s="9" t="s">
        <v>96</v>
      </c>
      <c r="Y322" s="53"/>
      <c r="Z322" s="54"/>
      <c r="AA322" s="54"/>
      <c r="AB322" s="54"/>
      <c r="AC322" s="54"/>
      <c r="AD322" s="54"/>
      <c r="AE322" s="54">
        <v>1</v>
      </c>
      <c r="AF322" s="54"/>
      <c r="AG322" s="55"/>
    </row>
    <row r="323" spans="1:33" ht="12" customHeight="1">
      <c r="A323" s="110">
        <v>224</v>
      </c>
      <c r="B323" s="66" t="s">
        <v>236</v>
      </c>
      <c r="C323" s="6" t="s">
        <v>243</v>
      </c>
      <c r="D323" s="6" t="s">
        <v>250</v>
      </c>
      <c r="E323" s="7" t="s">
        <v>207</v>
      </c>
      <c r="F323" s="47" t="s">
        <v>89</v>
      </c>
      <c r="G323" s="8" t="s">
        <v>100</v>
      </c>
      <c r="H323" s="7" t="s">
        <v>89</v>
      </c>
      <c r="I323" s="9" t="s">
        <v>96</v>
      </c>
      <c r="J323" s="53">
        <v>1</v>
      </c>
      <c r="K323" s="54">
        <v>1</v>
      </c>
      <c r="L323" s="54"/>
      <c r="M323" s="54"/>
      <c r="N323" s="54"/>
      <c r="O323" s="54"/>
      <c r="P323" s="54"/>
      <c r="Q323" s="54"/>
      <c r="R323" s="55"/>
      <c r="S323" s="7" t="s">
        <v>267</v>
      </c>
      <c r="T323" s="7" t="s">
        <v>273</v>
      </c>
      <c r="U323" s="7" t="s">
        <v>207</v>
      </c>
      <c r="V323" s="8" t="s">
        <v>100</v>
      </c>
      <c r="W323" s="7" t="s">
        <v>89</v>
      </c>
      <c r="X323" s="9" t="s">
        <v>96</v>
      </c>
      <c r="Y323" s="53"/>
      <c r="Z323" s="54"/>
      <c r="AA323" s="54"/>
      <c r="AB323" s="54">
        <v>1</v>
      </c>
      <c r="AC323" s="54"/>
      <c r="AD323" s="54"/>
      <c r="AE323" s="54"/>
      <c r="AF323" s="54"/>
      <c r="AG323" s="55"/>
    </row>
    <row r="324" spans="1:33" ht="12" customHeight="1">
      <c r="A324" s="110">
        <v>225</v>
      </c>
      <c r="B324" s="66" t="s">
        <v>50</v>
      </c>
      <c r="C324" s="47" t="s">
        <v>242</v>
      </c>
      <c r="D324" s="6" t="s">
        <v>247</v>
      </c>
      <c r="E324" s="47" t="s">
        <v>207</v>
      </c>
      <c r="F324" s="47" t="s">
        <v>0</v>
      </c>
      <c r="G324" s="8" t="s">
        <v>100</v>
      </c>
      <c r="H324" s="7" t="s">
        <v>89</v>
      </c>
      <c r="I324" s="9" t="s">
        <v>96</v>
      </c>
      <c r="J324" s="53"/>
      <c r="K324" s="54">
        <v>1</v>
      </c>
      <c r="L324" s="54">
        <v>1</v>
      </c>
      <c r="M324" s="54"/>
      <c r="N324" s="54"/>
      <c r="O324" s="54"/>
      <c r="P324" s="54"/>
      <c r="Q324" s="54"/>
      <c r="R324" s="55"/>
      <c r="S324" s="47" t="s">
        <v>267</v>
      </c>
      <c r="T324" s="47" t="s">
        <v>273</v>
      </c>
      <c r="U324" s="47" t="s">
        <v>207</v>
      </c>
      <c r="V324" s="8" t="s">
        <v>100</v>
      </c>
      <c r="W324" s="7" t="s">
        <v>89</v>
      </c>
      <c r="X324" s="9" t="s">
        <v>96</v>
      </c>
      <c r="Y324" s="53"/>
      <c r="Z324" s="54">
        <v>1</v>
      </c>
      <c r="AA324" s="54"/>
      <c r="AB324" s="54"/>
      <c r="AC324" s="54"/>
      <c r="AD324" s="54">
        <v>1</v>
      </c>
      <c r="AE324" s="54"/>
      <c r="AF324" s="54"/>
      <c r="AG324" s="55"/>
    </row>
    <row r="325" spans="1:33" ht="12" customHeight="1">
      <c r="A325" s="110"/>
      <c r="B325" s="66" t="s">
        <v>50</v>
      </c>
      <c r="C325" s="66" t="s">
        <v>242</v>
      </c>
      <c r="D325" s="66" t="s">
        <v>247</v>
      </c>
      <c r="E325" s="66" t="s">
        <v>207</v>
      </c>
      <c r="F325" s="66" t="s">
        <v>0</v>
      </c>
      <c r="G325" s="8" t="s">
        <v>98</v>
      </c>
      <c r="H325" s="7" t="s">
        <v>0</v>
      </c>
      <c r="I325" s="9" t="s">
        <v>96</v>
      </c>
      <c r="J325" s="53"/>
      <c r="K325" s="54"/>
      <c r="L325" s="54"/>
      <c r="M325" s="54"/>
      <c r="N325" s="54"/>
      <c r="O325" s="54"/>
      <c r="P325" s="54"/>
      <c r="Q325" s="54"/>
      <c r="R325" s="55"/>
      <c r="S325" s="47"/>
      <c r="T325" s="47"/>
      <c r="U325" s="66" t="s">
        <v>207</v>
      </c>
      <c r="V325" s="8" t="s">
        <v>98</v>
      </c>
      <c r="W325" s="7" t="s">
        <v>0</v>
      </c>
      <c r="X325" s="9" t="s">
        <v>96</v>
      </c>
      <c r="Y325" s="53"/>
      <c r="Z325" s="54"/>
      <c r="AA325" s="54"/>
      <c r="AB325" s="54"/>
      <c r="AC325" s="54"/>
      <c r="AD325" s="54"/>
      <c r="AE325" s="54"/>
      <c r="AF325" s="54"/>
      <c r="AG325" s="55"/>
    </row>
    <row r="326" spans="1:33" ht="12" customHeight="1">
      <c r="A326" s="110">
        <v>226</v>
      </c>
      <c r="B326" s="66" t="s">
        <v>50</v>
      </c>
      <c r="C326" s="6" t="s">
        <v>242</v>
      </c>
      <c r="D326" s="6" t="s">
        <v>249</v>
      </c>
      <c r="E326" s="7" t="s">
        <v>207</v>
      </c>
      <c r="F326" s="47" t="s">
        <v>90</v>
      </c>
      <c r="G326" s="8" t="s">
        <v>101</v>
      </c>
      <c r="H326" s="7" t="s">
        <v>89</v>
      </c>
      <c r="I326" s="9" t="s">
        <v>96</v>
      </c>
      <c r="J326" s="53"/>
      <c r="K326" s="54"/>
      <c r="L326" s="54"/>
      <c r="M326" s="54"/>
      <c r="N326" s="54"/>
      <c r="O326" s="54"/>
      <c r="P326" s="54"/>
      <c r="Q326" s="54"/>
      <c r="R326" s="55"/>
      <c r="S326" s="7" t="s">
        <v>267</v>
      </c>
      <c r="T326" s="7" t="s">
        <v>271</v>
      </c>
      <c r="U326" s="7" t="s">
        <v>207</v>
      </c>
      <c r="V326" s="8" t="s">
        <v>101</v>
      </c>
      <c r="W326" s="7" t="s">
        <v>89</v>
      </c>
      <c r="X326" s="9" t="s">
        <v>96</v>
      </c>
      <c r="Y326" s="53"/>
      <c r="Z326" s="54"/>
      <c r="AA326" s="54"/>
      <c r="AB326" s="54"/>
      <c r="AC326" s="54"/>
      <c r="AD326" s="54"/>
      <c r="AE326" s="54"/>
      <c r="AF326" s="54"/>
      <c r="AG326" s="55">
        <v>1</v>
      </c>
    </row>
    <row r="327" spans="1:33" ht="12" customHeight="1">
      <c r="A327" s="110"/>
      <c r="B327" s="66" t="s">
        <v>50</v>
      </c>
      <c r="C327" s="66" t="s">
        <v>242</v>
      </c>
      <c r="D327" s="66" t="s">
        <v>249</v>
      </c>
      <c r="E327" s="66" t="s">
        <v>207</v>
      </c>
      <c r="F327" s="66" t="s">
        <v>90</v>
      </c>
      <c r="G327" s="8" t="s">
        <v>50</v>
      </c>
      <c r="H327" s="7" t="s">
        <v>0</v>
      </c>
      <c r="I327" s="9" t="s">
        <v>96</v>
      </c>
      <c r="J327" s="53"/>
      <c r="K327" s="54"/>
      <c r="L327" s="54"/>
      <c r="M327" s="54"/>
      <c r="N327" s="54"/>
      <c r="O327" s="54"/>
      <c r="P327" s="54"/>
      <c r="Q327" s="54"/>
      <c r="R327" s="55"/>
      <c r="S327" s="7"/>
      <c r="T327" s="7"/>
      <c r="U327" s="66" t="s">
        <v>207</v>
      </c>
      <c r="V327" s="8" t="s">
        <v>50</v>
      </c>
      <c r="W327" s="7" t="s">
        <v>0</v>
      </c>
      <c r="X327" s="9" t="s">
        <v>96</v>
      </c>
      <c r="Y327" s="53"/>
      <c r="Z327" s="54"/>
      <c r="AA327" s="54"/>
      <c r="AB327" s="54"/>
      <c r="AC327" s="54"/>
      <c r="AD327" s="54"/>
      <c r="AE327" s="54"/>
      <c r="AF327" s="54"/>
      <c r="AG327" s="55"/>
    </row>
    <row r="328" spans="1:33" ht="12" customHeight="1">
      <c r="A328" s="110"/>
      <c r="B328" s="66" t="s">
        <v>50</v>
      </c>
      <c r="C328" s="66" t="s">
        <v>242</v>
      </c>
      <c r="D328" s="66" t="s">
        <v>249</v>
      </c>
      <c r="E328" s="66" t="s">
        <v>207</v>
      </c>
      <c r="F328" s="66" t="s">
        <v>90</v>
      </c>
      <c r="G328" s="8" t="s">
        <v>50</v>
      </c>
      <c r="H328" s="7" t="s">
        <v>0</v>
      </c>
      <c r="I328" s="9" t="s">
        <v>97</v>
      </c>
      <c r="J328" s="53"/>
      <c r="K328" s="54">
        <v>1</v>
      </c>
      <c r="L328" s="54"/>
      <c r="M328" s="54"/>
      <c r="N328" s="54"/>
      <c r="O328" s="54"/>
      <c r="P328" s="54"/>
      <c r="Q328" s="54"/>
      <c r="R328" s="55"/>
      <c r="S328" s="7"/>
      <c r="T328" s="7"/>
      <c r="U328" s="66" t="s">
        <v>207</v>
      </c>
      <c r="V328" s="8" t="s">
        <v>50</v>
      </c>
      <c r="W328" s="7" t="s">
        <v>0</v>
      </c>
      <c r="X328" s="9" t="s">
        <v>97</v>
      </c>
      <c r="Y328" s="53"/>
      <c r="Z328" s="54"/>
      <c r="AA328" s="54"/>
      <c r="AB328" s="54"/>
      <c r="AC328" s="54"/>
      <c r="AD328" s="54"/>
      <c r="AE328" s="54"/>
      <c r="AF328" s="54"/>
      <c r="AG328" s="55"/>
    </row>
    <row r="329" spans="1:33" ht="12" customHeight="1">
      <c r="A329" s="110">
        <v>227</v>
      </c>
      <c r="B329" s="66" t="s">
        <v>238</v>
      </c>
      <c r="C329" s="6" t="s">
        <v>243</v>
      </c>
      <c r="D329" s="6" t="s">
        <v>253</v>
      </c>
      <c r="E329" s="7" t="s">
        <v>207</v>
      </c>
      <c r="F329" s="47" t="s">
        <v>0</v>
      </c>
      <c r="G329" s="8" t="s">
        <v>101</v>
      </c>
      <c r="H329" s="7" t="s">
        <v>89</v>
      </c>
      <c r="I329" s="9" t="s">
        <v>96</v>
      </c>
      <c r="J329" s="53"/>
      <c r="K329" s="54"/>
      <c r="L329" s="54"/>
      <c r="M329" s="54">
        <v>1</v>
      </c>
      <c r="N329" s="54"/>
      <c r="O329" s="54"/>
      <c r="P329" s="54">
        <v>1</v>
      </c>
      <c r="Q329" s="54"/>
      <c r="R329" s="55"/>
      <c r="S329" s="7" t="s">
        <v>267</v>
      </c>
      <c r="T329" s="7" t="s">
        <v>274</v>
      </c>
      <c r="U329" s="7" t="s">
        <v>207</v>
      </c>
      <c r="V329" s="8" t="s">
        <v>101</v>
      </c>
      <c r="W329" s="7" t="s">
        <v>89</v>
      </c>
      <c r="X329" s="9" t="s">
        <v>96</v>
      </c>
      <c r="Y329" s="53"/>
      <c r="Z329" s="54"/>
      <c r="AA329" s="54"/>
      <c r="AB329" s="54"/>
      <c r="AC329" s="54"/>
      <c r="AD329" s="54"/>
      <c r="AE329" s="54"/>
      <c r="AF329" s="54"/>
      <c r="AG329" s="55">
        <v>1</v>
      </c>
    </row>
    <row r="330" spans="1:33" ht="12" customHeight="1">
      <c r="A330" s="110"/>
      <c r="B330" s="66" t="s">
        <v>238</v>
      </c>
      <c r="C330" s="66" t="s">
        <v>243</v>
      </c>
      <c r="D330" s="66" t="s">
        <v>253</v>
      </c>
      <c r="E330" s="66" t="s">
        <v>207</v>
      </c>
      <c r="F330" s="66" t="s">
        <v>0</v>
      </c>
      <c r="G330" s="8" t="s">
        <v>99</v>
      </c>
      <c r="H330" s="7" t="s">
        <v>0</v>
      </c>
      <c r="I330" s="9" t="s">
        <v>96</v>
      </c>
      <c r="J330" s="53"/>
      <c r="K330" s="54"/>
      <c r="L330" s="54"/>
      <c r="M330" s="54"/>
      <c r="N330" s="54"/>
      <c r="O330" s="54"/>
      <c r="P330" s="54"/>
      <c r="Q330" s="54"/>
      <c r="R330" s="55"/>
      <c r="S330" s="7"/>
      <c r="T330" s="7"/>
      <c r="U330" s="66" t="s">
        <v>207</v>
      </c>
      <c r="V330" s="8" t="s">
        <v>99</v>
      </c>
      <c r="W330" s="7" t="s">
        <v>0</v>
      </c>
      <c r="X330" s="9" t="s">
        <v>96</v>
      </c>
      <c r="Y330" s="53"/>
      <c r="Z330" s="54"/>
      <c r="AA330" s="54"/>
      <c r="AB330" s="54"/>
      <c r="AC330" s="54"/>
      <c r="AD330" s="54"/>
      <c r="AE330" s="54"/>
      <c r="AF330" s="54"/>
      <c r="AG330" s="55"/>
    </row>
    <row r="331" spans="1:33" ht="12" customHeight="1">
      <c r="A331" s="110"/>
      <c r="B331" s="66" t="s">
        <v>238</v>
      </c>
      <c r="C331" s="66" t="s">
        <v>243</v>
      </c>
      <c r="D331" s="66" t="s">
        <v>253</v>
      </c>
      <c r="E331" s="66" t="s">
        <v>207</v>
      </c>
      <c r="F331" s="66" t="s">
        <v>0</v>
      </c>
      <c r="G331" s="8" t="s">
        <v>50</v>
      </c>
      <c r="H331" s="7" t="s">
        <v>0</v>
      </c>
      <c r="I331" s="9" t="s">
        <v>96</v>
      </c>
      <c r="J331" s="53"/>
      <c r="K331" s="54"/>
      <c r="L331" s="54"/>
      <c r="M331" s="54"/>
      <c r="N331" s="54"/>
      <c r="O331" s="54"/>
      <c r="P331" s="54"/>
      <c r="Q331" s="54"/>
      <c r="R331" s="55"/>
      <c r="S331" s="7"/>
      <c r="T331" s="7"/>
      <c r="U331" s="66" t="s">
        <v>207</v>
      </c>
      <c r="V331" s="8" t="s">
        <v>50</v>
      </c>
      <c r="W331" s="7" t="s">
        <v>0</v>
      </c>
      <c r="X331" s="9" t="s">
        <v>96</v>
      </c>
      <c r="Y331" s="53"/>
      <c r="Z331" s="54"/>
      <c r="AA331" s="54"/>
      <c r="AB331" s="54"/>
      <c r="AC331" s="54"/>
      <c r="AD331" s="54"/>
      <c r="AE331" s="54"/>
      <c r="AF331" s="54"/>
      <c r="AG331" s="55"/>
    </row>
    <row r="332" spans="1:33" ht="11.25" customHeight="1">
      <c r="A332" s="110">
        <v>228</v>
      </c>
      <c r="B332" s="66" t="s">
        <v>240</v>
      </c>
      <c r="C332" s="6" t="s">
        <v>90</v>
      </c>
      <c r="D332" s="6" t="s">
        <v>249</v>
      </c>
      <c r="E332" s="7" t="s">
        <v>207</v>
      </c>
      <c r="F332" s="47" t="s">
        <v>0</v>
      </c>
      <c r="G332" s="8" t="s">
        <v>100</v>
      </c>
      <c r="H332" s="7" t="s">
        <v>89</v>
      </c>
      <c r="I332" s="9" t="s">
        <v>96</v>
      </c>
      <c r="J332" s="53"/>
      <c r="K332" s="54"/>
      <c r="L332" s="54">
        <v>1</v>
      </c>
      <c r="M332" s="54">
        <v>1</v>
      </c>
      <c r="N332" s="54"/>
      <c r="O332" s="54"/>
      <c r="P332" s="54"/>
      <c r="Q332" s="54"/>
      <c r="R332" s="55"/>
      <c r="S332" s="7" t="s">
        <v>267</v>
      </c>
      <c r="T332" s="7" t="s">
        <v>272</v>
      </c>
      <c r="U332" s="7" t="s">
        <v>207</v>
      </c>
      <c r="V332" s="8" t="s">
        <v>100</v>
      </c>
      <c r="W332" s="7" t="s">
        <v>89</v>
      </c>
      <c r="X332" s="9" t="s">
        <v>96</v>
      </c>
      <c r="Y332" s="53"/>
      <c r="Z332" s="54">
        <v>1</v>
      </c>
      <c r="AA332" s="54"/>
      <c r="AB332" s="54"/>
      <c r="AC332" s="54"/>
      <c r="AD332" s="54"/>
      <c r="AE332" s="54"/>
      <c r="AF332" s="54"/>
      <c r="AG332" s="55"/>
    </row>
    <row r="333" spans="1:33" ht="12" customHeight="1">
      <c r="A333" s="110">
        <v>229</v>
      </c>
      <c r="B333" s="66" t="s">
        <v>239</v>
      </c>
      <c r="C333" s="6" t="s">
        <v>244</v>
      </c>
      <c r="D333" s="6" t="s">
        <v>247</v>
      </c>
      <c r="E333" s="7" t="s">
        <v>207</v>
      </c>
      <c r="F333" s="47" t="s">
        <v>0</v>
      </c>
      <c r="G333" s="8" t="s">
        <v>101</v>
      </c>
      <c r="H333" s="7" t="s">
        <v>89</v>
      </c>
      <c r="I333" s="9" t="s">
        <v>96</v>
      </c>
      <c r="J333" s="53"/>
      <c r="K333" s="54"/>
      <c r="L333" s="54">
        <v>1</v>
      </c>
      <c r="M333" s="54">
        <v>1</v>
      </c>
      <c r="N333" s="54">
        <v>1</v>
      </c>
      <c r="O333" s="54"/>
      <c r="P333" s="54"/>
      <c r="Q333" s="54"/>
      <c r="R333" s="55"/>
      <c r="S333" s="7" t="s">
        <v>268</v>
      </c>
      <c r="T333" s="7" t="s">
        <v>273</v>
      </c>
      <c r="U333" s="7" t="s">
        <v>207</v>
      </c>
      <c r="V333" s="8" t="s">
        <v>101</v>
      </c>
      <c r="W333" s="7" t="s">
        <v>89</v>
      </c>
      <c r="X333" s="9" t="s">
        <v>96</v>
      </c>
      <c r="Y333" s="53"/>
      <c r="Z333" s="54"/>
      <c r="AA333" s="54">
        <v>1</v>
      </c>
      <c r="AB333" s="54"/>
      <c r="AC333" s="54"/>
      <c r="AD333" s="54"/>
      <c r="AE333" s="54"/>
      <c r="AF333" s="54"/>
      <c r="AG333" s="55"/>
    </row>
    <row r="334" spans="1:33" ht="12" customHeight="1">
      <c r="A334" s="110">
        <v>230</v>
      </c>
      <c r="B334" s="66" t="s">
        <v>240</v>
      </c>
      <c r="C334" s="6" t="s">
        <v>90</v>
      </c>
      <c r="D334" s="6" t="s">
        <v>247</v>
      </c>
      <c r="E334" s="7" t="s">
        <v>207</v>
      </c>
      <c r="F334" s="47" t="s">
        <v>0</v>
      </c>
      <c r="G334" s="8" t="s">
        <v>100</v>
      </c>
      <c r="H334" s="7" t="s">
        <v>89</v>
      </c>
      <c r="I334" s="9" t="s">
        <v>96</v>
      </c>
      <c r="J334" s="53"/>
      <c r="K334" s="54"/>
      <c r="L334" s="54">
        <v>1</v>
      </c>
      <c r="M334" s="54">
        <v>1</v>
      </c>
      <c r="N334" s="54"/>
      <c r="O334" s="54"/>
      <c r="P334" s="54">
        <v>1</v>
      </c>
      <c r="Q334" s="54"/>
      <c r="R334" s="55"/>
      <c r="S334" s="7" t="s">
        <v>268</v>
      </c>
      <c r="T334" s="7" t="s">
        <v>271</v>
      </c>
      <c r="U334" s="7" t="s">
        <v>207</v>
      </c>
      <c r="V334" s="8" t="s">
        <v>100</v>
      </c>
      <c r="W334" s="7" t="s">
        <v>89</v>
      </c>
      <c r="X334" s="9" t="s">
        <v>96</v>
      </c>
      <c r="Y334" s="53"/>
      <c r="Z334" s="54"/>
      <c r="AA334" s="54"/>
      <c r="AB334" s="54"/>
      <c r="AC334" s="54"/>
      <c r="AD334" s="54">
        <v>1</v>
      </c>
      <c r="AE334" s="54"/>
      <c r="AF334" s="54"/>
      <c r="AG334" s="55"/>
    </row>
    <row r="335" spans="1:33" ht="12" customHeight="1">
      <c r="A335" s="110"/>
      <c r="B335" s="66" t="s">
        <v>240</v>
      </c>
      <c r="C335" s="66" t="s">
        <v>90</v>
      </c>
      <c r="D335" s="66" t="s">
        <v>247</v>
      </c>
      <c r="E335" s="66" t="s">
        <v>207</v>
      </c>
      <c r="F335" s="66" t="s">
        <v>0</v>
      </c>
      <c r="G335" s="8" t="s">
        <v>50</v>
      </c>
      <c r="H335" s="7" t="s">
        <v>0</v>
      </c>
      <c r="I335" s="9" t="s">
        <v>96</v>
      </c>
      <c r="J335" s="53"/>
      <c r="K335" s="54"/>
      <c r="L335" s="54">
        <v>1</v>
      </c>
      <c r="M335" s="54">
        <v>1</v>
      </c>
      <c r="N335" s="54"/>
      <c r="O335" s="54"/>
      <c r="P335" s="54">
        <v>1</v>
      </c>
      <c r="Q335" s="54"/>
      <c r="R335" s="55"/>
      <c r="S335" s="7"/>
      <c r="T335" s="7"/>
      <c r="U335" s="66" t="s">
        <v>207</v>
      </c>
      <c r="V335" s="8" t="s">
        <v>50</v>
      </c>
      <c r="W335" s="7" t="s">
        <v>0</v>
      </c>
      <c r="X335" s="9" t="s">
        <v>96</v>
      </c>
      <c r="Y335" s="53"/>
      <c r="Z335" s="54"/>
      <c r="AA335" s="54"/>
      <c r="AB335" s="54"/>
      <c r="AC335" s="54"/>
      <c r="AD335" s="54"/>
      <c r="AE335" s="54"/>
      <c r="AF335" s="54"/>
      <c r="AG335" s="55"/>
    </row>
    <row r="336" spans="1:33" ht="12" customHeight="1">
      <c r="A336" s="110">
        <v>231</v>
      </c>
      <c r="B336" s="66" t="s">
        <v>235</v>
      </c>
      <c r="C336" s="6" t="s">
        <v>244</v>
      </c>
      <c r="D336" s="6" t="s">
        <v>250</v>
      </c>
      <c r="E336" s="7" t="s">
        <v>207</v>
      </c>
      <c r="F336" s="47" t="s">
        <v>0</v>
      </c>
      <c r="G336" s="8" t="s">
        <v>74</v>
      </c>
      <c r="H336" s="7" t="s">
        <v>89</v>
      </c>
      <c r="I336" s="9" t="s">
        <v>90</v>
      </c>
      <c r="J336" s="53"/>
      <c r="K336" s="54"/>
      <c r="L336" s="54"/>
      <c r="M336" s="54"/>
      <c r="N336" s="54"/>
      <c r="O336" s="54"/>
      <c r="P336" s="54"/>
      <c r="Q336" s="54"/>
      <c r="R336" s="55"/>
      <c r="S336" s="7"/>
      <c r="T336" s="7"/>
      <c r="U336" s="7" t="s">
        <v>207</v>
      </c>
      <c r="V336" s="8" t="s">
        <v>74</v>
      </c>
      <c r="W336" s="7" t="s">
        <v>89</v>
      </c>
      <c r="X336" s="9" t="s">
        <v>90</v>
      </c>
      <c r="Y336" s="53"/>
      <c r="Z336" s="54"/>
      <c r="AA336" s="54"/>
      <c r="AB336" s="54"/>
      <c r="AC336" s="54"/>
      <c r="AD336" s="54"/>
      <c r="AE336" s="54"/>
      <c r="AF336" s="54"/>
      <c r="AG336" s="55"/>
    </row>
    <row r="337" spans="1:33" ht="12" customHeight="1">
      <c r="A337" s="110">
        <v>232</v>
      </c>
      <c r="B337" s="66" t="s">
        <v>235</v>
      </c>
      <c r="C337" s="6" t="s">
        <v>244</v>
      </c>
      <c r="D337" s="6" t="s">
        <v>247</v>
      </c>
      <c r="E337" s="7" t="s">
        <v>207</v>
      </c>
      <c r="F337" s="47" t="s">
        <v>0</v>
      </c>
      <c r="G337" s="8" t="s">
        <v>74</v>
      </c>
      <c r="H337" s="7" t="s">
        <v>89</v>
      </c>
      <c r="I337" s="9" t="s">
        <v>90</v>
      </c>
      <c r="J337" s="53"/>
      <c r="K337" s="54"/>
      <c r="L337" s="54"/>
      <c r="M337" s="54"/>
      <c r="N337" s="54"/>
      <c r="O337" s="54"/>
      <c r="P337" s="54"/>
      <c r="Q337" s="54"/>
      <c r="R337" s="55"/>
      <c r="S337" s="7"/>
      <c r="T337" s="7"/>
      <c r="U337" s="7" t="s">
        <v>207</v>
      </c>
      <c r="V337" s="8" t="s">
        <v>74</v>
      </c>
      <c r="W337" s="7" t="s">
        <v>89</v>
      </c>
      <c r="X337" s="9" t="s">
        <v>90</v>
      </c>
      <c r="Y337" s="53"/>
      <c r="Z337" s="54"/>
      <c r="AA337" s="54"/>
      <c r="AB337" s="54"/>
      <c r="AC337" s="54"/>
      <c r="AD337" s="54"/>
      <c r="AE337" s="54"/>
      <c r="AF337" s="54"/>
      <c r="AG337" s="55"/>
    </row>
    <row r="338" spans="1:33" ht="12" customHeight="1">
      <c r="A338" s="110">
        <v>233</v>
      </c>
      <c r="B338" s="66" t="s">
        <v>240</v>
      </c>
      <c r="C338" s="6" t="s">
        <v>244</v>
      </c>
      <c r="D338" s="6" t="s">
        <v>252</v>
      </c>
      <c r="E338" s="7" t="s">
        <v>207</v>
      </c>
      <c r="F338" s="47" t="s">
        <v>89</v>
      </c>
      <c r="G338" s="8" t="s">
        <v>50</v>
      </c>
      <c r="H338" s="7" t="s">
        <v>89</v>
      </c>
      <c r="I338" s="9" t="s">
        <v>96</v>
      </c>
      <c r="J338" s="53"/>
      <c r="K338" s="54"/>
      <c r="L338" s="54">
        <v>1</v>
      </c>
      <c r="M338" s="54">
        <v>1</v>
      </c>
      <c r="N338" s="54"/>
      <c r="O338" s="54">
        <v>1</v>
      </c>
      <c r="P338" s="54"/>
      <c r="Q338" s="54"/>
      <c r="R338" s="55"/>
      <c r="S338" s="7" t="s">
        <v>269</v>
      </c>
      <c r="T338" s="7" t="s">
        <v>273</v>
      </c>
      <c r="U338" s="7" t="s">
        <v>207</v>
      </c>
      <c r="V338" s="8" t="s">
        <v>50</v>
      </c>
      <c r="W338" s="7" t="s">
        <v>89</v>
      </c>
      <c r="X338" s="9" t="s">
        <v>96</v>
      </c>
      <c r="Y338" s="53"/>
      <c r="Z338" s="54"/>
      <c r="AA338" s="54">
        <v>1</v>
      </c>
      <c r="AB338" s="54"/>
      <c r="AC338" s="54">
        <v>1</v>
      </c>
      <c r="AD338" s="54">
        <v>1</v>
      </c>
      <c r="AE338" s="54"/>
      <c r="AF338" s="54"/>
      <c r="AG338" s="55"/>
    </row>
    <row r="339" spans="1:33" ht="12" customHeight="1">
      <c r="A339" s="110">
        <v>234</v>
      </c>
      <c r="B339" s="66" t="s">
        <v>235</v>
      </c>
      <c r="C339" s="6" t="s">
        <v>244</v>
      </c>
      <c r="D339" s="6" t="s">
        <v>249</v>
      </c>
      <c r="E339" s="7" t="s">
        <v>207</v>
      </c>
      <c r="F339" s="47" t="s">
        <v>0</v>
      </c>
      <c r="G339" s="8" t="s">
        <v>74</v>
      </c>
      <c r="H339" s="7" t="s">
        <v>89</v>
      </c>
      <c r="I339" s="9" t="s">
        <v>90</v>
      </c>
      <c r="J339" s="53"/>
      <c r="K339" s="54"/>
      <c r="L339" s="54"/>
      <c r="M339" s="54"/>
      <c r="N339" s="54"/>
      <c r="O339" s="54"/>
      <c r="P339" s="54"/>
      <c r="Q339" s="54"/>
      <c r="R339" s="55"/>
      <c r="S339" s="7"/>
      <c r="T339" s="7"/>
      <c r="U339" s="7" t="s">
        <v>207</v>
      </c>
      <c r="V339" s="8" t="s">
        <v>74</v>
      </c>
      <c r="W339" s="7" t="s">
        <v>89</v>
      </c>
      <c r="X339" s="9" t="s">
        <v>90</v>
      </c>
      <c r="Y339" s="53"/>
      <c r="Z339" s="54"/>
      <c r="AA339" s="54"/>
      <c r="AB339" s="54"/>
      <c r="AC339" s="54"/>
      <c r="AD339" s="54"/>
      <c r="AE339" s="54"/>
      <c r="AF339" s="54"/>
      <c r="AG339" s="55"/>
    </row>
    <row r="340" spans="1:33" ht="12" customHeight="1">
      <c r="A340" s="110">
        <v>235</v>
      </c>
      <c r="B340" s="66" t="s">
        <v>293</v>
      </c>
      <c r="C340" s="6" t="s">
        <v>244</v>
      </c>
      <c r="D340" s="6" t="s">
        <v>249</v>
      </c>
      <c r="E340" s="7" t="s">
        <v>207</v>
      </c>
      <c r="F340" s="47" t="s">
        <v>0</v>
      </c>
      <c r="G340" s="8" t="s">
        <v>101</v>
      </c>
      <c r="H340" s="7" t="s">
        <v>89</v>
      </c>
      <c r="I340" s="9" t="s">
        <v>96</v>
      </c>
      <c r="J340" s="53"/>
      <c r="K340" s="54"/>
      <c r="L340" s="54"/>
      <c r="M340" s="54">
        <v>1</v>
      </c>
      <c r="N340" s="54"/>
      <c r="O340" s="54"/>
      <c r="P340" s="54"/>
      <c r="Q340" s="54"/>
      <c r="R340" s="55"/>
      <c r="S340" s="7" t="s">
        <v>267</v>
      </c>
      <c r="T340" s="7" t="s">
        <v>273</v>
      </c>
      <c r="U340" s="7" t="s">
        <v>207</v>
      </c>
      <c r="V340" s="8" t="s">
        <v>101</v>
      </c>
      <c r="W340" s="7" t="s">
        <v>89</v>
      </c>
      <c r="X340" s="9" t="s">
        <v>96</v>
      </c>
      <c r="Y340" s="53"/>
      <c r="Z340" s="54"/>
      <c r="AA340" s="54"/>
      <c r="AB340" s="54"/>
      <c r="AC340" s="54"/>
      <c r="AD340" s="54">
        <v>1</v>
      </c>
      <c r="AE340" s="54"/>
      <c r="AF340" s="54"/>
      <c r="AG340" s="55"/>
    </row>
    <row r="341" spans="1:33" ht="12" customHeight="1">
      <c r="A341" s="110">
        <v>236</v>
      </c>
      <c r="B341" s="66" t="s">
        <v>235</v>
      </c>
      <c r="C341" s="6" t="s">
        <v>242</v>
      </c>
      <c r="D341" s="6" t="s">
        <v>249</v>
      </c>
      <c r="E341" s="7" t="s">
        <v>207</v>
      </c>
      <c r="F341" s="47" t="s">
        <v>0</v>
      </c>
      <c r="G341" s="8" t="s">
        <v>101</v>
      </c>
      <c r="H341" s="7" t="s">
        <v>89</v>
      </c>
      <c r="I341" s="9" t="s">
        <v>96</v>
      </c>
      <c r="J341" s="53"/>
      <c r="K341" s="54"/>
      <c r="L341" s="54">
        <v>1</v>
      </c>
      <c r="M341" s="54">
        <v>1</v>
      </c>
      <c r="N341" s="54"/>
      <c r="O341" s="54"/>
      <c r="P341" s="54"/>
      <c r="Q341" s="54"/>
      <c r="R341" s="55"/>
      <c r="S341" s="7"/>
      <c r="T341" s="7" t="s">
        <v>273</v>
      </c>
      <c r="U341" s="7" t="s">
        <v>207</v>
      </c>
      <c r="V341" s="8" t="s">
        <v>101</v>
      </c>
      <c r="W341" s="7" t="s">
        <v>89</v>
      </c>
      <c r="X341" s="9" t="s">
        <v>96</v>
      </c>
      <c r="Y341" s="53"/>
      <c r="Z341" s="54">
        <v>1</v>
      </c>
      <c r="AA341" s="54"/>
      <c r="AB341" s="54"/>
      <c r="AC341" s="54"/>
      <c r="AD341" s="54"/>
      <c r="AE341" s="54"/>
      <c r="AF341" s="54"/>
      <c r="AG341" s="55"/>
    </row>
    <row r="342" spans="1:33" ht="12" customHeight="1">
      <c r="A342" s="110">
        <v>237</v>
      </c>
      <c r="B342" s="66" t="s">
        <v>239</v>
      </c>
      <c r="C342" s="6" t="s">
        <v>243</v>
      </c>
      <c r="D342" s="6" t="s">
        <v>251</v>
      </c>
      <c r="E342" s="7" t="s">
        <v>207</v>
      </c>
      <c r="F342" s="47" t="s">
        <v>89</v>
      </c>
      <c r="G342" s="8" t="s">
        <v>50</v>
      </c>
      <c r="H342" s="7" t="s">
        <v>89</v>
      </c>
      <c r="I342" s="9" t="s">
        <v>96</v>
      </c>
      <c r="J342" s="53"/>
      <c r="K342" s="54"/>
      <c r="L342" s="54"/>
      <c r="M342" s="54">
        <v>1</v>
      </c>
      <c r="N342" s="54"/>
      <c r="O342" s="54"/>
      <c r="P342" s="54"/>
      <c r="Q342" s="54"/>
      <c r="R342" s="55"/>
      <c r="S342" s="7" t="s">
        <v>266</v>
      </c>
      <c r="T342" s="7"/>
      <c r="U342" s="7" t="s">
        <v>207</v>
      </c>
      <c r="V342" s="8" t="s">
        <v>50</v>
      </c>
      <c r="W342" s="7" t="s">
        <v>89</v>
      </c>
      <c r="X342" s="9" t="s">
        <v>96</v>
      </c>
      <c r="Y342" s="53"/>
      <c r="Z342" s="54"/>
      <c r="AA342" s="54"/>
      <c r="AB342" s="54"/>
      <c r="AC342" s="54"/>
      <c r="AD342" s="54"/>
      <c r="AE342" s="54"/>
      <c r="AF342" s="54"/>
      <c r="AG342" s="55">
        <v>1</v>
      </c>
    </row>
    <row r="343" spans="1:33" ht="12" customHeight="1">
      <c r="A343" s="110">
        <v>238</v>
      </c>
      <c r="B343" s="66" t="s">
        <v>235</v>
      </c>
      <c r="C343" s="6" t="s">
        <v>245</v>
      </c>
      <c r="D343" s="6" t="s">
        <v>248</v>
      </c>
      <c r="E343" s="7" t="s">
        <v>207</v>
      </c>
      <c r="F343" s="47" t="s">
        <v>89</v>
      </c>
      <c r="G343" s="8" t="s">
        <v>74</v>
      </c>
      <c r="H343" s="7" t="s">
        <v>89</v>
      </c>
      <c r="I343" s="9" t="s">
        <v>90</v>
      </c>
      <c r="J343" s="53"/>
      <c r="K343" s="54"/>
      <c r="L343" s="54"/>
      <c r="M343" s="54"/>
      <c r="N343" s="54"/>
      <c r="O343" s="54"/>
      <c r="P343" s="54"/>
      <c r="Q343" s="54"/>
      <c r="R343" s="55"/>
      <c r="S343" s="7"/>
      <c r="T343" s="7"/>
      <c r="U343" s="7" t="s">
        <v>207</v>
      </c>
      <c r="V343" s="8" t="s">
        <v>74</v>
      </c>
      <c r="W343" s="7" t="s">
        <v>89</v>
      </c>
      <c r="X343" s="9" t="s">
        <v>90</v>
      </c>
      <c r="Y343" s="53"/>
      <c r="Z343" s="54"/>
      <c r="AA343" s="54"/>
      <c r="AB343" s="54"/>
      <c r="AC343" s="54"/>
      <c r="AD343" s="54"/>
      <c r="AE343" s="54"/>
      <c r="AF343" s="54"/>
      <c r="AG343" s="55"/>
    </row>
    <row r="344" spans="1:33" ht="12" customHeight="1">
      <c r="A344" s="110">
        <v>239</v>
      </c>
      <c r="B344" s="66" t="s">
        <v>235</v>
      </c>
      <c r="C344" s="47" t="s">
        <v>244</v>
      </c>
      <c r="D344" s="47" t="s">
        <v>248</v>
      </c>
      <c r="E344" s="47" t="s">
        <v>207</v>
      </c>
      <c r="F344" s="47" t="s">
        <v>89</v>
      </c>
      <c r="G344" s="8" t="s">
        <v>101</v>
      </c>
      <c r="H344" s="7" t="s">
        <v>89</v>
      </c>
      <c r="I344" s="9" t="s">
        <v>96</v>
      </c>
      <c r="J344" s="53"/>
      <c r="K344" s="54"/>
      <c r="L344" s="54">
        <v>1</v>
      </c>
      <c r="M344" s="54">
        <v>1</v>
      </c>
      <c r="N344" s="54"/>
      <c r="O344" s="54"/>
      <c r="P344" s="54"/>
      <c r="Q344" s="54"/>
      <c r="R344" s="55"/>
      <c r="S344" s="47" t="s">
        <v>266</v>
      </c>
      <c r="T344" s="47" t="s">
        <v>271</v>
      </c>
      <c r="U344" s="47" t="s">
        <v>207</v>
      </c>
      <c r="V344" s="8" t="s">
        <v>101</v>
      </c>
      <c r="W344" s="7" t="s">
        <v>89</v>
      </c>
      <c r="X344" s="9" t="s">
        <v>96</v>
      </c>
      <c r="Y344" s="53"/>
      <c r="Z344" s="54">
        <v>1</v>
      </c>
      <c r="AA344" s="54"/>
      <c r="AB344" s="54"/>
      <c r="AC344" s="54"/>
      <c r="AD344" s="54"/>
      <c r="AE344" s="54"/>
      <c r="AF344" s="54"/>
      <c r="AG344" s="55"/>
    </row>
    <row r="345" spans="1:33" ht="12" customHeight="1">
      <c r="A345" s="110">
        <v>240</v>
      </c>
      <c r="B345" s="66" t="s">
        <v>294</v>
      </c>
      <c r="C345" s="6" t="s">
        <v>242</v>
      </c>
      <c r="D345" s="6" t="s">
        <v>253</v>
      </c>
      <c r="E345" s="7" t="s">
        <v>207</v>
      </c>
      <c r="F345" s="47" t="s">
        <v>0</v>
      </c>
      <c r="G345" s="8" t="s">
        <v>50</v>
      </c>
      <c r="H345" s="7" t="s">
        <v>89</v>
      </c>
      <c r="I345" s="9" t="s">
        <v>96</v>
      </c>
      <c r="J345" s="53"/>
      <c r="K345" s="54"/>
      <c r="L345" s="54">
        <v>1</v>
      </c>
      <c r="M345" s="54">
        <v>1</v>
      </c>
      <c r="N345" s="54"/>
      <c r="O345" s="54"/>
      <c r="P345" s="54"/>
      <c r="Q345" s="54"/>
      <c r="R345" s="55"/>
      <c r="S345" s="7" t="s">
        <v>267</v>
      </c>
      <c r="T345" s="7" t="s">
        <v>270</v>
      </c>
      <c r="U345" s="7" t="s">
        <v>207</v>
      </c>
      <c r="V345" s="8" t="s">
        <v>50</v>
      </c>
      <c r="W345" s="7" t="s">
        <v>89</v>
      </c>
      <c r="X345" s="9" t="s">
        <v>96</v>
      </c>
      <c r="Y345" s="53"/>
      <c r="Z345" s="54">
        <v>1</v>
      </c>
      <c r="AA345" s="54"/>
      <c r="AB345" s="54"/>
      <c r="AC345" s="54"/>
      <c r="AD345" s="54">
        <v>1</v>
      </c>
      <c r="AE345" s="54"/>
      <c r="AF345" s="54"/>
      <c r="AG345" s="55"/>
    </row>
    <row r="346" spans="1:33" ht="12" customHeight="1">
      <c r="A346" s="110">
        <v>241</v>
      </c>
      <c r="B346" s="66" t="s">
        <v>240</v>
      </c>
      <c r="C346" s="6" t="s">
        <v>244</v>
      </c>
      <c r="D346" s="6" t="s">
        <v>250</v>
      </c>
      <c r="E346" s="7" t="s">
        <v>207</v>
      </c>
      <c r="F346" s="47" t="s">
        <v>89</v>
      </c>
      <c r="G346" s="8" t="s">
        <v>100</v>
      </c>
      <c r="H346" s="7" t="s">
        <v>89</v>
      </c>
      <c r="I346" s="9" t="s">
        <v>96</v>
      </c>
      <c r="J346" s="53"/>
      <c r="K346" s="54"/>
      <c r="L346" s="54"/>
      <c r="M346" s="54">
        <v>1</v>
      </c>
      <c r="N346" s="54"/>
      <c r="O346" s="54">
        <v>1</v>
      </c>
      <c r="P346" s="54"/>
      <c r="Q346" s="54"/>
      <c r="R346" s="55"/>
      <c r="S346" s="7" t="s">
        <v>269</v>
      </c>
      <c r="T346" s="7" t="s">
        <v>273</v>
      </c>
      <c r="U346" s="7" t="s">
        <v>207</v>
      </c>
      <c r="V346" s="8" t="s">
        <v>100</v>
      </c>
      <c r="W346" s="7" t="s">
        <v>89</v>
      </c>
      <c r="X346" s="9" t="s">
        <v>96</v>
      </c>
      <c r="Y346" s="53"/>
      <c r="Z346" s="54"/>
      <c r="AA346" s="54">
        <v>1</v>
      </c>
      <c r="AB346" s="54"/>
      <c r="AC346" s="54"/>
      <c r="AD346" s="54">
        <v>1</v>
      </c>
      <c r="AE346" s="54"/>
      <c r="AF346" s="54"/>
      <c r="AG346" s="55"/>
    </row>
    <row r="347" spans="1:33" ht="12" customHeight="1">
      <c r="A347" s="110"/>
      <c r="B347" s="66" t="s">
        <v>240</v>
      </c>
      <c r="C347" s="66" t="s">
        <v>244</v>
      </c>
      <c r="D347" s="66" t="s">
        <v>250</v>
      </c>
      <c r="E347" s="66" t="s">
        <v>207</v>
      </c>
      <c r="F347" s="66" t="s">
        <v>89</v>
      </c>
      <c r="G347" s="8" t="s">
        <v>50</v>
      </c>
      <c r="H347" s="7" t="s">
        <v>0</v>
      </c>
      <c r="I347" s="9" t="s">
        <v>96</v>
      </c>
      <c r="J347" s="53"/>
      <c r="K347" s="54"/>
      <c r="L347" s="54"/>
      <c r="M347" s="54">
        <v>1</v>
      </c>
      <c r="N347" s="54"/>
      <c r="O347" s="54">
        <v>1</v>
      </c>
      <c r="P347" s="54"/>
      <c r="Q347" s="54"/>
      <c r="R347" s="55"/>
      <c r="S347" s="7"/>
      <c r="T347" s="7"/>
      <c r="U347" s="66" t="s">
        <v>207</v>
      </c>
      <c r="V347" s="8" t="s">
        <v>50</v>
      </c>
      <c r="W347" s="7" t="s">
        <v>0</v>
      </c>
      <c r="X347" s="9" t="s">
        <v>96</v>
      </c>
      <c r="Y347" s="53"/>
      <c r="Z347" s="54"/>
      <c r="AA347" s="54"/>
      <c r="AB347" s="54"/>
      <c r="AC347" s="54"/>
      <c r="AD347" s="54"/>
      <c r="AE347" s="54"/>
      <c r="AF347" s="54"/>
      <c r="AG347" s="55"/>
    </row>
    <row r="348" spans="1:33" ht="12" customHeight="1">
      <c r="A348" s="110">
        <v>242</v>
      </c>
      <c r="B348" s="66" t="s">
        <v>293</v>
      </c>
      <c r="C348" s="6" t="s">
        <v>244</v>
      </c>
      <c r="D348" s="6" t="s">
        <v>247</v>
      </c>
      <c r="E348" s="7" t="s">
        <v>207</v>
      </c>
      <c r="F348" s="47" t="s">
        <v>0</v>
      </c>
      <c r="G348" s="8" t="s">
        <v>50</v>
      </c>
      <c r="H348" s="7" t="s">
        <v>89</v>
      </c>
      <c r="I348" s="9" t="s">
        <v>96</v>
      </c>
      <c r="J348" s="53"/>
      <c r="K348" s="54"/>
      <c r="L348" s="54">
        <v>1</v>
      </c>
      <c r="M348" s="54">
        <v>1</v>
      </c>
      <c r="N348" s="54">
        <v>1</v>
      </c>
      <c r="O348" s="54"/>
      <c r="P348" s="54"/>
      <c r="Q348" s="54"/>
      <c r="R348" s="55"/>
      <c r="S348" s="7" t="s">
        <v>267</v>
      </c>
      <c r="T348" s="7" t="s">
        <v>273</v>
      </c>
      <c r="U348" s="7" t="s">
        <v>207</v>
      </c>
      <c r="V348" s="8" t="s">
        <v>50</v>
      </c>
      <c r="W348" s="7" t="s">
        <v>89</v>
      </c>
      <c r="X348" s="9" t="s">
        <v>96</v>
      </c>
      <c r="Y348" s="53"/>
      <c r="Z348" s="54"/>
      <c r="AA348" s="54">
        <v>1</v>
      </c>
      <c r="AB348" s="54"/>
      <c r="AC348" s="54"/>
      <c r="AD348" s="54">
        <v>1</v>
      </c>
      <c r="AE348" s="54"/>
      <c r="AF348" s="54"/>
      <c r="AG348" s="55">
        <v>1</v>
      </c>
    </row>
    <row r="349" spans="1:33" ht="12" customHeight="1">
      <c r="A349" s="110">
        <v>243</v>
      </c>
      <c r="B349" s="66" t="s">
        <v>293</v>
      </c>
      <c r="C349" s="6" t="s">
        <v>243</v>
      </c>
      <c r="D349" s="6" t="s">
        <v>248</v>
      </c>
      <c r="E349" s="7" t="s">
        <v>207</v>
      </c>
      <c r="F349" s="47" t="s">
        <v>0</v>
      </c>
      <c r="G349" s="8" t="s">
        <v>101</v>
      </c>
      <c r="H349" s="7" t="s">
        <v>89</v>
      </c>
      <c r="I349" s="9" t="s">
        <v>96</v>
      </c>
      <c r="J349" s="53"/>
      <c r="K349" s="54">
        <v>1</v>
      </c>
      <c r="L349" s="54"/>
      <c r="M349" s="54"/>
      <c r="N349" s="54"/>
      <c r="O349" s="54"/>
      <c r="P349" s="54"/>
      <c r="Q349" s="54"/>
      <c r="R349" s="55"/>
      <c r="S349" s="7"/>
      <c r="T349" s="7" t="s">
        <v>272</v>
      </c>
      <c r="U349" s="7" t="s">
        <v>207</v>
      </c>
      <c r="V349" s="8" t="s">
        <v>101</v>
      </c>
      <c r="W349" s="7" t="s">
        <v>89</v>
      </c>
      <c r="X349" s="9" t="s">
        <v>96</v>
      </c>
      <c r="Y349" s="53"/>
      <c r="Z349" s="54"/>
      <c r="AA349" s="54">
        <v>1</v>
      </c>
      <c r="AB349" s="54">
        <v>1</v>
      </c>
      <c r="AC349" s="54"/>
      <c r="AD349" s="54"/>
      <c r="AE349" s="54"/>
      <c r="AF349" s="54"/>
      <c r="AG349" s="55"/>
    </row>
    <row r="350" spans="1:33" ht="12" customHeight="1">
      <c r="A350" s="110"/>
      <c r="B350" s="66" t="s">
        <v>293</v>
      </c>
      <c r="C350" s="66" t="s">
        <v>243</v>
      </c>
      <c r="D350" s="66" t="s">
        <v>248</v>
      </c>
      <c r="E350" s="66" t="s">
        <v>207</v>
      </c>
      <c r="F350" s="66" t="s">
        <v>0</v>
      </c>
      <c r="G350" s="8" t="s">
        <v>50</v>
      </c>
      <c r="H350" s="7" t="s">
        <v>0</v>
      </c>
      <c r="I350" s="9" t="s">
        <v>96</v>
      </c>
      <c r="J350" s="53"/>
      <c r="K350" s="54">
        <v>1</v>
      </c>
      <c r="L350" s="54"/>
      <c r="M350" s="54"/>
      <c r="N350" s="54"/>
      <c r="O350" s="54"/>
      <c r="P350" s="54"/>
      <c r="Q350" s="54"/>
      <c r="R350" s="55"/>
      <c r="S350" s="7"/>
      <c r="T350" s="7"/>
      <c r="U350" s="66" t="s">
        <v>207</v>
      </c>
      <c r="V350" s="8" t="s">
        <v>50</v>
      </c>
      <c r="W350" s="7" t="s">
        <v>0</v>
      </c>
      <c r="X350" s="9" t="s">
        <v>96</v>
      </c>
      <c r="Y350" s="53"/>
      <c r="Z350" s="54"/>
      <c r="AA350" s="54"/>
      <c r="AB350" s="54"/>
      <c r="AC350" s="54"/>
      <c r="AD350" s="54"/>
      <c r="AE350" s="54"/>
      <c r="AF350" s="54"/>
      <c r="AG350" s="55"/>
    </row>
    <row r="351" spans="1:33" ht="12" customHeight="1">
      <c r="A351" s="110">
        <v>244</v>
      </c>
      <c r="B351" s="66" t="s">
        <v>240</v>
      </c>
      <c r="C351" s="6" t="s">
        <v>243</v>
      </c>
      <c r="D351" s="6" t="s">
        <v>253</v>
      </c>
      <c r="E351" s="7" t="s">
        <v>207</v>
      </c>
      <c r="F351" s="47" t="s">
        <v>89</v>
      </c>
      <c r="G351" s="8" t="s">
        <v>71</v>
      </c>
      <c r="H351" s="7" t="s">
        <v>89</v>
      </c>
      <c r="I351" s="9" t="s">
        <v>96</v>
      </c>
      <c r="J351" s="53"/>
      <c r="K351" s="54"/>
      <c r="L351" s="54"/>
      <c r="M351" s="54">
        <v>1</v>
      </c>
      <c r="N351" s="54"/>
      <c r="O351" s="54"/>
      <c r="P351" s="54"/>
      <c r="Q351" s="54"/>
      <c r="R351" s="55"/>
      <c r="S351" s="7" t="s">
        <v>269</v>
      </c>
      <c r="T351" s="7" t="s">
        <v>274</v>
      </c>
      <c r="U351" s="7" t="s">
        <v>207</v>
      </c>
      <c r="V351" s="8" t="s">
        <v>71</v>
      </c>
      <c r="W351" s="7" t="s">
        <v>89</v>
      </c>
      <c r="X351" s="9" t="s">
        <v>96</v>
      </c>
      <c r="Y351" s="53"/>
      <c r="Z351" s="54"/>
      <c r="AA351" s="54">
        <v>1</v>
      </c>
      <c r="AB351" s="54"/>
      <c r="AC351" s="54"/>
      <c r="AD351" s="54"/>
      <c r="AE351" s="54">
        <v>1</v>
      </c>
      <c r="AF351" s="54"/>
      <c r="AG351" s="55">
        <v>1</v>
      </c>
    </row>
    <row r="352" spans="1:33" ht="12" customHeight="1">
      <c r="A352" s="110"/>
      <c r="B352" s="66" t="s">
        <v>240</v>
      </c>
      <c r="C352" s="66" t="s">
        <v>243</v>
      </c>
      <c r="D352" s="66" t="s">
        <v>253</v>
      </c>
      <c r="E352" s="66" t="s">
        <v>207</v>
      </c>
      <c r="F352" s="66" t="s">
        <v>89</v>
      </c>
      <c r="G352" s="8" t="s">
        <v>50</v>
      </c>
      <c r="H352" s="7" t="s">
        <v>0</v>
      </c>
      <c r="I352" s="9" t="s">
        <v>96</v>
      </c>
      <c r="J352" s="53"/>
      <c r="K352" s="54">
        <v>1</v>
      </c>
      <c r="L352" s="54">
        <v>1</v>
      </c>
      <c r="M352" s="54">
        <v>1</v>
      </c>
      <c r="N352" s="54"/>
      <c r="O352" s="54"/>
      <c r="P352" s="54"/>
      <c r="Q352" s="54"/>
      <c r="R352" s="55"/>
      <c r="S352" s="7"/>
      <c r="T352" s="7"/>
      <c r="U352" s="66" t="s">
        <v>207</v>
      </c>
      <c r="V352" s="8" t="s">
        <v>50</v>
      </c>
      <c r="W352" s="7" t="s">
        <v>0</v>
      </c>
      <c r="X352" s="9" t="s">
        <v>96</v>
      </c>
      <c r="Y352" s="53"/>
      <c r="Z352" s="54"/>
      <c r="AA352" s="54"/>
      <c r="AB352" s="54"/>
      <c r="AC352" s="54"/>
      <c r="AD352" s="54"/>
      <c r="AE352" s="54"/>
      <c r="AF352" s="54"/>
      <c r="AG352" s="55"/>
    </row>
    <row r="353" spans="1:33" ht="12" customHeight="1">
      <c r="A353" s="110"/>
      <c r="B353" s="66" t="s">
        <v>240</v>
      </c>
      <c r="C353" s="66" t="s">
        <v>243</v>
      </c>
      <c r="D353" s="66" t="s">
        <v>253</v>
      </c>
      <c r="E353" s="66" t="s">
        <v>207</v>
      </c>
      <c r="F353" s="66" t="s">
        <v>89</v>
      </c>
      <c r="G353" s="8" t="s">
        <v>50</v>
      </c>
      <c r="H353" s="7" t="s">
        <v>0</v>
      </c>
      <c r="I353" s="9" t="s">
        <v>96</v>
      </c>
      <c r="J353" s="53"/>
      <c r="K353" s="54">
        <v>1</v>
      </c>
      <c r="L353" s="54">
        <v>1</v>
      </c>
      <c r="M353" s="54">
        <v>1</v>
      </c>
      <c r="N353" s="54">
        <v>1</v>
      </c>
      <c r="O353" s="54"/>
      <c r="P353" s="54"/>
      <c r="Q353" s="54"/>
      <c r="R353" s="55"/>
      <c r="S353" s="7"/>
      <c r="T353" s="7"/>
      <c r="U353" s="66" t="s">
        <v>207</v>
      </c>
      <c r="V353" s="8" t="s">
        <v>50</v>
      </c>
      <c r="W353" s="7" t="s">
        <v>0</v>
      </c>
      <c r="X353" s="9" t="s">
        <v>96</v>
      </c>
      <c r="Y353" s="53"/>
      <c r="Z353" s="54"/>
      <c r="AA353" s="54"/>
      <c r="AB353" s="54"/>
      <c r="AC353" s="54"/>
      <c r="AD353" s="54"/>
      <c r="AE353" s="54"/>
      <c r="AF353" s="54"/>
      <c r="AG353" s="55"/>
    </row>
    <row r="354" spans="1:33" ht="12" customHeight="1">
      <c r="A354" s="110">
        <v>245</v>
      </c>
      <c r="B354" s="66" t="s">
        <v>294</v>
      </c>
      <c r="C354" s="6" t="s">
        <v>242</v>
      </c>
      <c r="D354" s="6" t="s">
        <v>251</v>
      </c>
      <c r="E354" s="7" t="s">
        <v>207</v>
      </c>
      <c r="F354" s="47" t="s">
        <v>0</v>
      </c>
      <c r="G354" s="8" t="s">
        <v>50</v>
      </c>
      <c r="H354" s="7" t="s">
        <v>89</v>
      </c>
      <c r="I354" s="9" t="s">
        <v>96</v>
      </c>
      <c r="J354" s="53"/>
      <c r="K354" s="54"/>
      <c r="L354" s="54">
        <v>1</v>
      </c>
      <c r="M354" s="54">
        <v>1</v>
      </c>
      <c r="N354" s="54"/>
      <c r="O354" s="54"/>
      <c r="P354" s="54"/>
      <c r="Q354" s="54"/>
      <c r="R354" s="55"/>
      <c r="S354" s="7" t="s">
        <v>267</v>
      </c>
      <c r="T354" s="7" t="s">
        <v>271</v>
      </c>
      <c r="U354" s="7" t="s">
        <v>207</v>
      </c>
      <c r="V354" s="8" t="s">
        <v>50</v>
      </c>
      <c r="W354" s="7" t="s">
        <v>89</v>
      </c>
      <c r="X354" s="9" t="s">
        <v>96</v>
      </c>
      <c r="Y354" s="53"/>
      <c r="Z354" s="54">
        <v>1</v>
      </c>
      <c r="AA354" s="54"/>
      <c r="AB354" s="54"/>
      <c r="AC354" s="54"/>
      <c r="AD354" s="54">
        <v>1</v>
      </c>
      <c r="AE354" s="54"/>
      <c r="AF354" s="54"/>
      <c r="AG354" s="55"/>
    </row>
    <row r="355" spans="1:33" ht="12" customHeight="1">
      <c r="A355" s="110">
        <v>246</v>
      </c>
      <c r="B355" s="66" t="s">
        <v>240</v>
      </c>
      <c r="C355" s="6" t="s">
        <v>243</v>
      </c>
      <c r="D355" s="6" t="s">
        <v>251</v>
      </c>
      <c r="E355" s="7" t="s">
        <v>207</v>
      </c>
      <c r="F355" s="47" t="s">
        <v>89</v>
      </c>
      <c r="G355" s="8" t="s">
        <v>71</v>
      </c>
      <c r="H355" s="7" t="s">
        <v>89</v>
      </c>
      <c r="I355" s="9" t="s">
        <v>96</v>
      </c>
      <c r="J355" s="53"/>
      <c r="K355" s="54"/>
      <c r="L355" s="54"/>
      <c r="M355" s="54">
        <v>1</v>
      </c>
      <c r="N355" s="54"/>
      <c r="O355" s="54"/>
      <c r="P355" s="54"/>
      <c r="Q355" s="54"/>
      <c r="R355" s="55"/>
      <c r="S355" s="7" t="s">
        <v>269</v>
      </c>
      <c r="T355" s="7" t="s">
        <v>274</v>
      </c>
      <c r="U355" s="7" t="s">
        <v>207</v>
      </c>
      <c r="V355" s="8" t="s">
        <v>71</v>
      </c>
      <c r="W355" s="7" t="s">
        <v>89</v>
      </c>
      <c r="X355" s="9" t="s">
        <v>96</v>
      </c>
      <c r="Y355" s="53"/>
      <c r="Z355" s="54"/>
      <c r="AA355" s="54">
        <v>1</v>
      </c>
      <c r="AB355" s="54"/>
      <c r="AC355" s="54"/>
      <c r="AD355" s="54"/>
      <c r="AE355" s="54">
        <v>1</v>
      </c>
      <c r="AF355" s="54"/>
      <c r="AG355" s="55">
        <v>1</v>
      </c>
    </row>
    <row r="356" spans="1:33" ht="12" customHeight="1">
      <c r="A356" s="110"/>
      <c r="B356" s="66" t="s">
        <v>240</v>
      </c>
      <c r="C356" s="66" t="s">
        <v>243</v>
      </c>
      <c r="D356" s="66" t="s">
        <v>251</v>
      </c>
      <c r="E356" s="66" t="s">
        <v>207</v>
      </c>
      <c r="F356" s="66" t="s">
        <v>89</v>
      </c>
      <c r="G356" s="8" t="s">
        <v>50</v>
      </c>
      <c r="H356" s="7" t="s">
        <v>0</v>
      </c>
      <c r="I356" s="9" t="s">
        <v>96</v>
      </c>
      <c r="J356" s="53"/>
      <c r="K356" s="54">
        <v>1</v>
      </c>
      <c r="L356" s="54">
        <v>1</v>
      </c>
      <c r="M356" s="54">
        <v>1</v>
      </c>
      <c r="N356" s="54"/>
      <c r="O356" s="54"/>
      <c r="P356" s="54"/>
      <c r="Q356" s="54"/>
      <c r="R356" s="55"/>
      <c r="S356" s="7"/>
      <c r="T356" s="7"/>
      <c r="U356" s="66" t="s">
        <v>207</v>
      </c>
      <c r="V356" s="8" t="s">
        <v>50</v>
      </c>
      <c r="W356" s="7" t="s">
        <v>0</v>
      </c>
      <c r="X356" s="9" t="s">
        <v>96</v>
      </c>
      <c r="Y356" s="53"/>
      <c r="Z356" s="54"/>
      <c r="AA356" s="54"/>
      <c r="AB356" s="54"/>
      <c r="AC356" s="54"/>
      <c r="AD356" s="54"/>
      <c r="AE356" s="54"/>
      <c r="AF356" s="54"/>
      <c r="AG356" s="55"/>
    </row>
    <row r="357" spans="1:33" ht="12" customHeight="1">
      <c r="A357" s="110">
        <v>247</v>
      </c>
      <c r="B357" s="66" t="s">
        <v>240</v>
      </c>
      <c r="C357" s="6" t="s">
        <v>243</v>
      </c>
      <c r="D357" s="6" t="s">
        <v>251</v>
      </c>
      <c r="E357" s="7" t="s">
        <v>207</v>
      </c>
      <c r="F357" s="47" t="s">
        <v>89</v>
      </c>
      <c r="G357" s="8" t="s">
        <v>71</v>
      </c>
      <c r="H357" s="7" t="s">
        <v>89</v>
      </c>
      <c r="I357" s="9" t="s">
        <v>96</v>
      </c>
      <c r="J357" s="53"/>
      <c r="K357" s="54"/>
      <c r="L357" s="54"/>
      <c r="M357" s="54">
        <v>1</v>
      </c>
      <c r="N357" s="54"/>
      <c r="O357" s="54"/>
      <c r="P357" s="54"/>
      <c r="Q357" s="54"/>
      <c r="R357" s="55"/>
      <c r="S357" s="7" t="s">
        <v>269</v>
      </c>
      <c r="T357" s="7" t="s">
        <v>273</v>
      </c>
      <c r="U357" s="7" t="s">
        <v>207</v>
      </c>
      <c r="V357" s="8" t="s">
        <v>71</v>
      </c>
      <c r="W357" s="7" t="s">
        <v>89</v>
      </c>
      <c r="X357" s="9" t="s">
        <v>96</v>
      </c>
      <c r="Y357" s="53"/>
      <c r="Z357" s="54"/>
      <c r="AA357" s="54">
        <v>1</v>
      </c>
      <c r="AB357" s="54"/>
      <c r="AC357" s="54"/>
      <c r="AD357" s="54"/>
      <c r="AE357" s="54">
        <v>1</v>
      </c>
      <c r="AF357" s="54"/>
      <c r="AG357" s="55">
        <v>1</v>
      </c>
    </row>
    <row r="358" spans="1:33" ht="12" customHeight="1">
      <c r="A358" s="110"/>
      <c r="B358" s="66" t="s">
        <v>240</v>
      </c>
      <c r="C358" s="66" t="s">
        <v>243</v>
      </c>
      <c r="D358" s="66" t="s">
        <v>251</v>
      </c>
      <c r="E358" s="66" t="s">
        <v>207</v>
      </c>
      <c r="F358" s="66" t="s">
        <v>89</v>
      </c>
      <c r="G358" s="8" t="s">
        <v>50</v>
      </c>
      <c r="H358" s="7" t="s">
        <v>0</v>
      </c>
      <c r="I358" s="9" t="s">
        <v>96</v>
      </c>
      <c r="J358" s="53"/>
      <c r="K358" s="54">
        <v>1</v>
      </c>
      <c r="L358" s="54">
        <v>1</v>
      </c>
      <c r="M358" s="54">
        <v>1</v>
      </c>
      <c r="N358" s="54"/>
      <c r="O358" s="54"/>
      <c r="P358" s="54"/>
      <c r="Q358" s="54"/>
      <c r="R358" s="55"/>
      <c r="S358" s="7"/>
      <c r="T358" s="7"/>
      <c r="U358" s="66" t="s">
        <v>207</v>
      </c>
      <c r="V358" s="8" t="s">
        <v>50</v>
      </c>
      <c r="W358" s="7" t="s">
        <v>0</v>
      </c>
      <c r="X358" s="9" t="s">
        <v>96</v>
      </c>
      <c r="Y358" s="53"/>
      <c r="Z358" s="54"/>
      <c r="AA358" s="54"/>
      <c r="AB358" s="54"/>
      <c r="AC358" s="54"/>
      <c r="AD358" s="54"/>
      <c r="AE358" s="54"/>
      <c r="AF358" s="54"/>
      <c r="AG358" s="55"/>
    </row>
    <row r="359" spans="1:33" ht="12" customHeight="1">
      <c r="A359" s="110"/>
      <c r="B359" s="66" t="s">
        <v>240</v>
      </c>
      <c r="C359" s="66" t="s">
        <v>243</v>
      </c>
      <c r="D359" s="66" t="s">
        <v>251</v>
      </c>
      <c r="E359" s="66" t="s">
        <v>207</v>
      </c>
      <c r="F359" s="66" t="s">
        <v>89</v>
      </c>
      <c r="G359" s="8" t="s">
        <v>50</v>
      </c>
      <c r="H359" s="7" t="s">
        <v>0</v>
      </c>
      <c r="I359" s="9" t="s">
        <v>96</v>
      </c>
      <c r="J359" s="53"/>
      <c r="K359" s="54">
        <v>1</v>
      </c>
      <c r="L359" s="54">
        <v>1</v>
      </c>
      <c r="M359" s="54">
        <v>1</v>
      </c>
      <c r="N359" s="54">
        <v>1</v>
      </c>
      <c r="O359" s="54"/>
      <c r="P359" s="54"/>
      <c r="Q359" s="54"/>
      <c r="R359" s="55"/>
      <c r="S359" s="7"/>
      <c r="T359" s="7"/>
      <c r="U359" s="66" t="s">
        <v>207</v>
      </c>
      <c r="V359" s="8" t="s">
        <v>50</v>
      </c>
      <c r="W359" s="7" t="s">
        <v>0</v>
      </c>
      <c r="X359" s="9" t="s">
        <v>96</v>
      </c>
      <c r="Y359" s="53"/>
      <c r="Z359" s="54"/>
      <c r="AA359" s="54"/>
      <c r="AB359" s="54"/>
      <c r="AC359" s="54"/>
      <c r="AD359" s="54"/>
      <c r="AE359" s="54"/>
      <c r="AF359" s="54"/>
      <c r="AG359" s="55"/>
    </row>
    <row r="360" spans="1:33" ht="12" customHeight="1">
      <c r="A360" s="110">
        <v>248</v>
      </c>
      <c r="B360" s="66" t="s">
        <v>238</v>
      </c>
      <c r="C360" s="6" t="s">
        <v>245</v>
      </c>
      <c r="D360" s="6" t="s">
        <v>251</v>
      </c>
      <c r="E360" s="7" t="s">
        <v>207</v>
      </c>
      <c r="F360" s="47" t="s">
        <v>89</v>
      </c>
      <c r="G360" s="8" t="s">
        <v>100</v>
      </c>
      <c r="H360" s="7" t="s">
        <v>89</v>
      </c>
      <c r="I360" s="9" t="s">
        <v>96</v>
      </c>
      <c r="J360" s="53"/>
      <c r="K360" s="54"/>
      <c r="L360" s="54"/>
      <c r="M360" s="54">
        <v>1</v>
      </c>
      <c r="N360" s="54">
        <v>1</v>
      </c>
      <c r="O360" s="54">
        <v>1</v>
      </c>
      <c r="P360" s="54">
        <v>1</v>
      </c>
      <c r="Q360" s="54"/>
      <c r="R360" s="55"/>
      <c r="S360" s="7" t="s">
        <v>267</v>
      </c>
      <c r="T360" s="7" t="s">
        <v>270</v>
      </c>
      <c r="U360" s="7" t="s">
        <v>207</v>
      </c>
      <c r="V360" s="8" t="s">
        <v>100</v>
      </c>
      <c r="W360" s="7" t="s">
        <v>89</v>
      </c>
      <c r="X360" s="9" t="s">
        <v>96</v>
      </c>
      <c r="Y360" s="53"/>
      <c r="Z360" s="54">
        <v>1</v>
      </c>
      <c r="AA360" s="54">
        <v>1</v>
      </c>
      <c r="AB360" s="54"/>
      <c r="AC360" s="54">
        <v>1</v>
      </c>
      <c r="AD360" s="54"/>
      <c r="AE360" s="54"/>
      <c r="AF360" s="54"/>
      <c r="AG360" s="55"/>
    </row>
    <row r="361" spans="1:33" ht="12" customHeight="1">
      <c r="A361" s="110">
        <v>249</v>
      </c>
      <c r="B361" s="66" t="s">
        <v>235</v>
      </c>
      <c r="C361" s="6" t="s">
        <v>242</v>
      </c>
      <c r="D361" s="6" t="s">
        <v>248</v>
      </c>
      <c r="E361" s="7" t="s">
        <v>207</v>
      </c>
      <c r="F361" s="47" t="s">
        <v>0</v>
      </c>
      <c r="G361" s="8" t="s">
        <v>50</v>
      </c>
      <c r="H361" s="7" t="s">
        <v>89</v>
      </c>
      <c r="I361" s="9" t="s">
        <v>96</v>
      </c>
      <c r="J361" s="53"/>
      <c r="K361" s="54"/>
      <c r="L361" s="54"/>
      <c r="M361" s="54">
        <v>1</v>
      </c>
      <c r="N361" s="54"/>
      <c r="O361" s="54"/>
      <c r="P361" s="54"/>
      <c r="Q361" s="54"/>
      <c r="R361" s="55">
        <v>1</v>
      </c>
      <c r="S361" s="7" t="s">
        <v>267</v>
      </c>
      <c r="T361" s="7" t="s">
        <v>272</v>
      </c>
      <c r="U361" s="7" t="s">
        <v>207</v>
      </c>
      <c r="V361" s="8" t="s">
        <v>50</v>
      </c>
      <c r="W361" s="7" t="s">
        <v>89</v>
      </c>
      <c r="X361" s="9" t="s">
        <v>96</v>
      </c>
      <c r="Y361" s="53"/>
      <c r="Z361" s="54"/>
      <c r="AA361" s="54">
        <v>1</v>
      </c>
      <c r="AB361" s="54"/>
      <c r="AC361" s="54"/>
      <c r="AD361" s="54"/>
      <c r="AE361" s="54"/>
      <c r="AF361" s="54"/>
      <c r="AG361" s="55"/>
    </row>
    <row r="362" spans="1:33" ht="12" customHeight="1">
      <c r="A362" s="111">
        <v>250</v>
      </c>
      <c r="B362" s="68" t="s">
        <v>235</v>
      </c>
      <c r="C362" s="12" t="s">
        <v>243</v>
      </c>
      <c r="D362" s="12" t="s">
        <v>251</v>
      </c>
      <c r="E362" s="13" t="s">
        <v>207</v>
      </c>
      <c r="F362" s="48" t="s">
        <v>89</v>
      </c>
      <c r="G362" s="15" t="s">
        <v>100</v>
      </c>
      <c r="H362" s="13" t="s">
        <v>89</v>
      </c>
      <c r="I362" s="14" t="s">
        <v>96</v>
      </c>
      <c r="J362" s="56"/>
      <c r="K362" s="57">
        <v>1</v>
      </c>
      <c r="L362" s="57"/>
      <c r="M362" s="57"/>
      <c r="N362" s="57"/>
      <c r="O362" s="57">
        <v>1</v>
      </c>
      <c r="P362" s="57">
        <v>1</v>
      </c>
      <c r="Q362" s="57"/>
      <c r="R362" s="58"/>
      <c r="S362" s="13" t="s">
        <v>267</v>
      </c>
      <c r="T362" s="13" t="s">
        <v>270</v>
      </c>
      <c r="U362" s="13" t="s">
        <v>207</v>
      </c>
      <c r="V362" s="15" t="s">
        <v>100</v>
      </c>
      <c r="W362" s="13" t="s">
        <v>89</v>
      </c>
      <c r="X362" s="14" t="s">
        <v>96</v>
      </c>
      <c r="Y362" s="56"/>
      <c r="Z362" s="57">
        <v>1</v>
      </c>
      <c r="AA362" s="57">
        <v>1</v>
      </c>
      <c r="AB362" s="57"/>
      <c r="AC362" s="57"/>
      <c r="AD362" s="57"/>
      <c r="AE362" s="57"/>
      <c r="AF362" s="57"/>
      <c r="AG362" s="58"/>
    </row>
  </sheetData>
  <autoFilter ref="A4:AG362"/>
  <mergeCells count="7">
    <mergeCell ref="Y2:AG2"/>
    <mergeCell ref="Y3:AG3"/>
    <mergeCell ref="Y1:AG1"/>
    <mergeCell ref="G2:I3"/>
    <mergeCell ref="V2:X3"/>
    <mergeCell ref="J2:R2"/>
    <mergeCell ref="J3:R3"/>
  </mergeCell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7"/>
  <dimension ref="A5:H34"/>
  <sheetViews>
    <sheetView showGridLines="0" showRowColHeaders="0" tabSelected="1" zoomScaleNormal="100" workbookViewId="0"/>
  </sheetViews>
  <sheetFormatPr baseColWidth="10" defaultRowHeight="15.75"/>
  <cols>
    <col min="1" max="4" width="11" style="917"/>
    <col min="5" max="5" width="20.25" style="917" bestFit="1" customWidth="1"/>
    <col min="6" max="6" width="16.125" style="917" bestFit="1" customWidth="1"/>
    <col min="7" max="7" width="13.75" style="917" bestFit="1" customWidth="1"/>
    <col min="8" max="8" width="15.75" style="917" bestFit="1" customWidth="1"/>
    <col min="9" max="16384" width="11" style="917"/>
  </cols>
  <sheetData>
    <row r="5" spans="1:8">
      <c r="A5" s="717" t="s">
        <v>345</v>
      </c>
    </row>
    <row r="6" spans="1:8">
      <c r="A6" s="717" t="s">
        <v>332</v>
      </c>
    </row>
    <row r="7" spans="1:8">
      <c r="A7" s="717" t="s">
        <v>347</v>
      </c>
    </row>
    <row r="8" spans="1:8">
      <c r="A8" s="717" t="s">
        <v>346</v>
      </c>
    </row>
    <row r="9" spans="1:8" ht="4.5" customHeight="1"/>
    <row r="10" spans="1:8" s="918" customFormat="1" ht="12">
      <c r="E10" s="919" t="s">
        <v>88</v>
      </c>
      <c r="F10" s="920" t="s">
        <v>333</v>
      </c>
      <c r="G10" s="920" t="s">
        <v>334</v>
      </c>
      <c r="H10" s="921" t="s">
        <v>335</v>
      </c>
    </row>
    <row r="11" spans="1:8" s="918" customFormat="1" ht="12" customHeight="1">
      <c r="E11" s="922" t="s">
        <v>336</v>
      </c>
      <c r="F11" s="923">
        <v>103</v>
      </c>
      <c r="G11" s="924">
        <v>0.95</v>
      </c>
      <c r="H11" s="925">
        <v>9.6600000000000005E-2</v>
      </c>
    </row>
    <row r="12" spans="1:8" s="918" customFormat="1" ht="12">
      <c r="E12" s="926" t="s">
        <v>337</v>
      </c>
      <c r="F12" s="927">
        <v>100</v>
      </c>
      <c r="G12" s="928">
        <v>0.95</v>
      </c>
      <c r="H12" s="929">
        <v>9.8000000000000004E-2</v>
      </c>
    </row>
    <row r="13" spans="1:8" s="918" customFormat="1" ht="12">
      <c r="E13" s="930" t="s">
        <v>338</v>
      </c>
      <c r="F13" s="931">
        <v>47</v>
      </c>
      <c r="G13" s="932">
        <v>0.95</v>
      </c>
      <c r="H13" s="933">
        <v>0.1429</v>
      </c>
    </row>
    <row r="14" spans="1:8" s="918" customFormat="1" ht="12">
      <c r="E14" s="934" t="s">
        <v>22</v>
      </c>
      <c r="F14" s="935">
        <f>SUM(F11:F13)</f>
        <v>250</v>
      </c>
      <c r="G14" s="936">
        <v>0.95</v>
      </c>
      <c r="H14" s="937">
        <v>6.2E-2</v>
      </c>
    </row>
    <row r="16" spans="1:8">
      <c r="A16" s="261" t="s">
        <v>339</v>
      </c>
    </row>
    <row r="17" spans="1:1">
      <c r="A17" s="261" t="s">
        <v>340</v>
      </c>
    </row>
    <row r="18" spans="1:1">
      <c r="A18" s="261" t="s">
        <v>348</v>
      </c>
    </row>
    <row r="19" spans="1:1">
      <c r="A19" s="261" t="s">
        <v>341</v>
      </c>
    </row>
    <row r="20" spans="1:1">
      <c r="A20" s="261" t="s">
        <v>349</v>
      </c>
    </row>
    <row r="21" spans="1:1">
      <c r="A21" s="261" t="s">
        <v>342</v>
      </c>
    </row>
    <row r="22" spans="1:1">
      <c r="A22" s="261" t="s">
        <v>350</v>
      </c>
    </row>
    <row r="23" spans="1:1">
      <c r="A23" s="261" t="s">
        <v>351</v>
      </c>
    </row>
    <row r="24" spans="1:1">
      <c r="A24" s="261" t="s">
        <v>352</v>
      </c>
    </row>
    <row r="25" spans="1:1">
      <c r="A25" s="261" t="s">
        <v>353</v>
      </c>
    </row>
    <row r="26" spans="1:1">
      <c r="A26" s="261" t="s">
        <v>354</v>
      </c>
    </row>
    <row r="27" spans="1:1">
      <c r="A27" s="261" t="s">
        <v>344</v>
      </c>
    </row>
    <row r="28" spans="1:1">
      <c r="A28" s="261" t="s">
        <v>355</v>
      </c>
    </row>
    <row r="29" spans="1:1">
      <c r="A29" s="261" t="s">
        <v>356</v>
      </c>
    </row>
    <row r="30" spans="1:1">
      <c r="A30" s="261" t="s">
        <v>357</v>
      </c>
    </row>
    <row r="31" spans="1:1">
      <c r="A31" s="261" t="s">
        <v>343</v>
      </c>
    </row>
    <row r="32" spans="1:1">
      <c r="A32" s="261" t="s">
        <v>358</v>
      </c>
    </row>
    <row r="33" spans="1:1">
      <c r="A33" s="261" t="s">
        <v>359</v>
      </c>
    </row>
    <row r="34" spans="1:1">
      <c r="A34" s="261" t="s">
        <v>360</v>
      </c>
    </row>
  </sheetData>
  <sheetProtection password="E269" sheet="1" objects="1" scenarios="1"/>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dimension ref="B2:L45"/>
  <sheetViews>
    <sheetView showGridLines="0" showRowColHeaders="0" zoomScaleNormal="100" workbookViewId="0"/>
  </sheetViews>
  <sheetFormatPr baseColWidth="10" defaultRowHeight="15"/>
  <cols>
    <col min="1" max="1" width="10.375" style="165" customWidth="1"/>
    <col min="2" max="2" width="95.625" style="165" bestFit="1" customWidth="1"/>
    <col min="3" max="3" width="6.125" style="165" customWidth="1"/>
    <col min="4" max="4" width="6.125" style="180" customWidth="1"/>
    <col min="5" max="5" width="30.625" style="180" customWidth="1"/>
    <col min="6" max="7" width="6.125" style="180" customWidth="1"/>
    <col min="8" max="16384" width="11" style="165"/>
  </cols>
  <sheetData>
    <row r="2" spans="2:7" ht="21">
      <c r="B2" s="903" t="s">
        <v>304</v>
      </c>
    </row>
    <row r="3" spans="2:7" ht="6.95" customHeight="1"/>
    <row r="4" spans="2:7">
      <c r="B4" s="904" t="s">
        <v>299</v>
      </c>
    </row>
    <row r="5" spans="2:7">
      <c r="B5" s="905"/>
      <c r="E5" s="180" t="s">
        <v>300</v>
      </c>
      <c r="F5" s="906" t="s">
        <v>139</v>
      </c>
    </row>
    <row r="6" spans="2:7" ht="12" customHeight="1" thickBot="1">
      <c r="B6" s="968" t="s">
        <v>305</v>
      </c>
      <c r="C6" s="969" t="s">
        <v>1</v>
      </c>
      <c r="D6" s="969"/>
      <c r="E6" s="907"/>
      <c r="F6" s="969" t="s">
        <v>301</v>
      </c>
      <c r="G6" s="969"/>
    </row>
    <row r="7" spans="2:7" ht="12" customHeight="1">
      <c r="B7" s="968"/>
      <c r="C7" s="969"/>
      <c r="D7" s="969"/>
      <c r="E7" s="908"/>
      <c r="F7" s="969"/>
      <c r="G7" s="969"/>
    </row>
    <row r="8" spans="2:7" ht="12" customHeight="1">
      <c r="B8" s="909"/>
      <c r="D8" s="910"/>
      <c r="E8" s="908"/>
      <c r="F8" s="911"/>
      <c r="G8" s="911"/>
    </row>
    <row r="9" spans="2:7">
      <c r="B9" s="909"/>
      <c r="D9" s="912"/>
      <c r="E9" s="180" t="s">
        <v>300</v>
      </c>
      <c r="F9" s="906" t="s">
        <v>139</v>
      </c>
    </row>
    <row r="10" spans="2:7" ht="12" customHeight="1" thickBot="1">
      <c r="B10" s="970" t="s">
        <v>306</v>
      </c>
      <c r="C10" s="969" t="s">
        <v>2</v>
      </c>
      <c r="D10" s="969"/>
      <c r="E10" s="907"/>
      <c r="F10" s="969" t="s">
        <v>10</v>
      </c>
      <c r="G10" s="969"/>
    </row>
    <row r="11" spans="2:7" ht="12" customHeight="1">
      <c r="B11" s="970"/>
      <c r="C11" s="969"/>
      <c r="D11" s="969"/>
      <c r="E11" s="908"/>
      <c r="F11" s="969"/>
      <c r="G11" s="969"/>
    </row>
    <row r="12" spans="2:7" ht="12" customHeight="1">
      <c r="B12" s="909"/>
      <c r="C12" s="911"/>
      <c r="D12" s="910"/>
      <c r="E12" s="908"/>
      <c r="F12" s="911"/>
      <c r="G12" s="911"/>
    </row>
    <row r="13" spans="2:7">
      <c r="B13" s="909"/>
      <c r="D13" s="913" t="s">
        <v>139</v>
      </c>
      <c r="E13" s="165"/>
    </row>
    <row r="14" spans="2:7" ht="12" customHeight="1">
      <c r="B14" s="970" t="s">
        <v>302</v>
      </c>
      <c r="C14" s="969" t="s">
        <v>3</v>
      </c>
      <c r="D14" s="969"/>
    </row>
    <row r="15" spans="2:7" ht="12" customHeight="1">
      <c r="B15" s="970"/>
      <c r="C15" s="969"/>
      <c r="D15" s="969"/>
    </row>
    <row r="16" spans="2:7" ht="12" customHeight="1">
      <c r="B16" s="909"/>
      <c r="C16" s="911"/>
      <c r="D16" s="910"/>
      <c r="E16" s="908"/>
      <c r="F16" s="911"/>
      <c r="G16" s="911"/>
    </row>
    <row r="17" spans="2:7">
      <c r="B17" s="909"/>
      <c r="D17" s="913" t="s">
        <v>139</v>
      </c>
      <c r="E17" s="906"/>
    </row>
    <row r="18" spans="2:7" ht="12" customHeight="1">
      <c r="B18" s="970" t="s">
        <v>303</v>
      </c>
      <c r="C18" s="969" t="s">
        <v>4</v>
      </c>
      <c r="D18" s="969"/>
    </row>
    <row r="19" spans="2:7" ht="12" customHeight="1">
      <c r="B19" s="970"/>
      <c r="C19" s="969"/>
      <c r="D19" s="969"/>
    </row>
    <row r="20" spans="2:7" ht="12" customHeight="1">
      <c r="B20" s="909"/>
      <c r="C20" s="911"/>
      <c r="D20" s="910"/>
      <c r="E20" s="908"/>
      <c r="F20" s="911"/>
      <c r="G20" s="911"/>
    </row>
    <row r="21" spans="2:7">
      <c r="B21" s="909"/>
      <c r="D21" s="913" t="s">
        <v>139</v>
      </c>
      <c r="E21" s="906"/>
    </row>
    <row r="22" spans="2:7" ht="12" customHeight="1">
      <c r="B22" s="970" t="s">
        <v>128</v>
      </c>
      <c r="C22" s="969" t="s">
        <v>5</v>
      </c>
      <c r="D22" s="969"/>
    </row>
    <row r="23" spans="2:7" ht="12" customHeight="1">
      <c r="B23" s="970"/>
      <c r="C23" s="969"/>
      <c r="D23" s="969"/>
    </row>
    <row r="24" spans="2:7" ht="12" customHeight="1">
      <c r="B24" s="909"/>
      <c r="C24" s="911"/>
      <c r="D24" s="910"/>
      <c r="E24" s="908"/>
      <c r="F24" s="911"/>
      <c r="G24" s="911"/>
    </row>
    <row r="25" spans="2:7">
      <c r="B25" s="909"/>
      <c r="D25" s="913" t="s">
        <v>139</v>
      </c>
      <c r="E25" s="906"/>
    </row>
    <row r="26" spans="2:7" ht="12" customHeight="1">
      <c r="B26" s="970" t="s">
        <v>130</v>
      </c>
      <c r="C26" s="969" t="s">
        <v>6</v>
      </c>
      <c r="D26" s="969"/>
      <c r="E26" s="971" t="s">
        <v>129</v>
      </c>
    </row>
    <row r="27" spans="2:7" ht="12" customHeight="1">
      <c r="B27" s="970"/>
      <c r="C27" s="969"/>
      <c r="D27" s="969"/>
      <c r="E27" s="971"/>
    </row>
    <row r="28" spans="2:7" ht="12" customHeight="1">
      <c r="B28" s="909"/>
      <c r="C28" s="911"/>
      <c r="D28" s="910"/>
      <c r="E28" s="908"/>
      <c r="F28" s="911"/>
      <c r="G28" s="911"/>
    </row>
    <row r="29" spans="2:7">
      <c r="B29" s="909"/>
      <c r="D29" s="912"/>
    </row>
    <row r="30" spans="2:7" ht="12" customHeight="1">
      <c r="B30" s="970" t="s">
        <v>131</v>
      </c>
      <c r="C30" s="969" t="s">
        <v>7</v>
      </c>
      <c r="D30" s="969"/>
      <c r="E30" s="971" t="s">
        <v>129</v>
      </c>
    </row>
    <row r="31" spans="2:7" ht="12" customHeight="1">
      <c r="B31" s="970"/>
      <c r="C31" s="969"/>
      <c r="D31" s="969"/>
      <c r="E31" s="971"/>
    </row>
    <row r="32" spans="2:7" ht="12" customHeight="1">
      <c r="B32" s="909"/>
      <c r="C32" s="911"/>
      <c r="D32" s="910"/>
      <c r="E32" s="908"/>
      <c r="F32" s="911"/>
      <c r="G32" s="911"/>
    </row>
    <row r="33" spans="2:12" ht="30">
      <c r="B33" s="909"/>
      <c r="D33" s="912"/>
      <c r="E33" s="914" t="s">
        <v>132</v>
      </c>
    </row>
    <row r="34" spans="2:12" ht="12" customHeight="1" thickBot="1">
      <c r="B34" s="970" t="s">
        <v>135</v>
      </c>
      <c r="C34" s="969" t="s">
        <v>8</v>
      </c>
      <c r="D34" s="969"/>
      <c r="E34" s="907"/>
      <c r="F34" s="969" t="s">
        <v>309</v>
      </c>
      <c r="G34" s="969"/>
    </row>
    <row r="35" spans="2:12" ht="12" customHeight="1">
      <c r="B35" s="970"/>
      <c r="C35" s="969"/>
      <c r="D35" s="969"/>
      <c r="E35" s="908"/>
      <c r="F35" s="969"/>
      <c r="G35" s="969"/>
    </row>
    <row r="36" spans="2:12" ht="12" customHeight="1">
      <c r="B36" s="909"/>
      <c r="C36" s="911"/>
      <c r="D36" s="910"/>
      <c r="E36" s="908"/>
      <c r="F36" s="915"/>
      <c r="G36" s="911"/>
    </row>
    <row r="37" spans="2:12">
      <c r="B37" s="909"/>
      <c r="D37" s="912"/>
      <c r="E37" s="908"/>
      <c r="F37" s="908"/>
    </row>
    <row r="38" spans="2:12" ht="12" customHeight="1">
      <c r="B38" s="970" t="s">
        <v>133</v>
      </c>
      <c r="C38" s="969" t="s">
        <v>9</v>
      </c>
      <c r="D38" s="969"/>
      <c r="E38" s="908"/>
      <c r="F38" s="908"/>
    </row>
    <row r="39" spans="2:12" ht="12" customHeight="1">
      <c r="B39" s="970"/>
      <c r="C39" s="969"/>
      <c r="D39" s="969"/>
      <c r="E39" s="908"/>
    </row>
    <row r="40" spans="2:12" ht="12" customHeight="1">
      <c r="B40" s="909"/>
      <c r="C40" s="911"/>
      <c r="D40" s="910"/>
      <c r="E40" s="908"/>
      <c r="F40" s="915"/>
      <c r="G40" s="911"/>
    </row>
    <row r="41" spans="2:12" ht="12" customHeight="1">
      <c r="B41" s="970" t="s">
        <v>134</v>
      </c>
      <c r="C41" s="969" t="s">
        <v>9</v>
      </c>
      <c r="D41" s="969"/>
      <c r="E41" s="908"/>
      <c r="F41" s="908"/>
    </row>
    <row r="42" spans="2:12" ht="12" customHeight="1">
      <c r="B42" s="970"/>
      <c r="C42" s="969"/>
      <c r="D42" s="969"/>
      <c r="E42" s="908"/>
      <c r="F42" s="908"/>
    </row>
    <row r="43" spans="2:12">
      <c r="K43" s="916"/>
      <c r="L43" s="916"/>
    </row>
    <row r="44" spans="2:12">
      <c r="K44" s="916"/>
      <c r="L44" s="916"/>
    </row>
    <row r="45" spans="2:12">
      <c r="D45" s="165"/>
      <c r="E45" s="165"/>
      <c r="F45" s="165"/>
      <c r="G45" s="165"/>
    </row>
  </sheetData>
  <sheetProtection password="E269" sheet="1" objects="1" scenarios="1"/>
  <mergeCells count="25">
    <mergeCell ref="B41:B42"/>
    <mergeCell ref="C41:D42"/>
    <mergeCell ref="B34:B35"/>
    <mergeCell ref="C34:D35"/>
    <mergeCell ref="F34:G35"/>
    <mergeCell ref="B38:B39"/>
    <mergeCell ref="C38:D39"/>
    <mergeCell ref="E26:E27"/>
    <mergeCell ref="B30:B31"/>
    <mergeCell ref="C30:D31"/>
    <mergeCell ref="E30:E31"/>
    <mergeCell ref="B14:B15"/>
    <mergeCell ref="C14:D15"/>
    <mergeCell ref="B18:B19"/>
    <mergeCell ref="C18:D19"/>
    <mergeCell ref="B22:B23"/>
    <mergeCell ref="C22:D23"/>
    <mergeCell ref="B26:B27"/>
    <mergeCell ref="C26:D27"/>
    <mergeCell ref="B6:B7"/>
    <mergeCell ref="C6:D7"/>
    <mergeCell ref="F6:G7"/>
    <mergeCell ref="B10:B11"/>
    <mergeCell ref="C10:D11"/>
    <mergeCell ref="F10:G11"/>
  </mergeCells>
  <hyperlinks>
    <hyperlink ref="F6:G7" location="Q1a!A1" display="Q1a"/>
    <hyperlink ref="F10:G11" location="Q2a!A1" display="Q2a"/>
    <hyperlink ref="C14:D15" location="'Q3'!A1" display="Q3"/>
    <hyperlink ref="C18:D19" location="'Q4'!A1" display="Q4"/>
    <hyperlink ref="C22:D23" location="'Q5'!A1" display="Q5"/>
    <hyperlink ref="C26:D27" location="'Q6'!A1" display="Q6"/>
    <hyperlink ref="C30:D31" location="'Q7'!A1" display="Q7"/>
    <hyperlink ref="C34:D35" location="'Q8'!A1" display="Q8"/>
    <hyperlink ref="F34:G35" location="Q8a!A1" display="Q8a"/>
    <hyperlink ref="C38:D39" location="'Q9'!A1" display="Q9"/>
    <hyperlink ref="C6:D7" location="'Q1'!A1" display="Q1"/>
    <hyperlink ref="C10:D11" location="'Q2'!A1" display="Q2"/>
    <hyperlink ref="C41:D42" location="'Q9'!A1" display="Q9"/>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dimension ref="A1:AF31"/>
  <sheetViews>
    <sheetView showGridLines="0" showRowColHeaders="0" topLeftCell="A2" zoomScaleNormal="100" workbookViewId="0">
      <selection activeCell="G2" sqref="G2"/>
    </sheetView>
  </sheetViews>
  <sheetFormatPr baseColWidth="10" defaultRowHeight="15"/>
  <cols>
    <col min="1" max="1" width="16.625" style="164" customWidth="1"/>
    <col min="2" max="2" width="20.625" style="165" customWidth="1"/>
    <col min="3" max="7" width="16.625" style="165" customWidth="1"/>
    <col min="8" max="8" width="6.625" style="165" customWidth="1"/>
    <col min="9" max="13" width="16.625" style="165" customWidth="1"/>
    <col min="14" max="14" width="10.625" style="165" customWidth="1"/>
    <col min="15" max="15" width="16.625" style="165" customWidth="1"/>
    <col min="16" max="16" width="6.625" style="165" customWidth="1"/>
    <col min="17" max="17" width="16.625" style="165" customWidth="1"/>
    <col min="18" max="18" width="22.375" style="165" bestFit="1" customWidth="1"/>
    <col min="19" max="16384" width="11" style="165"/>
  </cols>
  <sheetData>
    <row r="1" spans="2:32" s="165" customFormat="1" ht="7.5" customHeight="1"/>
    <row r="2" spans="2:32" s="165" customFormat="1" ht="15.75">
      <c r="B2" s="166" t="s">
        <v>47</v>
      </c>
      <c r="C2" s="167">
        <f>IF($G$2="Todas",COUNT(DB_Q4!$A$5:$A$254),COUNTIF(DB_Q4!$E$5:$E$254,$G$2))</f>
        <v>250</v>
      </c>
      <c r="F2" s="168" t="s">
        <v>122</v>
      </c>
      <c r="G2" s="163" t="s">
        <v>291</v>
      </c>
      <c r="H2" s="169" t="s">
        <v>88</v>
      </c>
      <c r="J2" s="161" t="s">
        <v>291</v>
      </c>
      <c r="K2" s="161" t="s">
        <v>207</v>
      </c>
      <c r="L2" s="161" t="s">
        <v>208</v>
      </c>
      <c r="M2" s="161" t="s">
        <v>209</v>
      </c>
    </row>
    <row r="3" spans="2:32" s="165" customFormat="1">
      <c r="B3" s="170"/>
      <c r="C3" s="171"/>
    </row>
    <row r="4" spans="2:32" s="165" customFormat="1">
      <c r="B4" s="172" t="s">
        <v>234</v>
      </c>
      <c r="E4" s="172"/>
      <c r="I4" s="172" t="s">
        <v>241</v>
      </c>
      <c r="K4" s="172"/>
      <c r="M4" s="172"/>
    </row>
    <row r="5" spans="2:32" s="165" customFormat="1" ht="5.0999999999999996" customHeight="1"/>
    <row r="6" spans="2:32" s="165" customFormat="1">
      <c r="B6" s="173" t="s">
        <v>235</v>
      </c>
      <c r="C6" s="174">
        <f>IF($G$2="Todas",COUNTIFS(DB_Q4!$B$5:$B$254,$B6),COUNTIFS(DB_Q4!$E$5:$E$254,$G$2,DB_Q4!$B$5:$B$254,$B6))</f>
        <v>61</v>
      </c>
      <c r="D6" s="173" t="s">
        <v>240</v>
      </c>
      <c r="E6" s="174">
        <f>IF($G$2="Todas",COUNTIFS(DB_Q4!$B$5:$B$254,$D6),COUNTIFS(DB_Q4!$E$5:$E$254,$G$2,DB_Q4!$B$5:$B$254,$D6))</f>
        <v>67</v>
      </c>
      <c r="F6" s="173" t="s">
        <v>238</v>
      </c>
      <c r="G6" s="174">
        <f>IF($G$2="Todas",COUNTIFS(DB_Q4!$B$5:$B$254,$F6),COUNTIFS(DB_Q4!$E$5:$E$254,$G$2,DB_Q4!$B$5:$B$254,$F6))</f>
        <v>18</v>
      </c>
      <c r="I6" s="173" t="s">
        <v>242</v>
      </c>
      <c r="J6" s="174">
        <f>IF($G$2="Todas",COUNTIFS(DB_Q4!$C$5:$C$254,$I6),COUNTIFS(DB_Q4!$E$5:$E$254,$G$2,DB_Q4!$C$5:$C$254,$I6))</f>
        <v>39</v>
      </c>
      <c r="K6" s="173" t="s">
        <v>244</v>
      </c>
      <c r="L6" s="174">
        <f>IF($G$2="Todas",COUNTIFS(DB_Q4!$C$5:$C$254,$K6),COUNTIFS(DB_Q4!$E$5:$E$254,$G$2,DB_Q4!$C$5:$C$254,$K6))</f>
        <v>106</v>
      </c>
      <c r="M6" s="173"/>
      <c r="N6" s="174"/>
      <c r="O6" s="175"/>
      <c r="P6" s="176"/>
      <c r="R6" s="177"/>
      <c r="AB6" s="178"/>
      <c r="AC6" s="178"/>
      <c r="AD6" s="178"/>
      <c r="AE6" s="178"/>
      <c r="AF6" s="178"/>
    </row>
    <row r="7" spans="2:32" s="165" customFormat="1">
      <c r="B7" s="173" t="s">
        <v>293</v>
      </c>
      <c r="C7" s="174">
        <f>IF($G$2="Todas",COUNTIFS(DB_Q4!$B$5:$B$254,$B7),COUNTIFS(DB_Q4!$E$5:$E$254,$G$2,DB_Q4!$B$5:$B$254,$B7))</f>
        <v>25</v>
      </c>
      <c r="D7" s="173" t="s">
        <v>237</v>
      </c>
      <c r="E7" s="174">
        <f>IF($G$2="Todas",COUNTIFS(DB_Q4!$B$5:$B$254,$D7),COUNTIFS(DB_Q4!$E$5:$E$254,$G$2,DB_Q4!$B$5:$B$254,$D7))</f>
        <v>5</v>
      </c>
      <c r="F7" s="173" t="s">
        <v>236</v>
      </c>
      <c r="G7" s="174">
        <f>IF($G$2="Todas",COUNTIFS(DB_Q4!$B$5:$B$254,$F7),COUNTIFS(DB_Q4!$E$5:$E$254,$G$2,DB_Q4!$B$5:$B$254,$F7))</f>
        <v>9</v>
      </c>
      <c r="I7" s="173" t="s">
        <v>243</v>
      </c>
      <c r="J7" s="174">
        <f>IF($G$2="Todas",COUNTIFS(DB_Q4!$C$5:$C$254,$I7),COUNTIFS(DB_Q4!$E$5:$E$254,$G$2,DB_Q4!$C$5:$C$254,$I7))</f>
        <v>70</v>
      </c>
      <c r="K7" s="267" t="s">
        <v>245</v>
      </c>
      <c r="L7" s="174">
        <f>IF($G$2="Todas",COUNTIFS(DB_Q4!$C$5:$C$254,$K7),COUNTIFS(DB_Q4!$E$5:$E$254,$G$2,DB_Q4!$C$5:$C$254,$K7))</f>
        <v>22</v>
      </c>
      <c r="M7" s="173"/>
      <c r="N7" s="174"/>
      <c r="O7" s="175"/>
      <c r="P7" s="176"/>
      <c r="R7" s="177"/>
    </row>
    <row r="8" spans="2:32" s="165" customFormat="1">
      <c r="B8" s="173" t="s">
        <v>239</v>
      </c>
      <c r="C8" s="174">
        <f>IF($G$2="Todas",COUNTIFS(DB_Q4!$B$5:$B$254,$B8),COUNTIFS(DB_Q4!$E$5:$E$254,$G$2,DB_Q4!$B$5:$B$254,$B8))</f>
        <v>24</v>
      </c>
      <c r="D8" s="173" t="s">
        <v>294</v>
      </c>
      <c r="E8" s="174">
        <f>IF($G$2="Todas",COUNTIFS(DB_Q4!$B$5:$B$254,$D8),COUNTIFS(DB_Q4!$E$5:$E$254,$G$2,DB_Q4!$B$5:$B$254,$D8))</f>
        <v>26</v>
      </c>
      <c r="F8" s="173" t="s">
        <v>50</v>
      </c>
      <c r="G8" s="174">
        <f>IF($G$2="Todas",COUNTIFS(DB_Q4!$B$5:$B$254,$F8),COUNTIFS(DB_Q4!$E$5:$E$254,$G$2,DB_Q4!$B$5:$B$254,$F8))</f>
        <v>15</v>
      </c>
      <c r="I8" s="179" t="str">
        <f>K6</f>
        <v>Estacional</v>
      </c>
      <c r="J8" s="179">
        <f>L6</f>
        <v>106</v>
      </c>
      <c r="K8" s="173" t="s">
        <v>90</v>
      </c>
      <c r="L8" s="174">
        <f>IF($G$2="Todas",COUNTIFS(DB_Q4!$C$5:$C$254,$K8),COUNTIFS(DB_Q4!$E$5:$E$254,$G$2,DB_Q4!$C$5:$C$254,$K8))</f>
        <v>13</v>
      </c>
      <c r="M8" s="173"/>
      <c r="N8" s="174"/>
      <c r="O8" s="175"/>
      <c r="P8" s="176"/>
      <c r="R8" s="177"/>
    </row>
    <row r="9" spans="2:32" s="165" customFormat="1">
      <c r="B9" s="179" t="str">
        <f>D6</f>
        <v>No metales</v>
      </c>
      <c r="C9" s="179">
        <f>E6</f>
        <v>67</v>
      </c>
      <c r="D9" s="177"/>
      <c r="E9" s="173"/>
      <c r="I9" s="179" t="str">
        <f t="shared" ref="I9:J9" si="0">K7</f>
        <v>No existe</v>
      </c>
      <c r="J9" s="179">
        <f t="shared" si="0"/>
        <v>22</v>
      </c>
      <c r="L9" s="174"/>
      <c r="N9" s="174"/>
      <c r="O9" s="175"/>
      <c r="P9" s="176"/>
    </row>
    <row r="10" spans="2:32" s="165" customFormat="1">
      <c r="B10" s="179" t="str">
        <f t="shared" ref="B10:C10" si="1">D7</f>
        <v>Papel</v>
      </c>
      <c r="C10" s="179">
        <f t="shared" si="1"/>
        <v>5</v>
      </c>
      <c r="I10" s="179" t="str">
        <f t="shared" ref="I10:J10" si="2">K8</f>
        <v>NS/NC</v>
      </c>
      <c r="J10" s="179">
        <f t="shared" si="2"/>
        <v>13</v>
      </c>
      <c r="K10" s="180"/>
      <c r="N10" s="176"/>
      <c r="O10" s="175"/>
      <c r="P10" s="176"/>
    </row>
    <row r="11" spans="2:32" s="165" customFormat="1">
      <c r="B11" s="179" t="str">
        <f t="shared" ref="B11:C11" si="3">D8</f>
        <v>Plástico</v>
      </c>
      <c r="C11" s="179">
        <f t="shared" si="3"/>
        <v>26</v>
      </c>
      <c r="J11" s="180"/>
      <c r="K11" s="180"/>
      <c r="L11" s="180"/>
      <c r="N11" s="176"/>
      <c r="O11" s="175"/>
    </row>
    <row r="12" spans="2:32" s="165" customFormat="1">
      <c r="B12" s="179" t="str">
        <f>F6</f>
        <v>Química</v>
      </c>
      <c r="C12" s="179">
        <f>G6</f>
        <v>18</v>
      </c>
      <c r="J12" s="180"/>
      <c r="K12" s="180"/>
      <c r="L12" s="180"/>
      <c r="N12" s="176"/>
      <c r="O12" s="175"/>
    </row>
    <row r="13" spans="2:32" s="165" customFormat="1">
      <c r="B13" s="179" t="str">
        <f t="shared" ref="B13:C13" si="4">F7</f>
        <v>Téxtil</v>
      </c>
      <c r="C13" s="179">
        <f t="shared" si="4"/>
        <v>9</v>
      </c>
      <c r="J13" s="180"/>
      <c r="K13" s="180"/>
      <c r="L13" s="180"/>
      <c r="N13" s="176"/>
      <c r="O13" s="175"/>
    </row>
    <row r="14" spans="2:32" s="165" customFormat="1">
      <c r="B14" s="179" t="str">
        <f t="shared" ref="B14:C14" si="5">F8</f>
        <v>Otros</v>
      </c>
      <c r="C14" s="179">
        <f t="shared" si="5"/>
        <v>15</v>
      </c>
      <c r="J14" s="180"/>
      <c r="K14" s="180"/>
      <c r="L14" s="180"/>
    </row>
    <row r="15" spans="2:32" s="165" customFormat="1">
      <c r="B15" s="176"/>
      <c r="C15" s="176"/>
      <c r="J15" s="180"/>
      <c r="K15" s="180"/>
    </row>
    <row r="16" spans="2:32" s="165" customFormat="1">
      <c r="B16" s="176"/>
      <c r="C16" s="176"/>
      <c r="J16" s="180"/>
      <c r="K16" s="180"/>
    </row>
    <row r="17" spans="1:13">
      <c r="A17" s="165"/>
      <c r="B17" s="176"/>
      <c r="C17" s="176"/>
      <c r="J17" s="180"/>
      <c r="K17" s="180"/>
    </row>
    <row r="18" spans="1:13">
      <c r="A18" s="165"/>
      <c r="B18" s="176"/>
      <c r="C18" s="176"/>
      <c r="J18" s="180"/>
      <c r="K18" s="180"/>
    </row>
    <row r="19" spans="1:13">
      <c r="A19" s="165"/>
      <c r="J19" s="180"/>
      <c r="K19" s="180"/>
    </row>
    <row r="20" spans="1:13">
      <c r="A20" s="165"/>
      <c r="J20" s="180"/>
      <c r="K20" s="180"/>
    </row>
    <row r="21" spans="1:13">
      <c r="A21" s="165"/>
      <c r="J21" s="180"/>
      <c r="K21" s="180"/>
    </row>
    <row r="22" spans="1:13">
      <c r="A22" s="165"/>
      <c r="B22" s="181" t="s">
        <v>254</v>
      </c>
      <c r="E22" s="181"/>
      <c r="I22" s="181" t="s">
        <v>308</v>
      </c>
      <c r="K22" s="181"/>
    </row>
    <row r="23" spans="1:13" ht="5.0999999999999996" customHeight="1">
      <c r="A23" s="165"/>
      <c r="K23" s="180"/>
    </row>
    <row r="24" spans="1:13">
      <c r="A24" s="165"/>
      <c r="B24" s="173" t="s">
        <v>247</v>
      </c>
      <c r="C24" s="174">
        <f>IF($G$2="Todas",COUNTIFS(DB_Q4!$D$5:$D$254,$B24),COUNTIFS(DB_Q4!$E$5:$E$254,$G$2,DB_Q4!$D$5:$D$254,$B24))</f>
        <v>54</v>
      </c>
      <c r="D24" s="182" t="s">
        <v>250</v>
      </c>
      <c r="E24" s="174">
        <f>IF($G$2="Todas",COUNTIFS(DB_Q4!$D$5:$D$254,$D24),COUNTIFS(DB_Q4!$E$5:$E$254,$G$2,DB_Q4!$D$5:$D$254,$D24))</f>
        <v>36</v>
      </c>
      <c r="F24" s="182" t="s">
        <v>252</v>
      </c>
      <c r="G24" s="174">
        <f>IF($G$2="Todas",COUNTIFS(DB_Q4!$D$5:$D$254,$F24),COUNTIFS(DB_Q4!$E$5:$E$254,$G$2,DB_Q4!$D$5:$D$254,$F24))</f>
        <v>10</v>
      </c>
      <c r="I24" s="173" t="s">
        <v>89</v>
      </c>
      <c r="J24" s="174">
        <f>IF($G$2="Todas",COUNTIFS(DB_Q4!$F$5:$F$254,$I24),COUNTIFS(DB_Q4!$E$5:$E$254,$G$2,DB_Q4!$F$5:$F$254,$I24))</f>
        <v>113</v>
      </c>
      <c r="K24" s="173"/>
      <c r="L24" s="174"/>
      <c r="M24" s="177"/>
    </row>
    <row r="25" spans="1:13">
      <c r="A25" s="165"/>
      <c r="B25" s="173" t="s">
        <v>248</v>
      </c>
      <c r="C25" s="174">
        <f>IF($G$2="Todas",COUNTIFS(DB_Q4!$D$5:$D$254,$B25),COUNTIFS(DB_Q4!$E$5:$E$254,$G$2,DB_Q4!$D$5:$D$254,$B25))</f>
        <v>52</v>
      </c>
      <c r="D25" s="182" t="s">
        <v>253</v>
      </c>
      <c r="E25" s="174">
        <f>IF($G$2="Todas",COUNTIFS(DB_Q4!$D$5:$D$254,$D25),COUNTIFS(DB_Q4!$E$5:$E$254,$G$2,DB_Q4!$D$5:$D$254,$D25))</f>
        <v>17</v>
      </c>
      <c r="F25" s="182" t="s">
        <v>90</v>
      </c>
      <c r="G25" s="174">
        <f>IF($G$2="Todas",COUNTIFS(DB_Q4!$D$5:$D$254,$F25),COUNTIFS(DB_Q4!$E$5:$E$254,$G$2,DB_Q4!$D$5:$D$254,$F25))</f>
        <v>7</v>
      </c>
      <c r="I25" s="173" t="s">
        <v>0</v>
      </c>
      <c r="J25" s="174">
        <f>IF($G$2="Todas",COUNTIFS(DB_Q4!$F$5:$F$254,$I25),COUNTIFS(DB_Q4!$E$5:$E$254,$G$2,DB_Q4!$F$5:$F$254,$I25))</f>
        <v>128</v>
      </c>
      <c r="K25" s="173"/>
      <c r="L25" s="174"/>
      <c r="M25" s="177"/>
    </row>
    <row r="26" spans="1:13">
      <c r="A26" s="165"/>
      <c r="B26" s="173" t="s">
        <v>249</v>
      </c>
      <c r="C26" s="174">
        <f>IF($G$2="Todas",COUNTIFS(DB_Q4!$D$5:$D$254,$B26),COUNTIFS(DB_Q4!$E$5:$E$254,$G$2,DB_Q4!$D$5:$D$254,$B26))</f>
        <v>48</v>
      </c>
      <c r="D26" s="182" t="s">
        <v>251</v>
      </c>
      <c r="E26" s="174">
        <f>IF($G$2="Todas",COUNTIFS(DB_Q4!$D$5:$D$254,$D26),COUNTIFS(DB_Q4!$E$5:$E$254,$G$2,DB_Q4!$D$5:$D$254,$D26))</f>
        <v>26</v>
      </c>
      <c r="F26" s="182"/>
      <c r="G26" s="177"/>
      <c r="I26" s="173" t="s">
        <v>90</v>
      </c>
      <c r="J26" s="174">
        <f>IF($G$2="Todas",COUNTIFS(DB_Q4!$F$5:$F$254,$I26),COUNTIFS(DB_Q4!$E$5:$E$254,$G$2,DB_Q4!$F$5:$F$254,$I26))</f>
        <v>9</v>
      </c>
      <c r="L26" s="174"/>
    </row>
    <row r="27" spans="1:13">
      <c r="A27" s="165"/>
      <c r="B27" s="179" t="str">
        <f>D24</f>
        <v>20&lt;Trab≤50</v>
      </c>
      <c r="C27" s="179">
        <f>E24</f>
        <v>36</v>
      </c>
      <c r="E27" s="183"/>
      <c r="F27" s="184"/>
      <c r="G27" s="177"/>
    </row>
    <row r="28" spans="1:13">
      <c r="A28" s="165"/>
      <c r="B28" s="173" t="str">
        <f t="shared" ref="B28:C29" si="6">D25</f>
        <v>50&lt;Trab≤100</v>
      </c>
      <c r="C28" s="173">
        <f t="shared" si="6"/>
        <v>17</v>
      </c>
      <c r="E28" s="165" t="s">
        <v>41</v>
      </c>
    </row>
    <row r="29" spans="1:13">
      <c r="B29" s="173" t="str">
        <f t="shared" si="6"/>
        <v>100&lt;Trab≤200</v>
      </c>
      <c r="C29" s="173">
        <f t="shared" si="6"/>
        <v>26</v>
      </c>
    </row>
    <row r="30" spans="1:13">
      <c r="B30" s="173" t="str">
        <f>F24</f>
        <v>Trab&gt;200</v>
      </c>
      <c r="C30" s="173">
        <f>G24</f>
        <v>10</v>
      </c>
    </row>
    <row r="31" spans="1:13">
      <c r="B31" s="173" t="str">
        <f>F25</f>
        <v>NS/NC</v>
      </c>
      <c r="C31" s="173">
        <f>G25</f>
        <v>7</v>
      </c>
    </row>
  </sheetData>
  <sheetProtection password="E269" sheet="1" objects="1" scenarios="1" selectLockedCells="1"/>
  <phoneticPr fontId="8" type="noConversion"/>
  <dataValidations count="1">
    <dataValidation type="list" allowBlank="1" showInputMessage="1" showErrorMessage="1" sqref="G2">
      <formula1>$J$2:$M$2</formula1>
    </dataValidation>
  </dataValidations>
  <pageMargins left="0.75" right="0.75" top="1" bottom="1" header="0.5" footer="0.5"/>
  <pageSetup paperSize="9" orientation="portrait" horizontalDpi="4294967292" verticalDpi="4294967292"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dimension ref="A1:U329"/>
  <sheetViews>
    <sheetView showGridLines="0" showRowColHeaders="0" showZeros="0" zoomScaleNormal="100" zoomScaleSheetLayoutView="100" workbookViewId="0">
      <selection activeCell="J5" sqref="J5"/>
    </sheetView>
  </sheetViews>
  <sheetFormatPr baseColWidth="10" defaultRowHeight="12.75"/>
  <cols>
    <col min="1" max="1" width="1.625" style="185" customWidth="1"/>
    <col min="2" max="2" width="18.625" style="186" customWidth="1"/>
    <col min="3" max="4" width="11.625" style="186" customWidth="1"/>
    <col min="5" max="5" width="8.625" style="186" customWidth="1"/>
    <col min="6" max="6" width="10.625" style="186" customWidth="1"/>
    <col min="7" max="7" width="11.625" style="186" customWidth="1"/>
    <col min="8" max="8" width="10.625" style="186" customWidth="1"/>
    <col min="9" max="9" width="11.625" style="188" customWidth="1"/>
    <col min="10" max="10" width="11.625" style="186" customWidth="1"/>
    <col min="11" max="12" width="10.625" style="186" customWidth="1"/>
    <col min="13" max="14" width="9.625" style="186" customWidth="1"/>
    <col min="15" max="15" width="10.625" style="186" customWidth="1"/>
    <col min="16" max="17" width="11.625" style="186" customWidth="1"/>
    <col min="18" max="19" width="8.625" style="186" customWidth="1"/>
    <col min="20" max="20" width="10.625" style="186" customWidth="1"/>
    <col min="21" max="21" width="8.625" style="186" customWidth="1"/>
    <col min="22" max="22" width="8.375" style="186" bestFit="1" customWidth="1"/>
    <col min="23" max="23" width="10.875" style="186" bestFit="1" customWidth="1"/>
    <col min="24" max="27" width="5" style="186" bestFit="1" customWidth="1"/>
    <col min="28" max="28" width="4.875" style="186" bestFit="1" customWidth="1"/>
    <col min="29" max="16384" width="11" style="186"/>
  </cols>
  <sheetData>
    <row r="1" spans="1:21" ht="15" customHeight="1">
      <c r="G1" s="187" t="s">
        <v>291</v>
      </c>
      <c r="H1" s="185" t="s">
        <v>89</v>
      </c>
      <c r="I1" s="185" t="s">
        <v>0</v>
      </c>
      <c r="J1" s="185" t="s">
        <v>291</v>
      </c>
      <c r="K1" s="185" t="s">
        <v>207</v>
      </c>
      <c r="L1" s="185" t="s">
        <v>208</v>
      </c>
      <c r="M1" s="185" t="s">
        <v>209</v>
      </c>
      <c r="O1" s="188"/>
    </row>
    <row r="2" spans="1:21" ht="18.75">
      <c r="B2" s="189" t="s">
        <v>298</v>
      </c>
      <c r="D2" s="190"/>
      <c r="E2" s="191"/>
      <c r="F2" s="192"/>
      <c r="G2" s="192"/>
      <c r="I2" s="186"/>
    </row>
    <row r="3" spans="1:21" ht="12.75" customHeight="1">
      <c r="D3" s="193"/>
      <c r="E3" s="194"/>
      <c r="F3" s="192"/>
      <c r="I3" s="186"/>
    </row>
    <row r="4" spans="1:21" ht="15" customHeight="1">
      <c r="B4" s="195" t="s">
        <v>118</v>
      </c>
      <c r="C4" s="196" t="str">
        <f>$J$4</f>
        <v>Todas</v>
      </c>
      <c r="D4" s="197"/>
      <c r="E4" s="198"/>
      <c r="F4" s="192"/>
      <c r="I4" s="199" t="s">
        <v>122</v>
      </c>
      <c r="J4" s="262" t="s">
        <v>291</v>
      </c>
      <c r="K4" s="200" t="s">
        <v>118</v>
      </c>
    </row>
    <row r="5" spans="1:21" ht="15" customHeight="1">
      <c r="B5" s="201" t="s">
        <v>88</v>
      </c>
      <c r="C5" s="196" t="str">
        <f>$J$5</f>
        <v>Todas</v>
      </c>
      <c r="I5" s="202"/>
      <c r="J5" s="263" t="s">
        <v>291</v>
      </c>
      <c r="K5" s="200" t="s">
        <v>88</v>
      </c>
      <c r="P5" s="268" t="s">
        <v>364</v>
      </c>
    </row>
    <row r="6" spans="1:21" ht="15" customHeight="1">
      <c r="P6" s="203" t="s">
        <v>54</v>
      </c>
      <c r="Q6" s="203"/>
      <c r="R6" s="203"/>
      <c r="S6" s="204"/>
      <c r="T6" s="203"/>
      <c r="U6" s="203"/>
    </row>
    <row r="7" spans="1:21" ht="15" customHeight="1">
      <c r="A7" s="185">
        <v>1</v>
      </c>
      <c r="B7" s="205" t="s">
        <v>116</v>
      </c>
      <c r="C7" s="206" t="s">
        <v>202</v>
      </c>
      <c r="D7" s="206" t="s">
        <v>46</v>
      </c>
      <c r="E7" s="185"/>
      <c r="F7" s="185"/>
      <c r="G7" s="185"/>
      <c r="H7" s="185"/>
      <c r="I7" s="187"/>
      <c r="J7" s="185"/>
      <c r="K7" s="185"/>
      <c r="L7" s="185"/>
      <c r="N7" s="195" t="s">
        <v>118</v>
      </c>
      <c r="O7" s="196" t="str">
        <f>$J$4</f>
        <v>Todas</v>
      </c>
      <c r="P7" s="207" t="s">
        <v>207</v>
      </c>
      <c r="Q7" s="207" t="s">
        <v>208</v>
      </c>
      <c r="R7" s="207" t="s">
        <v>209</v>
      </c>
      <c r="S7" s="208" t="s">
        <v>207</v>
      </c>
      <c r="T7" s="208" t="s">
        <v>208</v>
      </c>
      <c r="U7" s="208" t="s">
        <v>209</v>
      </c>
    </row>
    <row r="8" spans="1:21" ht="15" customHeight="1">
      <c r="A8" s="185">
        <v>2</v>
      </c>
      <c r="B8" s="209" t="str">
        <f t="shared" ref="B8:B21" si="0">VLOOKUP(C8,$I$8:$J$21,2,)</f>
        <v>Otros</v>
      </c>
      <c r="C8" s="210">
        <f t="shared" ref="C8:C21" si="1">LARGE($I$8:$I$21,F8)</f>
        <v>143</v>
      </c>
      <c r="D8" s="211">
        <f>IFERROR(C8/SUM($C$8:$C$21),)</f>
        <v>0.39944083869168323</v>
      </c>
      <c r="E8" s="185"/>
      <c r="F8" s="212">
        <v>1</v>
      </c>
      <c r="G8" s="213">
        <f t="shared" ref="G8:G21" si="2">IF($J$5="Todas",SUM(P8:R8),HLOOKUP($J$5,$P$7:$R$21,A8,))</f>
        <v>60</v>
      </c>
      <c r="H8" s="212">
        <f t="shared" ref="H8:H21" si="3">COUNTIF($G$8:$G$21,G8)</f>
        <v>1</v>
      </c>
      <c r="I8" s="214">
        <f>IF(H8=1,G8,G8+F8/100000)</f>
        <v>60</v>
      </c>
      <c r="J8" s="215" t="s">
        <v>100</v>
      </c>
      <c r="K8" s="185"/>
      <c r="L8" s="185"/>
      <c r="M8" s="216"/>
      <c r="N8" s="217" t="s">
        <v>100</v>
      </c>
      <c r="O8" s="218">
        <f t="shared" ref="O8:O21" si="4">IFERROR(SUM(P8:R8)/SUM($P$22:$R$22),)</f>
        <v>0.16759776536312848</v>
      </c>
      <c r="P8" s="219">
        <f>IF($J$4="Todas",COUNTIFS(DB_CAL_Q1_Q3!$G$5:$G$362,$J8,DB_CAL_Q1_Q3!$E$5:$E$362,P$7),COUNTIFS(DB_CAL_Q1_Q3!$H$5:$H$362,$J$4,DB_CAL_Q1_Q3!$G$5:$G$362,$J8,DB_CAL_Q1_Q3!$E$5:$E$362,P$7))</f>
        <v>23</v>
      </c>
      <c r="Q8" s="219">
        <f>IF($J$4="Todas",COUNTIFS(DB_CAL_Q1_Q3!$G$5:$G$362,$J8,DB_CAL_Q1_Q3!$E$5:$E$362,Q$7),COUNTIFS(DB_CAL_Q1_Q3!$H$5:$H$362,$J$4,DB_CAL_Q1_Q3!$G$5:$G$362,$J8,DB_CAL_Q1_Q3!$E$5:$E$362,Q$7))</f>
        <v>26</v>
      </c>
      <c r="R8" s="219">
        <f>IF($J$4="Todas",COUNTIFS(DB_CAL_Q1_Q3!$G$5:$G$362,$J8,DB_CAL_Q1_Q3!$E$5:$E$362,R$7),COUNTIFS(DB_CAL_Q1_Q3!$H$5:$H$362,$J$4,DB_CAL_Q1_Q3!$G$5:$G$362,$J8,DB_CAL_Q1_Q3!$E$5:$E$362,R$7))</f>
        <v>11</v>
      </c>
      <c r="S8" s="220">
        <f t="shared" ref="S8:S21" si="5">IFERROR(P8/P$22,)</f>
        <v>0.15231788079470199</v>
      </c>
      <c r="T8" s="220">
        <f t="shared" ref="T8:U8" si="6">IFERROR(Q8/Q$22,)</f>
        <v>0.1793103448275862</v>
      </c>
      <c r="U8" s="220">
        <f t="shared" si="6"/>
        <v>0.17741935483870969</v>
      </c>
    </row>
    <row r="9" spans="1:21" ht="15" customHeight="1">
      <c r="A9" s="185">
        <v>3</v>
      </c>
      <c r="B9" s="209" t="str">
        <f t="shared" si="0"/>
        <v>Gas Natural</v>
      </c>
      <c r="C9" s="221">
        <f t="shared" si="1"/>
        <v>60</v>
      </c>
      <c r="D9" s="222">
        <f t="shared" ref="D9:D21" si="7">IFERROR(C9/SUM($C$8:$C$21),)</f>
        <v>0.16759755469581114</v>
      </c>
      <c r="E9" s="185"/>
      <c r="F9" s="212">
        <v>2</v>
      </c>
      <c r="G9" s="213">
        <f t="shared" si="2"/>
        <v>35</v>
      </c>
      <c r="H9" s="212">
        <f t="shared" si="3"/>
        <v>1</v>
      </c>
      <c r="I9" s="214">
        <f t="shared" ref="I9:I21" si="8">IF(H9=1,G9,G9+F9/100000)</f>
        <v>35</v>
      </c>
      <c r="J9" s="215" t="s">
        <v>98</v>
      </c>
      <c r="K9" s="185"/>
      <c r="L9" s="185"/>
      <c r="M9" s="223"/>
      <c r="N9" s="224" t="s">
        <v>98</v>
      </c>
      <c r="O9" s="222">
        <f t="shared" si="4"/>
        <v>9.7765363128491614E-2</v>
      </c>
      <c r="P9" s="221">
        <f>IF($J$4="Todas",COUNTIFS(DB_CAL_Q1_Q3!$G$5:$G$362,$J9,DB_CAL_Q1_Q3!$E$5:$E$362,P$7),COUNTIFS(DB_CAL_Q1_Q3!$H$5:$H$362,$J$4,DB_CAL_Q1_Q3!$G$5:$G$362,$J9,DB_CAL_Q1_Q3!$E$5:$E$362,P$7))</f>
        <v>8</v>
      </c>
      <c r="Q9" s="221">
        <f>IF($J$4="Todas",COUNTIFS(DB_CAL_Q1_Q3!$G$5:$G$362,$J9,DB_CAL_Q1_Q3!$E$5:$E$362,Q$7),COUNTIFS(DB_CAL_Q1_Q3!$H$5:$H$362,$J$4,DB_CAL_Q1_Q3!$G$5:$G$362,$J9,DB_CAL_Q1_Q3!$E$5:$E$362,Q$7))</f>
        <v>13</v>
      </c>
      <c r="R9" s="221">
        <f>IF($J$4="Todas",COUNTIFS(DB_CAL_Q1_Q3!$G$5:$G$362,$J9,DB_CAL_Q1_Q3!$E$5:$E$362,R$7),COUNTIFS(DB_CAL_Q1_Q3!$H$5:$H$362,$J$4,DB_CAL_Q1_Q3!$G$5:$G$362,$J9,DB_CAL_Q1_Q3!$E$5:$E$362,R$7))</f>
        <v>14</v>
      </c>
      <c r="S9" s="225">
        <f t="shared" si="5"/>
        <v>5.2980132450331126E-2</v>
      </c>
      <c r="T9" s="225">
        <f t="shared" ref="T9:T21" si="9">IFERROR(Q9/Q$22,)</f>
        <v>8.9655172413793102E-2</v>
      </c>
      <c r="U9" s="225">
        <f t="shared" ref="U9:U21" si="10">IFERROR(R9/R$22,)</f>
        <v>0.22580645161290322</v>
      </c>
    </row>
    <row r="10" spans="1:21" ht="15" customHeight="1">
      <c r="A10" s="185">
        <v>4</v>
      </c>
      <c r="B10" s="209" t="str">
        <f t="shared" si="0"/>
        <v>Gasóleo</v>
      </c>
      <c r="C10" s="221">
        <f t="shared" si="1"/>
        <v>48</v>
      </c>
      <c r="D10" s="222">
        <f t="shared" si="7"/>
        <v>0.13407804375664892</v>
      </c>
      <c r="E10" s="185"/>
      <c r="F10" s="212">
        <v>3</v>
      </c>
      <c r="G10" s="213">
        <f t="shared" si="2"/>
        <v>48</v>
      </c>
      <c r="H10" s="212">
        <f t="shared" si="3"/>
        <v>1</v>
      </c>
      <c r="I10" s="214">
        <f t="shared" si="8"/>
        <v>48</v>
      </c>
      <c r="J10" s="215" t="s">
        <v>101</v>
      </c>
      <c r="K10" s="185"/>
      <c r="L10" s="185"/>
      <c r="M10" s="223"/>
      <c r="N10" s="224" t="s">
        <v>101</v>
      </c>
      <c r="O10" s="222">
        <f t="shared" si="4"/>
        <v>0.13407821229050279</v>
      </c>
      <c r="P10" s="221">
        <f>IF($J$4="Todas",COUNTIFS(DB_CAL_Q1_Q3!$G$5:$G$362,$J10,DB_CAL_Q1_Q3!$E$5:$E$362,P$7),COUNTIFS(DB_CAL_Q1_Q3!$H$5:$H$362,$J$4,DB_CAL_Q1_Q3!$G$5:$G$362,$J10,DB_CAL_Q1_Q3!$E$5:$E$362,P$7))</f>
        <v>20</v>
      </c>
      <c r="Q10" s="221">
        <f>IF($J$4="Todas",COUNTIFS(DB_CAL_Q1_Q3!$G$5:$G$362,$J10,DB_CAL_Q1_Q3!$E$5:$E$362,Q$7),COUNTIFS(DB_CAL_Q1_Q3!$H$5:$H$362,$J$4,DB_CAL_Q1_Q3!$G$5:$G$362,$J10,DB_CAL_Q1_Q3!$E$5:$E$362,Q$7))</f>
        <v>14</v>
      </c>
      <c r="R10" s="221">
        <f>IF($J$4="Todas",COUNTIFS(DB_CAL_Q1_Q3!$G$5:$G$362,$J10,DB_CAL_Q1_Q3!$E$5:$E$362,R$7),COUNTIFS(DB_CAL_Q1_Q3!$H$5:$H$362,$J$4,DB_CAL_Q1_Q3!$G$5:$G$362,$J10,DB_CAL_Q1_Q3!$E$5:$E$362,R$7))</f>
        <v>14</v>
      </c>
      <c r="S10" s="225">
        <f t="shared" si="5"/>
        <v>0.13245033112582782</v>
      </c>
      <c r="T10" s="225">
        <f t="shared" si="9"/>
        <v>9.6551724137931033E-2</v>
      </c>
      <c r="U10" s="225">
        <f t="shared" si="10"/>
        <v>0.22580645161290322</v>
      </c>
    </row>
    <row r="11" spans="1:21" ht="15" customHeight="1">
      <c r="A11" s="185">
        <v>5</v>
      </c>
      <c r="B11" s="209" t="str">
        <f t="shared" si="0"/>
        <v>Electricidad</v>
      </c>
      <c r="C11" s="221">
        <f t="shared" si="1"/>
        <v>35</v>
      </c>
      <c r="D11" s="222">
        <f t="shared" si="7"/>
        <v>9.7765240239223158E-2</v>
      </c>
      <c r="E11" s="185"/>
      <c r="F11" s="212">
        <v>4</v>
      </c>
      <c r="G11" s="213">
        <f t="shared" si="2"/>
        <v>6</v>
      </c>
      <c r="H11" s="212">
        <f t="shared" si="3"/>
        <v>1</v>
      </c>
      <c r="I11" s="214">
        <f t="shared" si="8"/>
        <v>6</v>
      </c>
      <c r="J11" s="215" t="s">
        <v>112</v>
      </c>
      <c r="K11" s="185"/>
      <c r="L11" s="185"/>
      <c r="M11" s="223"/>
      <c r="N11" s="224" t="s">
        <v>112</v>
      </c>
      <c r="O11" s="222">
        <f t="shared" si="4"/>
        <v>1.6759776536312849E-2</v>
      </c>
      <c r="P11" s="221">
        <f>IF($J$4="Todas",COUNTIFS(DB_CAL_Q1_Q3!$G$5:$G$362,$J11,DB_CAL_Q1_Q3!$E$5:$E$362,P$7),COUNTIFS(DB_CAL_Q1_Q3!$H$5:$H$362,$J$4,DB_CAL_Q1_Q3!$G$5:$G$362,$J11,DB_CAL_Q1_Q3!$E$5:$E$362,P$7))</f>
        <v>1</v>
      </c>
      <c r="Q11" s="221">
        <f>IF($J$4="Todas",COUNTIFS(DB_CAL_Q1_Q3!$G$5:$G$362,$J11,DB_CAL_Q1_Q3!$E$5:$E$362,Q$7),COUNTIFS(DB_CAL_Q1_Q3!$H$5:$H$362,$J$4,DB_CAL_Q1_Q3!$G$5:$G$362,$J11,DB_CAL_Q1_Q3!$E$5:$E$362,Q$7))</f>
        <v>5</v>
      </c>
      <c r="R11" s="221">
        <f>IF($J$4="Todas",COUNTIFS(DB_CAL_Q1_Q3!$G$5:$G$362,$J11,DB_CAL_Q1_Q3!$E$5:$E$362,R$7),COUNTIFS(DB_CAL_Q1_Q3!$H$5:$H$362,$J$4,DB_CAL_Q1_Q3!$G$5:$G$362,$J11,DB_CAL_Q1_Q3!$E$5:$E$362,R$7))</f>
        <v>0</v>
      </c>
      <c r="S11" s="225">
        <f t="shared" si="5"/>
        <v>6.6225165562913907E-3</v>
      </c>
      <c r="T11" s="225">
        <f t="shared" si="9"/>
        <v>3.4482758620689655E-2</v>
      </c>
      <c r="U11" s="225">
        <f t="shared" si="10"/>
        <v>0</v>
      </c>
    </row>
    <row r="12" spans="1:21" ht="15" customHeight="1">
      <c r="A12" s="185">
        <v>6</v>
      </c>
      <c r="B12" s="209" t="str">
        <f t="shared" si="0"/>
        <v>Biomasa</v>
      </c>
      <c r="C12" s="221">
        <f t="shared" si="1"/>
        <v>26</v>
      </c>
      <c r="D12" s="222">
        <f t="shared" si="7"/>
        <v>7.2625607034851491E-2</v>
      </c>
      <c r="E12" s="185"/>
      <c r="F12" s="212">
        <v>5</v>
      </c>
      <c r="G12" s="213">
        <f t="shared" si="2"/>
        <v>25</v>
      </c>
      <c r="H12" s="212">
        <f t="shared" si="3"/>
        <v>1</v>
      </c>
      <c r="I12" s="214">
        <f t="shared" si="8"/>
        <v>25</v>
      </c>
      <c r="J12" s="215" t="s">
        <v>74</v>
      </c>
      <c r="K12" s="185"/>
      <c r="L12" s="185"/>
      <c r="M12" s="223"/>
      <c r="N12" s="224" t="s">
        <v>74</v>
      </c>
      <c r="O12" s="222">
        <f t="shared" si="4"/>
        <v>6.9832402234636867E-2</v>
      </c>
      <c r="P12" s="221">
        <f>IF($J$4="Todas",COUNTIFS(DB_CAL_Q1_Q3!$G$5:$G$362,$J12,DB_CAL_Q1_Q3!$E$5:$E$362,P$7),COUNTIFS(DB_CAL_Q1_Q3!$H$5:$H$362,$J$4,DB_CAL_Q1_Q3!$G$5:$G$362,$J12,DB_CAL_Q1_Q3!$E$5:$E$362,P$7))</f>
        <v>15</v>
      </c>
      <c r="Q12" s="221">
        <f>IF($J$4="Todas",COUNTIFS(DB_CAL_Q1_Q3!$G$5:$G$362,$J12,DB_CAL_Q1_Q3!$E$5:$E$362,Q$7),COUNTIFS(DB_CAL_Q1_Q3!$H$5:$H$362,$J$4,DB_CAL_Q1_Q3!$G$5:$G$362,$J12,DB_CAL_Q1_Q3!$E$5:$E$362,Q$7))</f>
        <v>6</v>
      </c>
      <c r="R12" s="221">
        <f>IF($J$4="Todas",COUNTIFS(DB_CAL_Q1_Q3!$G$5:$G$362,$J12,DB_CAL_Q1_Q3!$E$5:$E$362,R$7),COUNTIFS(DB_CAL_Q1_Q3!$H$5:$H$362,$J$4,DB_CAL_Q1_Q3!$G$5:$G$362,$J12,DB_CAL_Q1_Q3!$E$5:$E$362,R$7))</f>
        <v>4</v>
      </c>
      <c r="S12" s="225">
        <f t="shared" si="5"/>
        <v>9.9337748344370855E-2</v>
      </c>
      <c r="T12" s="225">
        <f t="shared" si="9"/>
        <v>4.1379310344827586E-2</v>
      </c>
      <c r="U12" s="225">
        <f t="shared" si="10"/>
        <v>6.4516129032258063E-2</v>
      </c>
    </row>
    <row r="13" spans="1:21" ht="15" customHeight="1">
      <c r="A13" s="185">
        <v>7</v>
      </c>
      <c r="B13" s="209" t="str">
        <f t="shared" si="0"/>
        <v>Ninguna</v>
      </c>
      <c r="C13" s="221">
        <f t="shared" si="1"/>
        <v>25</v>
      </c>
      <c r="D13" s="222">
        <f t="shared" si="7"/>
        <v>6.9832314456587968E-2</v>
      </c>
      <c r="E13" s="185"/>
      <c r="F13" s="212">
        <v>6</v>
      </c>
      <c r="G13" s="213">
        <f t="shared" si="2"/>
        <v>143</v>
      </c>
      <c r="H13" s="212">
        <f t="shared" si="3"/>
        <v>1</v>
      </c>
      <c r="I13" s="214">
        <f t="shared" si="8"/>
        <v>143</v>
      </c>
      <c r="J13" s="215" t="s">
        <v>50</v>
      </c>
      <c r="K13" s="185"/>
      <c r="L13" s="185"/>
      <c r="M13" s="223"/>
      <c r="N13" s="224" t="s">
        <v>50</v>
      </c>
      <c r="O13" s="222">
        <f t="shared" si="4"/>
        <v>0.3994413407821229</v>
      </c>
      <c r="P13" s="221">
        <f>IF($J$4="Todas",COUNTIFS(DB_CAL_Q1_Q3!$G$5:$G$362,$J13,DB_CAL_Q1_Q3!$E$5:$E$362,P$7),COUNTIFS(DB_CAL_Q1_Q3!$H$5:$H$362,$J$4,DB_CAL_Q1_Q3!$G$5:$G$362,$J13,DB_CAL_Q1_Q3!$E$5:$E$362,P$7))</f>
        <v>71</v>
      </c>
      <c r="Q13" s="221">
        <f>IF($J$4="Todas",COUNTIFS(DB_CAL_Q1_Q3!$G$5:$G$362,$J13,DB_CAL_Q1_Q3!$E$5:$E$362,Q$7),COUNTIFS(DB_CAL_Q1_Q3!$H$5:$H$362,$J$4,DB_CAL_Q1_Q3!$G$5:$G$362,$J13,DB_CAL_Q1_Q3!$E$5:$E$362,Q$7))</f>
        <v>57</v>
      </c>
      <c r="R13" s="221">
        <f>IF($J$4="Todas",COUNTIFS(DB_CAL_Q1_Q3!$G$5:$G$362,$J13,DB_CAL_Q1_Q3!$E$5:$E$362,R$7),COUNTIFS(DB_CAL_Q1_Q3!$H$5:$H$362,$J$4,DB_CAL_Q1_Q3!$G$5:$G$362,$J13,DB_CAL_Q1_Q3!$E$5:$E$362,R$7))</f>
        <v>15</v>
      </c>
      <c r="S13" s="225">
        <f t="shared" si="5"/>
        <v>0.47019867549668876</v>
      </c>
      <c r="T13" s="225">
        <f t="shared" si="9"/>
        <v>0.39310344827586208</v>
      </c>
      <c r="U13" s="225">
        <f t="shared" si="10"/>
        <v>0.24193548387096775</v>
      </c>
    </row>
    <row r="14" spans="1:21" ht="15" customHeight="1">
      <c r="A14" s="185">
        <v>8</v>
      </c>
      <c r="B14" s="209" t="str">
        <f t="shared" si="0"/>
        <v>GLP</v>
      </c>
      <c r="C14" s="221">
        <f t="shared" si="1"/>
        <v>8</v>
      </c>
      <c r="D14" s="222">
        <f t="shared" si="7"/>
        <v>2.2346340626108151E-2</v>
      </c>
      <c r="E14" s="185"/>
      <c r="F14" s="212">
        <v>7</v>
      </c>
      <c r="G14" s="213">
        <f t="shared" si="2"/>
        <v>8</v>
      </c>
      <c r="H14" s="212">
        <f t="shared" si="3"/>
        <v>1</v>
      </c>
      <c r="I14" s="214">
        <f t="shared" si="8"/>
        <v>8</v>
      </c>
      <c r="J14" s="215" t="s">
        <v>99</v>
      </c>
      <c r="K14" s="185"/>
      <c r="L14" s="185"/>
      <c r="M14" s="223"/>
      <c r="N14" s="224" t="s">
        <v>99</v>
      </c>
      <c r="O14" s="222">
        <f t="shared" si="4"/>
        <v>2.23463687150838E-2</v>
      </c>
      <c r="P14" s="221">
        <f>IF($J$4="Todas",COUNTIFS(DB_CAL_Q1_Q3!$G$5:$G$362,$J14,DB_CAL_Q1_Q3!$E$5:$E$362,P$7),COUNTIFS(DB_CAL_Q1_Q3!$H$5:$H$362,$J$4,DB_CAL_Q1_Q3!$G$5:$G$362,$J14,DB_CAL_Q1_Q3!$E$5:$E$362,P$7))</f>
        <v>4</v>
      </c>
      <c r="Q14" s="221">
        <f>IF($J$4="Todas",COUNTIFS(DB_CAL_Q1_Q3!$G$5:$G$362,$J14,DB_CAL_Q1_Q3!$E$5:$E$362,Q$7),COUNTIFS(DB_CAL_Q1_Q3!$H$5:$H$362,$J$4,DB_CAL_Q1_Q3!$G$5:$G$362,$J14,DB_CAL_Q1_Q3!$E$5:$E$362,Q$7))</f>
        <v>3</v>
      </c>
      <c r="R14" s="221">
        <f>IF($J$4="Todas",COUNTIFS(DB_CAL_Q1_Q3!$G$5:$G$362,$J14,DB_CAL_Q1_Q3!$E$5:$E$362,R$7),COUNTIFS(DB_CAL_Q1_Q3!$H$5:$H$362,$J$4,DB_CAL_Q1_Q3!$G$5:$G$362,$J14,DB_CAL_Q1_Q3!$E$5:$E$362,R$7))</f>
        <v>1</v>
      </c>
      <c r="S14" s="225">
        <f t="shared" si="5"/>
        <v>2.6490066225165563E-2</v>
      </c>
      <c r="T14" s="225">
        <f t="shared" si="9"/>
        <v>2.0689655172413793E-2</v>
      </c>
      <c r="U14" s="225">
        <f t="shared" si="10"/>
        <v>1.6129032258064516E-2</v>
      </c>
    </row>
    <row r="15" spans="1:21" ht="15" customHeight="1">
      <c r="A15" s="185">
        <v>9</v>
      </c>
      <c r="B15" s="209" t="str">
        <f t="shared" si="0"/>
        <v>Bomba de calor aire</v>
      </c>
      <c r="C15" s="221">
        <f t="shared" si="1"/>
        <v>6</v>
      </c>
      <c r="D15" s="222">
        <f t="shared" si="7"/>
        <v>1.6759755469581115E-2</v>
      </c>
      <c r="E15" s="185"/>
      <c r="F15" s="212">
        <v>8</v>
      </c>
      <c r="G15" s="213">
        <f t="shared" si="2"/>
        <v>26</v>
      </c>
      <c r="H15" s="212">
        <f t="shared" si="3"/>
        <v>1</v>
      </c>
      <c r="I15" s="214">
        <f t="shared" si="8"/>
        <v>26</v>
      </c>
      <c r="J15" s="215" t="s">
        <v>71</v>
      </c>
      <c r="K15" s="185"/>
      <c r="L15" s="185"/>
      <c r="M15" s="223"/>
      <c r="N15" s="224" t="s">
        <v>71</v>
      </c>
      <c r="O15" s="222">
        <f t="shared" si="4"/>
        <v>7.2625698324022353E-2</v>
      </c>
      <c r="P15" s="221">
        <f>IF($J$4="Todas",COUNTIFS(DB_CAL_Q1_Q3!$G$5:$G$362,$J15,DB_CAL_Q1_Q3!$E$5:$E$362,P$7),COUNTIFS(DB_CAL_Q1_Q3!$H$5:$H$362,$J$4,DB_CAL_Q1_Q3!$G$5:$G$362,$J15,DB_CAL_Q1_Q3!$E$5:$E$362,P$7))</f>
        <v>9</v>
      </c>
      <c r="Q15" s="221">
        <f>IF($J$4="Todas",COUNTIFS(DB_CAL_Q1_Q3!$G$5:$G$362,$J15,DB_CAL_Q1_Q3!$E$5:$E$362,Q$7),COUNTIFS(DB_CAL_Q1_Q3!$H$5:$H$362,$J$4,DB_CAL_Q1_Q3!$G$5:$G$362,$J15,DB_CAL_Q1_Q3!$E$5:$E$362,Q$7))</f>
        <v>17</v>
      </c>
      <c r="R15" s="221">
        <f>IF($J$4="Todas",COUNTIFS(DB_CAL_Q1_Q3!$G$5:$G$362,$J15,DB_CAL_Q1_Q3!$E$5:$E$362,R$7),COUNTIFS(DB_CAL_Q1_Q3!$H$5:$H$362,$J$4,DB_CAL_Q1_Q3!$G$5:$G$362,$J15,DB_CAL_Q1_Q3!$E$5:$E$362,R$7))</f>
        <v>0</v>
      </c>
      <c r="S15" s="225">
        <f t="shared" si="5"/>
        <v>5.9602649006622516E-2</v>
      </c>
      <c r="T15" s="225">
        <f t="shared" si="9"/>
        <v>0.11724137931034483</v>
      </c>
      <c r="U15" s="225">
        <f t="shared" si="10"/>
        <v>0</v>
      </c>
    </row>
    <row r="16" spans="1:21" ht="15" customHeight="1">
      <c r="A16" s="185">
        <v>10</v>
      </c>
      <c r="B16" s="209" t="str">
        <f t="shared" si="0"/>
        <v>Solar Térmica</v>
      </c>
      <c r="C16" s="221">
        <f t="shared" si="1"/>
        <v>5</v>
      </c>
      <c r="D16" s="222">
        <f t="shared" si="7"/>
        <v>1.3966462891317595E-2</v>
      </c>
      <c r="E16" s="185"/>
      <c r="F16" s="212">
        <v>9</v>
      </c>
      <c r="G16" s="213">
        <f t="shared" si="2"/>
        <v>0</v>
      </c>
      <c r="H16" s="212">
        <f t="shared" si="3"/>
        <v>4</v>
      </c>
      <c r="I16" s="214">
        <f t="shared" si="8"/>
        <v>9.0000000000000006E-5</v>
      </c>
      <c r="J16" s="215" t="s">
        <v>102</v>
      </c>
      <c r="K16" s="185"/>
      <c r="L16" s="185"/>
      <c r="M16" s="223"/>
      <c r="N16" s="224" t="s">
        <v>102</v>
      </c>
      <c r="O16" s="222">
        <f t="shared" si="4"/>
        <v>0</v>
      </c>
      <c r="P16" s="221">
        <f>IF($J$4="Todas",COUNTIFS(DB_CAL_Q1_Q3!$G$5:$G$362,$J16,DB_CAL_Q1_Q3!$E$5:$E$362,P$7),COUNTIFS(DB_CAL_Q1_Q3!$H$5:$H$362,$J$4,DB_CAL_Q1_Q3!$G$5:$G$362,$J16,DB_CAL_Q1_Q3!$E$5:$E$362,P$7))</f>
        <v>0</v>
      </c>
      <c r="Q16" s="221">
        <f>IF($J$4="Todas",COUNTIFS(DB_CAL_Q1_Q3!$G$5:$G$362,$J16,DB_CAL_Q1_Q3!$E$5:$E$362,Q$7),COUNTIFS(DB_CAL_Q1_Q3!$H$5:$H$362,$J$4,DB_CAL_Q1_Q3!$G$5:$G$362,$J16,DB_CAL_Q1_Q3!$E$5:$E$362,Q$7))</f>
        <v>0</v>
      </c>
      <c r="R16" s="221">
        <f>IF($J$4="Todas",COUNTIFS(DB_CAL_Q1_Q3!$G$5:$G$362,$J16,DB_CAL_Q1_Q3!$E$5:$E$362,R$7),COUNTIFS(DB_CAL_Q1_Q3!$H$5:$H$362,$J$4,DB_CAL_Q1_Q3!$G$5:$G$362,$J16,DB_CAL_Q1_Q3!$E$5:$E$362,R$7))</f>
        <v>0</v>
      </c>
      <c r="S16" s="225">
        <f t="shared" si="5"/>
        <v>0</v>
      </c>
      <c r="T16" s="225">
        <f t="shared" si="9"/>
        <v>0</v>
      </c>
      <c r="U16" s="225">
        <f t="shared" si="10"/>
        <v>0</v>
      </c>
    </row>
    <row r="17" spans="1:21" ht="15" customHeight="1">
      <c r="A17" s="185">
        <v>11</v>
      </c>
      <c r="B17" s="209" t="str">
        <f t="shared" si="0"/>
        <v>Bomba de calor agua</v>
      </c>
      <c r="C17" s="221">
        <f t="shared" si="1"/>
        <v>2</v>
      </c>
      <c r="D17" s="222">
        <f t="shared" si="7"/>
        <v>5.5865851565270377E-3</v>
      </c>
      <c r="E17" s="185"/>
      <c r="F17" s="212">
        <v>10</v>
      </c>
      <c r="G17" s="213">
        <f t="shared" si="2"/>
        <v>5</v>
      </c>
      <c r="H17" s="212">
        <f t="shared" si="3"/>
        <v>1</v>
      </c>
      <c r="I17" s="214">
        <f t="shared" si="8"/>
        <v>5</v>
      </c>
      <c r="J17" s="215" t="s">
        <v>70</v>
      </c>
      <c r="K17" s="185"/>
      <c r="L17" s="185"/>
      <c r="M17" s="223"/>
      <c r="N17" s="224" t="s">
        <v>70</v>
      </c>
      <c r="O17" s="222">
        <f t="shared" si="4"/>
        <v>1.3966480446927373E-2</v>
      </c>
      <c r="P17" s="221">
        <f>IF($J$4="Todas",COUNTIFS(DB_CAL_Q1_Q3!$G$5:$G$362,$J17,DB_CAL_Q1_Q3!$E$5:$E$362,P$7),COUNTIFS(DB_CAL_Q1_Q3!$H$5:$H$362,$J$4,DB_CAL_Q1_Q3!$G$5:$G$362,$J17,DB_CAL_Q1_Q3!$E$5:$E$362,P$7))</f>
        <v>0</v>
      </c>
      <c r="Q17" s="221">
        <f>IF($J$4="Todas",COUNTIFS(DB_CAL_Q1_Q3!$G$5:$G$362,$J17,DB_CAL_Q1_Q3!$E$5:$E$362,Q$7),COUNTIFS(DB_CAL_Q1_Q3!$H$5:$H$362,$J$4,DB_CAL_Q1_Q3!$G$5:$G$362,$J17,DB_CAL_Q1_Q3!$E$5:$E$362,Q$7))</f>
        <v>3</v>
      </c>
      <c r="R17" s="221">
        <f>IF($J$4="Todas",COUNTIFS(DB_CAL_Q1_Q3!$G$5:$G$362,$J17,DB_CAL_Q1_Q3!$E$5:$E$362,R$7),COUNTIFS(DB_CAL_Q1_Q3!$H$5:$H$362,$J$4,DB_CAL_Q1_Q3!$G$5:$G$362,$J17,DB_CAL_Q1_Q3!$E$5:$E$362,R$7))</f>
        <v>2</v>
      </c>
      <c r="S17" s="225">
        <f t="shared" si="5"/>
        <v>0</v>
      </c>
      <c r="T17" s="225">
        <f t="shared" si="9"/>
        <v>2.0689655172413793E-2</v>
      </c>
      <c r="U17" s="225">
        <f t="shared" si="10"/>
        <v>3.2258064516129031E-2</v>
      </c>
    </row>
    <row r="18" spans="1:21" ht="15" customHeight="1">
      <c r="A18" s="185">
        <v>12</v>
      </c>
      <c r="B18" s="209" t="str">
        <f t="shared" si="0"/>
        <v>Geotermia</v>
      </c>
      <c r="C18" s="221">
        <f t="shared" si="1"/>
        <v>1.2999999999999999E-4</v>
      </c>
      <c r="D18" s="222">
        <f t="shared" si="7"/>
        <v>3.631280351742574E-7</v>
      </c>
      <c r="E18" s="185"/>
      <c r="F18" s="212">
        <v>11</v>
      </c>
      <c r="G18" s="213">
        <f t="shared" si="2"/>
        <v>0</v>
      </c>
      <c r="H18" s="212">
        <f t="shared" si="3"/>
        <v>4</v>
      </c>
      <c r="I18" s="214">
        <f t="shared" si="8"/>
        <v>1.1E-4</v>
      </c>
      <c r="J18" s="215" t="s">
        <v>113</v>
      </c>
      <c r="K18" s="185"/>
      <c r="L18" s="185"/>
      <c r="M18" s="223"/>
      <c r="N18" s="224" t="s">
        <v>113</v>
      </c>
      <c r="O18" s="222">
        <f t="shared" si="4"/>
        <v>0</v>
      </c>
      <c r="P18" s="221">
        <f>IF($J$4="Todas",COUNTIFS(DB_CAL_Q1_Q3!$G$5:$G$362,$J18,DB_CAL_Q1_Q3!$E$5:$E$362,P$7),COUNTIFS(DB_CAL_Q1_Q3!$H$5:$H$362,$J$4,DB_CAL_Q1_Q3!$G$5:$G$362,$J18,DB_CAL_Q1_Q3!$E$5:$E$362,P$7))</f>
        <v>0</v>
      </c>
      <c r="Q18" s="221">
        <f>IF($J$4="Todas",COUNTIFS(DB_CAL_Q1_Q3!$G$5:$G$362,$J18,DB_CAL_Q1_Q3!$E$5:$E$362,Q$7),COUNTIFS(DB_CAL_Q1_Q3!$H$5:$H$362,$J$4,DB_CAL_Q1_Q3!$G$5:$G$362,$J18,DB_CAL_Q1_Q3!$E$5:$E$362,Q$7))</f>
        <v>0</v>
      </c>
      <c r="R18" s="221">
        <f>IF($J$4="Todas",COUNTIFS(DB_CAL_Q1_Q3!$G$5:$G$362,$J18,DB_CAL_Q1_Q3!$E$5:$E$362,R$7),COUNTIFS(DB_CAL_Q1_Q3!$H$5:$H$362,$J$4,DB_CAL_Q1_Q3!$G$5:$G$362,$J18,DB_CAL_Q1_Q3!$E$5:$E$362,R$7))</f>
        <v>0</v>
      </c>
      <c r="S18" s="225">
        <f t="shared" si="5"/>
        <v>0</v>
      </c>
      <c r="T18" s="225">
        <f t="shared" si="9"/>
        <v>0</v>
      </c>
      <c r="U18" s="225">
        <f t="shared" si="10"/>
        <v>0</v>
      </c>
    </row>
    <row r="19" spans="1:21" ht="15" customHeight="1">
      <c r="A19" s="185">
        <v>13</v>
      </c>
      <c r="B19" s="209" t="str">
        <f t="shared" si="0"/>
        <v>DH no renovable</v>
      </c>
      <c r="C19" s="221">
        <f t="shared" si="1"/>
        <v>1.2E-4</v>
      </c>
      <c r="D19" s="222">
        <f t="shared" si="7"/>
        <v>3.3519510939162227E-7</v>
      </c>
      <c r="E19" s="185"/>
      <c r="F19" s="212">
        <v>12</v>
      </c>
      <c r="G19" s="213">
        <f t="shared" si="2"/>
        <v>0</v>
      </c>
      <c r="H19" s="212">
        <f t="shared" si="3"/>
        <v>4</v>
      </c>
      <c r="I19" s="214">
        <f t="shared" si="8"/>
        <v>1.2E-4</v>
      </c>
      <c r="J19" s="215" t="s">
        <v>115</v>
      </c>
      <c r="K19" s="185"/>
      <c r="L19" s="185"/>
      <c r="M19" s="223"/>
      <c r="N19" s="224" t="s">
        <v>115</v>
      </c>
      <c r="O19" s="222">
        <f t="shared" si="4"/>
        <v>0</v>
      </c>
      <c r="P19" s="221">
        <f>IF($J$4="Todas",COUNTIFS(DB_CAL_Q1_Q3!$G$5:$G$362,$J19,DB_CAL_Q1_Q3!$E$5:$E$362,P$7),COUNTIFS(DB_CAL_Q1_Q3!$H$5:$H$362,$J$4,DB_CAL_Q1_Q3!$G$5:$G$362,$J19,DB_CAL_Q1_Q3!$E$5:$E$362,P$7))</f>
        <v>0</v>
      </c>
      <c r="Q19" s="221">
        <f>IF($J$4="Todas",COUNTIFS(DB_CAL_Q1_Q3!$G$5:$G$362,$J19,DB_CAL_Q1_Q3!$E$5:$E$362,Q$7),COUNTIFS(DB_CAL_Q1_Q3!$H$5:$H$362,$J$4,DB_CAL_Q1_Q3!$G$5:$G$362,$J19,DB_CAL_Q1_Q3!$E$5:$E$362,Q$7))</f>
        <v>0</v>
      </c>
      <c r="R19" s="221">
        <f>IF($J$4="Todas",COUNTIFS(DB_CAL_Q1_Q3!$G$5:$G$362,$J19,DB_CAL_Q1_Q3!$E$5:$E$362,R$7),COUNTIFS(DB_CAL_Q1_Q3!$H$5:$H$362,$J$4,DB_CAL_Q1_Q3!$G$5:$G$362,$J19,DB_CAL_Q1_Q3!$E$5:$E$362,R$7))</f>
        <v>0</v>
      </c>
      <c r="S19" s="225">
        <f t="shared" si="5"/>
        <v>0</v>
      </c>
      <c r="T19" s="225">
        <f t="shared" si="9"/>
        <v>0</v>
      </c>
      <c r="U19" s="225">
        <f t="shared" si="10"/>
        <v>0</v>
      </c>
    </row>
    <row r="20" spans="1:21" ht="15" customHeight="1">
      <c r="A20" s="185">
        <v>14</v>
      </c>
      <c r="B20" s="209" t="str">
        <f t="shared" si="0"/>
        <v>DH renovable</v>
      </c>
      <c r="C20" s="221">
        <f t="shared" si="1"/>
        <v>1.1E-4</v>
      </c>
      <c r="D20" s="222">
        <f t="shared" si="7"/>
        <v>3.0726218360898709E-7</v>
      </c>
      <c r="E20" s="185"/>
      <c r="F20" s="212">
        <v>13</v>
      </c>
      <c r="G20" s="213">
        <f t="shared" si="2"/>
        <v>0</v>
      </c>
      <c r="H20" s="212">
        <f t="shared" si="3"/>
        <v>4</v>
      </c>
      <c r="I20" s="214">
        <f>IF(H20=1,G20,G20+F20/100000)</f>
        <v>1.2999999999999999E-4</v>
      </c>
      <c r="J20" s="215" t="s">
        <v>73</v>
      </c>
      <c r="K20" s="185"/>
      <c r="L20" s="185"/>
      <c r="M20" s="226"/>
      <c r="N20" s="227" t="s">
        <v>73</v>
      </c>
      <c r="O20" s="228">
        <f t="shared" si="4"/>
        <v>0</v>
      </c>
      <c r="P20" s="229">
        <f>IF($J$4="Todas",COUNTIFS(DB_CAL_Q1_Q3!$G$5:$G$362,$J20,DB_CAL_Q1_Q3!$E$5:$E$362,P$7),COUNTIFS(DB_CAL_Q1_Q3!$H$5:$H$362,$J$4,DB_CAL_Q1_Q3!$G$5:$G$362,$J20,DB_CAL_Q1_Q3!$E$5:$E$362,P$7))</f>
        <v>0</v>
      </c>
      <c r="Q20" s="229">
        <f>IF($J$4="Todas",COUNTIFS(DB_CAL_Q1_Q3!$G$5:$G$362,$J20,DB_CAL_Q1_Q3!$E$5:$E$362,Q$7),COUNTIFS(DB_CAL_Q1_Q3!$H$5:$H$362,$J$4,DB_CAL_Q1_Q3!$G$5:$G$362,$J20,DB_CAL_Q1_Q3!$E$5:$E$362,Q$7))</f>
        <v>0</v>
      </c>
      <c r="R20" s="229">
        <f>IF($J$4="Todas",COUNTIFS(DB_CAL_Q1_Q3!$G$5:$G$362,$J20,DB_CAL_Q1_Q3!$E$5:$E$362,R$7),COUNTIFS(DB_CAL_Q1_Q3!$H$5:$H$362,$J$4,DB_CAL_Q1_Q3!$G$5:$G$362,$J20,DB_CAL_Q1_Q3!$E$5:$E$362,R$7))</f>
        <v>0</v>
      </c>
      <c r="S20" s="230">
        <f t="shared" si="5"/>
        <v>0</v>
      </c>
      <c r="T20" s="230">
        <f t="shared" si="9"/>
        <v>0</v>
      </c>
      <c r="U20" s="230">
        <f t="shared" si="10"/>
        <v>0</v>
      </c>
    </row>
    <row r="21" spans="1:21" ht="15" customHeight="1" thickBot="1">
      <c r="A21" s="185">
        <v>15</v>
      </c>
      <c r="B21" s="231" t="str">
        <f t="shared" si="0"/>
        <v>Carbón</v>
      </c>
      <c r="C21" s="232">
        <f t="shared" si="1"/>
        <v>9.0000000000000006E-5</v>
      </c>
      <c r="D21" s="233">
        <f t="shared" si="7"/>
        <v>2.5139633204371672E-7</v>
      </c>
      <c r="E21" s="185"/>
      <c r="F21" s="212">
        <v>14</v>
      </c>
      <c r="G21" s="213">
        <f t="shared" si="2"/>
        <v>2</v>
      </c>
      <c r="H21" s="212">
        <f t="shared" si="3"/>
        <v>1</v>
      </c>
      <c r="I21" s="214">
        <f t="shared" si="8"/>
        <v>2</v>
      </c>
      <c r="J21" s="215" t="s">
        <v>114</v>
      </c>
      <c r="K21" s="185"/>
      <c r="L21" s="185"/>
      <c r="M21" s="234"/>
      <c r="N21" s="235" t="s">
        <v>114</v>
      </c>
      <c r="O21" s="233">
        <f t="shared" si="4"/>
        <v>5.5865921787709499E-3</v>
      </c>
      <c r="P21" s="232">
        <f>IF($J$4="Todas",COUNTIFS(DB_CAL_Q1_Q3!$G$5:$G$362,$J21,DB_CAL_Q1_Q3!$E$5:$E$362,P$7),COUNTIFS(DB_CAL_Q1_Q3!$H$5:$H$362,$J$4,DB_CAL_Q1_Q3!$G$5:$G$362,$J21,DB_CAL_Q1_Q3!$E$5:$E$362,P$7))</f>
        <v>0</v>
      </c>
      <c r="Q21" s="232">
        <f>IF($J$4="Todas",COUNTIFS(DB_CAL_Q1_Q3!$G$5:$G$362,$J21,DB_CAL_Q1_Q3!$E$5:$E$362,Q$7),COUNTIFS(DB_CAL_Q1_Q3!$H$5:$H$362,$J$4,DB_CAL_Q1_Q3!$G$5:$G$362,$J21,DB_CAL_Q1_Q3!$E$5:$E$362,Q$7))</f>
        <v>1</v>
      </c>
      <c r="R21" s="232">
        <f>IF($J$4="Todas",COUNTIFS(DB_CAL_Q1_Q3!$G$5:$G$362,$J21,DB_CAL_Q1_Q3!$E$5:$E$362,R$7),COUNTIFS(DB_CAL_Q1_Q3!$H$5:$H$362,$J$4,DB_CAL_Q1_Q3!$G$5:$G$362,$J21,DB_CAL_Q1_Q3!$E$5:$E$362,R$7))</f>
        <v>1</v>
      </c>
      <c r="S21" s="236">
        <f t="shared" si="5"/>
        <v>0</v>
      </c>
      <c r="T21" s="236">
        <f t="shared" si="9"/>
        <v>6.8965517241379309E-3</v>
      </c>
      <c r="U21" s="236">
        <f t="shared" si="10"/>
        <v>1.6129032258064516E-2</v>
      </c>
    </row>
    <row r="22" spans="1:21" ht="15" customHeight="1" thickTop="1">
      <c r="B22" s="268" t="s">
        <v>362</v>
      </c>
      <c r="E22" s="185"/>
      <c r="F22" s="185"/>
      <c r="G22" s="185"/>
      <c r="H22" s="185"/>
      <c r="I22" s="187"/>
      <c r="J22" s="185"/>
      <c r="K22" s="185"/>
      <c r="L22" s="185"/>
      <c r="P22" s="237">
        <f>SUM(P8:P21)</f>
        <v>151</v>
      </c>
      <c r="Q22" s="237">
        <f t="shared" ref="Q22:R22" si="11">SUM(Q8:Q21)</f>
        <v>145</v>
      </c>
      <c r="R22" s="237">
        <f t="shared" si="11"/>
        <v>62</v>
      </c>
      <c r="S22" s="238"/>
      <c r="T22" s="238"/>
      <c r="U22" s="238"/>
    </row>
    <row r="23" spans="1:21" ht="15" customHeight="1">
      <c r="B23" s="239"/>
      <c r="C23" s="197"/>
      <c r="D23" s="197"/>
      <c r="E23" s="185"/>
      <c r="F23" s="185"/>
      <c r="G23" s="185"/>
      <c r="H23" s="185"/>
      <c r="I23" s="187"/>
      <c r="J23" s="185"/>
      <c r="K23" s="185"/>
      <c r="L23" s="185"/>
    </row>
    <row r="24" spans="1:21" ht="15" customHeight="1">
      <c r="B24" s="239"/>
      <c r="C24" s="197"/>
      <c r="D24" s="197"/>
      <c r="E24" s="194"/>
      <c r="F24" s="212"/>
      <c r="G24" s="212"/>
      <c r="H24" s="185"/>
      <c r="I24" s="187"/>
      <c r="J24" s="185"/>
      <c r="K24" s="185"/>
      <c r="L24" s="185"/>
    </row>
    <row r="25" spans="1:21" ht="15" customHeight="1">
      <c r="B25" s="239"/>
      <c r="C25" s="197"/>
      <c r="D25" s="268" t="s">
        <v>363</v>
      </c>
      <c r="E25" s="198"/>
      <c r="F25" s="192"/>
      <c r="G25" s="192"/>
    </row>
    <row r="26" spans="1:21" ht="15" customHeight="1">
      <c r="A26" s="186"/>
      <c r="B26" s="186" t="s">
        <v>88</v>
      </c>
      <c r="C26" s="240" t="str">
        <f>$J$5</f>
        <v>Todas</v>
      </c>
      <c r="D26" s="162" t="s">
        <v>292</v>
      </c>
      <c r="E26" s="162"/>
      <c r="F26" s="162"/>
      <c r="G26" s="162"/>
      <c r="H26" s="162"/>
      <c r="I26" s="162"/>
      <c r="J26" s="204"/>
      <c r="K26" s="162"/>
      <c r="L26" s="162"/>
      <c r="M26" s="162"/>
      <c r="N26" s="162"/>
      <c r="O26" s="162"/>
      <c r="P26" s="204"/>
      <c r="Q26" s="162"/>
      <c r="R26" s="162"/>
      <c r="S26" s="162"/>
      <c r="T26" s="162"/>
      <c r="U26" s="162"/>
    </row>
    <row r="27" spans="1:21" ht="15" customHeight="1">
      <c r="A27" s="186"/>
      <c r="B27" s="186" t="s">
        <v>118</v>
      </c>
      <c r="C27" s="240" t="str">
        <f>$J$4</f>
        <v>Todas</v>
      </c>
      <c r="D27" s="241" t="s">
        <v>294</v>
      </c>
      <c r="E27" s="242" t="s">
        <v>293</v>
      </c>
      <c r="F27" s="242" t="s">
        <v>237</v>
      </c>
      <c r="G27" s="242" t="s">
        <v>235</v>
      </c>
      <c r="H27" s="242" t="s">
        <v>238</v>
      </c>
      <c r="I27" s="242" t="s">
        <v>236</v>
      </c>
      <c r="J27" s="242" t="s">
        <v>239</v>
      </c>
      <c r="K27" s="242" t="s">
        <v>240</v>
      </c>
      <c r="L27" s="242" t="s">
        <v>50</v>
      </c>
      <c r="M27" s="243" t="s">
        <v>294</v>
      </c>
      <c r="N27" s="243" t="s">
        <v>293</v>
      </c>
      <c r="O27" s="243" t="s">
        <v>237</v>
      </c>
      <c r="P27" s="243" t="s">
        <v>235</v>
      </c>
      <c r="Q27" s="243" t="s">
        <v>238</v>
      </c>
      <c r="R27" s="243" t="s">
        <v>236</v>
      </c>
      <c r="S27" s="243" t="s">
        <v>239</v>
      </c>
      <c r="T27" s="243" t="s">
        <v>240</v>
      </c>
      <c r="U27" s="243" t="s">
        <v>50</v>
      </c>
    </row>
    <row r="28" spans="1:21" ht="15" customHeight="1">
      <c r="A28" s="186"/>
      <c r="B28" s="216" t="str">
        <f>B8</f>
        <v>Otros</v>
      </c>
      <c r="C28" s="218">
        <f>IFERROR(SUM(D28:L28)/SUM($D$42:$L$42),)</f>
        <v>0.3994413407821229</v>
      </c>
      <c r="D28" s="219">
        <f>IF(AND($J$5="Todas",$J$4="Todas"),COUNTIFS(DB_CAL_Q1_Q3!$G$5:$G$362,$B28,DB_CAL_Q1_Q3!$B$5:$B$362,D$27),IF($J$5="Todas",COUNTIFS(DB_CAL_Q1_Q3!$H$5:$H$362,$J$4,DB_CAL_Q1_Q3!$G$5:$G$362,$B28,DB_CAL_Q1_Q3!$B$5:$B$362,D$27),IF($J$4="Todas",COUNTIFS(DB_CAL_Q1_Q3!$E$5:$E$362,$J$5,DB_CAL_Q1_Q3!$G$5:$G$362,$B28,DB_CAL_Q1_Q3!$B$5:$B$362,D$27),COUNTIFS(DB_CAL_Q1_Q3!$H$5:$H$362,$J$4,DB_CAL_Q1_Q3!$E$5:$E$362,$J$5,DB_CAL_Q1_Q3!$G$5:$G$362,$B28,DB_CAL_Q1_Q3!$B$5:$B$362,D$27))))</f>
        <v>16</v>
      </c>
      <c r="E28" s="219">
        <f>IF(AND($J$5="Todas",$J$4="Todas"),COUNTIFS(DB_CAL_Q1_Q3!$G$5:$G$362,$B28,DB_CAL_Q1_Q3!$B$5:$B$362,E$27),IF($J$5="Todas",COUNTIFS(DB_CAL_Q1_Q3!$H$5:$H$362,$J$4,DB_CAL_Q1_Q3!$G$5:$G$362,$B28,DB_CAL_Q1_Q3!$B$5:$B$362,E$27),IF($J$4="Todas",COUNTIFS(DB_CAL_Q1_Q3!$E$5:$E$362,$J$5,DB_CAL_Q1_Q3!$G$5:$G$362,$B28,DB_CAL_Q1_Q3!$B$5:$B$362,E$27),COUNTIFS(DB_CAL_Q1_Q3!$H$5:$H$362,$J$4,DB_CAL_Q1_Q3!$E$5:$E$362,$J$5,DB_CAL_Q1_Q3!$G$5:$G$362,$B28,DB_CAL_Q1_Q3!$B$5:$B$362,E$27))))</f>
        <v>18</v>
      </c>
      <c r="F28" s="219">
        <f>IF(AND($J$5="Todas",$J$4="Todas"),COUNTIFS(DB_CAL_Q1_Q3!$G$5:$G$362,$B28,DB_CAL_Q1_Q3!$B$5:$B$362,F$27),IF($J$5="Todas",COUNTIFS(DB_CAL_Q1_Q3!$H$5:$H$362,$J$4,DB_CAL_Q1_Q3!$G$5:$G$362,$B28,DB_CAL_Q1_Q3!$B$5:$B$362,F$27),IF($J$4="Todas",COUNTIFS(DB_CAL_Q1_Q3!$E$5:$E$362,$J$5,DB_CAL_Q1_Q3!$G$5:$G$362,$B28,DB_CAL_Q1_Q3!$B$5:$B$362,F$27),COUNTIFS(DB_CAL_Q1_Q3!$H$5:$H$362,$J$4,DB_CAL_Q1_Q3!$E$5:$E$362,$J$5,DB_CAL_Q1_Q3!$G$5:$G$362,$B28,DB_CAL_Q1_Q3!$B$5:$B$362,F$27))))</f>
        <v>3</v>
      </c>
      <c r="G28" s="219">
        <f>IF(AND($J$5="Todas",$J$4="Todas"),COUNTIFS(DB_CAL_Q1_Q3!$G$5:$G$362,$B28,DB_CAL_Q1_Q3!$B$5:$B$362,G$27),IF($J$5="Todas",COUNTIFS(DB_CAL_Q1_Q3!$H$5:$H$362,$J$4,DB_CAL_Q1_Q3!$G$5:$G$362,$B28,DB_CAL_Q1_Q3!$B$5:$B$362,G$27),IF($J$4="Todas",COUNTIFS(DB_CAL_Q1_Q3!$E$5:$E$362,$J$5,DB_CAL_Q1_Q3!$G$5:$G$362,$B28,DB_CAL_Q1_Q3!$B$5:$B$362,G$27),COUNTIFS(DB_CAL_Q1_Q3!$H$5:$H$362,$J$4,DB_CAL_Q1_Q3!$E$5:$E$362,$J$5,DB_CAL_Q1_Q3!$G$5:$G$362,$B28,DB_CAL_Q1_Q3!$B$5:$B$362,G$27))))</f>
        <v>15</v>
      </c>
      <c r="H28" s="219">
        <f>IF(AND($J$5="Todas",$J$4="Todas"),COUNTIFS(DB_CAL_Q1_Q3!$G$5:$G$362,$B28,DB_CAL_Q1_Q3!$B$5:$B$362,H$27),IF($J$5="Todas",COUNTIFS(DB_CAL_Q1_Q3!$H$5:$H$362,$J$4,DB_CAL_Q1_Q3!$G$5:$G$362,$B28,DB_CAL_Q1_Q3!$B$5:$B$362,H$27),IF($J$4="Todas",COUNTIFS(DB_CAL_Q1_Q3!$E$5:$E$362,$J$5,DB_CAL_Q1_Q3!$G$5:$G$362,$B28,DB_CAL_Q1_Q3!$B$5:$B$362,H$27),COUNTIFS(DB_CAL_Q1_Q3!$H$5:$H$362,$J$4,DB_CAL_Q1_Q3!$E$5:$E$362,$J$5,DB_CAL_Q1_Q3!$G$5:$G$362,$B28,DB_CAL_Q1_Q3!$B$5:$B$362,H$27))))</f>
        <v>5</v>
      </c>
      <c r="I28" s="219">
        <f>IF(AND($J$5="Todas",$J$4="Todas"),COUNTIFS(DB_CAL_Q1_Q3!$G$5:$G$362,$B28,DB_CAL_Q1_Q3!$B$5:$B$362,I$27),IF($J$5="Todas",COUNTIFS(DB_CAL_Q1_Q3!$H$5:$H$362,$J$4,DB_CAL_Q1_Q3!$G$5:$G$362,$B28,DB_CAL_Q1_Q3!$B$5:$B$362,I$27),IF($J$4="Todas",COUNTIFS(DB_CAL_Q1_Q3!$E$5:$E$362,$J$5,DB_CAL_Q1_Q3!$G$5:$G$362,$B28,DB_CAL_Q1_Q3!$B$5:$B$362,I$27),COUNTIFS(DB_CAL_Q1_Q3!$H$5:$H$362,$J$4,DB_CAL_Q1_Q3!$E$5:$E$362,$J$5,DB_CAL_Q1_Q3!$G$5:$G$362,$B28,DB_CAL_Q1_Q3!$B$5:$B$362,I$27))))</f>
        <v>2</v>
      </c>
      <c r="J28" s="219">
        <f>IF(AND($J$5="Todas",$J$4="Todas"),COUNTIFS(DB_CAL_Q1_Q3!$G$5:$G$362,$B28,DB_CAL_Q1_Q3!$B$5:$B$362,J$27),IF($J$5="Todas",COUNTIFS(DB_CAL_Q1_Q3!$H$5:$H$362,$J$4,DB_CAL_Q1_Q3!$G$5:$G$362,$B28,DB_CAL_Q1_Q3!$B$5:$B$362,J$27),IF($J$4="Todas",COUNTIFS(DB_CAL_Q1_Q3!$E$5:$E$362,$J$5,DB_CAL_Q1_Q3!$G$5:$G$362,$B28,DB_CAL_Q1_Q3!$B$5:$B$362,J$27),COUNTIFS(DB_CAL_Q1_Q3!$H$5:$H$362,$J$4,DB_CAL_Q1_Q3!$E$5:$E$362,$J$5,DB_CAL_Q1_Q3!$G$5:$G$362,$B28,DB_CAL_Q1_Q3!$B$5:$B$362,J$27))))</f>
        <v>5</v>
      </c>
      <c r="K28" s="219">
        <f>IF(AND($J$5="Todas",$J$4="Todas"),COUNTIFS(DB_CAL_Q1_Q3!$G$5:$G$362,$B28,DB_CAL_Q1_Q3!$B$5:$B$362,K$27),IF($J$5="Todas",COUNTIFS(DB_CAL_Q1_Q3!$H$5:$H$362,$J$4,DB_CAL_Q1_Q3!$G$5:$G$362,$B28,DB_CAL_Q1_Q3!$B$5:$B$362,K$27),IF($J$4="Todas",COUNTIFS(DB_CAL_Q1_Q3!$E$5:$E$362,$J$5,DB_CAL_Q1_Q3!$G$5:$G$362,$B28,DB_CAL_Q1_Q3!$B$5:$B$362,K$27),COUNTIFS(DB_CAL_Q1_Q3!$H$5:$H$362,$J$4,DB_CAL_Q1_Q3!$E$5:$E$362,$J$5,DB_CAL_Q1_Q3!$G$5:$G$362,$B28,DB_CAL_Q1_Q3!$B$5:$B$362,K$27))))</f>
        <v>73</v>
      </c>
      <c r="L28" s="219">
        <f>IF(AND($J$5="Todas",$J$4="Todas"),COUNTIFS(DB_CAL_Q1_Q3!$G$5:$G$362,$B28,DB_CAL_Q1_Q3!$B$5:$B$362,L$27),IF($J$5="Todas",COUNTIFS(DB_CAL_Q1_Q3!$H$5:$H$362,$J$4,DB_CAL_Q1_Q3!$G$5:$G$362,$B28,DB_CAL_Q1_Q3!$B$5:$B$362,L$27),IF($J$4="Todas",COUNTIFS(DB_CAL_Q1_Q3!$E$5:$E$362,$J$5,DB_CAL_Q1_Q3!$G$5:$G$362,$B28,DB_CAL_Q1_Q3!$B$5:$B$362,L$27),COUNTIFS(DB_CAL_Q1_Q3!$H$5:$H$362,$J$4,DB_CAL_Q1_Q3!$E$5:$E$362,$J$5,DB_CAL_Q1_Q3!$G$5:$G$362,$B28,DB_CAL_Q1_Q3!$B$5:$B$362,L$27))))</f>
        <v>6</v>
      </c>
      <c r="M28" s="220">
        <f t="shared" ref="M28:M41" si="12">IFERROR(D28/D$42,)</f>
        <v>0.5161290322580645</v>
      </c>
      <c r="N28" s="220">
        <f t="shared" ref="N28:N41" si="13">IFERROR(E28/E$42,)</f>
        <v>0.62068965517241381</v>
      </c>
      <c r="O28" s="220">
        <f t="shared" ref="O28:O41" si="14">IFERROR(F28/F$42,)</f>
        <v>0.42857142857142855</v>
      </c>
      <c r="P28" s="220">
        <f t="shared" ref="P28:P41" si="15">IFERROR(G28/G$42,)</f>
        <v>0.21739130434782608</v>
      </c>
      <c r="Q28" s="220">
        <f>IFERROR(H28/H$42,)</f>
        <v>0.21739130434782608</v>
      </c>
      <c r="R28" s="220">
        <f t="shared" ref="R28:U41" si="16">IFERROR(I28/I$42,)</f>
        <v>0.2</v>
      </c>
      <c r="S28" s="220">
        <f t="shared" si="16"/>
        <v>0.17857142857142858</v>
      </c>
      <c r="T28" s="220">
        <f t="shared" si="16"/>
        <v>0.56589147286821706</v>
      </c>
      <c r="U28" s="220">
        <f t="shared" si="16"/>
        <v>0.1875</v>
      </c>
    </row>
    <row r="29" spans="1:21" ht="15" customHeight="1">
      <c r="A29" s="186"/>
      <c r="B29" s="223" t="str">
        <f t="shared" ref="B29:B41" si="17">B9</f>
        <v>Gas Natural</v>
      </c>
      <c r="C29" s="222">
        <f t="shared" ref="C29:C41" si="18">IFERROR(SUM(D29:L29)/SUM($D$42:$L$42),)</f>
        <v>0.16759776536312848</v>
      </c>
      <c r="D29" s="221">
        <f>IF(AND($J$5="Todas",$J$4="Todas"),COUNTIFS(DB_CAL_Q1_Q3!$G$5:$G$362,$B29,DB_CAL_Q1_Q3!$B$5:$B$362,D$27),IF($J$5="Todas",COUNTIFS(DB_CAL_Q1_Q3!$H$5:$H$362,$J$4,DB_CAL_Q1_Q3!$G$5:$G$362,$B29,DB_CAL_Q1_Q3!$B$5:$B$362,D$27),IF($J$4="Todas",COUNTIFS(DB_CAL_Q1_Q3!$E$5:$E$362,$J$5,DB_CAL_Q1_Q3!$G$5:$G$362,$B29,DB_CAL_Q1_Q3!$B$5:$B$362,D$27),COUNTIFS(DB_CAL_Q1_Q3!$H$5:$H$362,$J$4,DB_CAL_Q1_Q3!$E$5:$E$362,$J$5,DB_CAL_Q1_Q3!$G$5:$G$362,$B29,DB_CAL_Q1_Q3!$B$5:$B$362,D$27))))</f>
        <v>4</v>
      </c>
      <c r="E29" s="221">
        <f>IF(AND($J$5="Todas",$J$4="Todas"),COUNTIFS(DB_CAL_Q1_Q3!$G$5:$G$362,$B29,DB_CAL_Q1_Q3!$B$5:$B$362,E$27),IF($J$5="Todas",COUNTIFS(DB_CAL_Q1_Q3!$H$5:$H$362,$J$4,DB_CAL_Q1_Q3!$G$5:$G$362,$B29,DB_CAL_Q1_Q3!$B$5:$B$362,E$27),IF($J$4="Todas",COUNTIFS(DB_CAL_Q1_Q3!$E$5:$E$362,$J$5,DB_CAL_Q1_Q3!$G$5:$G$362,$B29,DB_CAL_Q1_Q3!$B$5:$B$362,E$27),COUNTIFS(DB_CAL_Q1_Q3!$H$5:$H$362,$J$4,DB_CAL_Q1_Q3!$E$5:$E$362,$J$5,DB_CAL_Q1_Q3!$G$5:$G$362,$B29,DB_CAL_Q1_Q3!$B$5:$B$362,E$27))))</f>
        <v>0</v>
      </c>
      <c r="F29" s="221">
        <f>IF(AND($J$5="Todas",$J$4="Todas"),COUNTIFS(DB_CAL_Q1_Q3!$G$5:$G$362,$B29,DB_CAL_Q1_Q3!$B$5:$B$362,F$27),IF($J$5="Todas",COUNTIFS(DB_CAL_Q1_Q3!$H$5:$H$362,$J$4,DB_CAL_Q1_Q3!$G$5:$G$362,$B29,DB_CAL_Q1_Q3!$B$5:$B$362,F$27),IF($J$4="Todas",COUNTIFS(DB_CAL_Q1_Q3!$E$5:$E$362,$J$5,DB_CAL_Q1_Q3!$G$5:$G$362,$B29,DB_CAL_Q1_Q3!$B$5:$B$362,F$27),COUNTIFS(DB_CAL_Q1_Q3!$H$5:$H$362,$J$4,DB_CAL_Q1_Q3!$E$5:$E$362,$J$5,DB_CAL_Q1_Q3!$G$5:$G$362,$B29,DB_CAL_Q1_Q3!$B$5:$B$362,F$27))))</f>
        <v>2</v>
      </c>
      <c r="G29" s="221">
        <f>IF(AND($J$5="Todas",$J$4="Todas"),COUNTIFS(DB_CAL_Q1_Q3!$G$5:$G$362,$B29,DB_CAL_Q1_Q3!$B$5:$B$362,G$27),IF($J$5="Todas",COUNTIFS(DB_CAL_Q1_Q3!$H$5:$H$362,$J$4,DB_CAL_Q1_Q3!$G$5:$G$362,$B29,DB_CAL_Q1_Q3!$B$5:$B$362,G$27),IF($J$4="Todas",COUNTIFS(DB_CAL_Q1_Q3!$E$5:$E$362,$J$5,DB_CAL_Q1_Q3!$G$5:$G$362,$B29,DB_CAL_Q1_Q3!$B$5:$B$362,G$27),COUNTIFS(DB_CAL_Q1_Q3!$H$5:$H$362,$J$4,DB_CAL_Q1_Q3!$E$5:$E$362,$J$5,DB_CAL_Q1_Q3!$G$5:$G$362,$B29,DB_CAL_Q1_Q3!$B$5:$B$362,G$27))))</f>
        <v>5</v>
      </c>
      <c r="H29" s="221">
        <f>IF(AND($J$5="Todas",$J$4="Todas"),COUNTIFS(DB_CAL_Q1_Q3!$G$5:$G$362,$B29,DB_CAL_Q1_Q3!$B$5:$B$362,H$27),IF($J$5="Todas",COUNTIFS(DB_CAL_Q1_Q3!$H$5:$H$362,$J$4,DB_CAL_Q1_Q3!$G$5:$G$362,$B29,DB_CAL_Q1_Q3!$B$5:$B$362,H$27),IF($J$4="Todas",COUNTIFS(DB_CAL_Q1_Q3!$E$5:$E$362,$J$5,DB_CAL_Q1_Q3!$G$5:$G$362,$B29,DB_CAL_Q1_Q3!$B$5:$B$362,H$27),COUNTIFS(DB_CAL_Q1_Q3!$H$5:$H$362,$J$4,DB_CAL_Q1_Q3!$E$5:$E$362,$J$5,DB_CAL_Q1_Q3!$G$5:$G$362,$B29,DB_CAL_Q1_Q3!$B$5:$B$362,H$27))))</f>
        <v>2</v>
      </c>
      <c r="I29" s="221">
        <f>IF(AND($J$5="Todas",$J$4="Todas"),COUNTIFS(DB_CAL_Q1_Q3!$G$5:$G$362,$B29,DB_CAL_Q1_Q3!$B$5:$B$362,I$27),IF($J$5="Todas",COUNTIFS(DB_CAL_Q1_Q3!$H$5:$H$362,$J$4,DB_CAL_Q1_Q3!$G$5:$G$362,$B29,DB_CAL_Q1_Q3!$B$5:$B$362,I$27),IF($J$4="Todas",COUNTIFS(DB_CAL_Q1_Q3!$E$5:$E$362,$J$5,DB_CAL_Q1_Q3!$G$5:$G$362,$B29,DB_CAL_Q1_Q3!$B$5:$B$362,I$27),COUNTIFS(DB_CAL_Q1_Q3!$H$5:$H$362,$J$4,DB_CAL_Q1_Q3!$E$5:$E$362,$J$5,DB_CAL_Q1_Q3!$G$5:$G$362,$B29,DB_CAL_Q1_Q3!$B$5:$B$362,I$27))))</f>
        <v>4</v>
      </c>
      <c r="J29" s="221">
        <f>IF(AND($J$5="Todas",$J$4="Todas"),COUNTIFS(DB_CAL_Q1_Q3!$G$5:$G$362,$B29,DB_CAL_Q1_Q3!$B$5:$B$362,J$27),IF($J$5="Todas",COUNTIFS(DB_CAL_Q1_Q3!$H$5:$H$362,$J$4,DB_CAL_Q1_Q3!$G$5:$G$362,$B29,DB_CAL_Q1_Q3!$B$5:$B$362,J$27),IF($J$4="Todas",COUNTIFS(DB_CAL_Q1_Q3!$E$5:$E$362,$J$5,DB_CAL_Q1_Q3!$G$5:$G$362,$B29,DB_CAL_Q1_Q3!$B$5:$B$362,J$27),COUNTIFS(DB_CAL_Q1_Q3!$H$5:$H$362,$J$4,DB_CAL_Q1_Q3!$E$5:$E$362,$J$5,DB_CAL_Q1_Q3!$G$5:$G$362,$B29,DB_CAL_Q1_Q3!$B$5:$B$362,J$27))))</f>
        <v>5</v>
      </c>
      <c r="K29" s="221">
        <f>IF(AND($J$5="Todas",$J$4="Todas"),COUNTIFS(DB_CAL_Q1_Q3!$G$5:$G$362,$B29,DB_CAL_Q1_Q3!$B$5:$B$362,K$27),IF($J$5="Todas",COUNTIFS(DB_CAL_Q1_Q3!$H$5:$H$362,$J$4,DB_CAL_Q1_Q3!$G$5:$G$362,$B29,DB_CAL_Q1_Q3!$B$5:$B$362,K$27),IF($J$4="Todas",COUNTIFS(DB_CAL_Q1_Q3!$E$5:$E$362,$J$5,DB_CAL_Q1_Q3!$G$5:$G$362,$B29,DB_CAL_Q1_Q3!$B$5:$B$362,K$27),COUNTIFS(DB_CAL_Q1_Q3!$H$5:$H$362,$J$4,DB_CAL_Q1_Q3!$E$5:$E$362,$J$5,DB_CAL_Q1_Q3!$G$5:$G$362,$B29,DB_CAL_Q1_Q3!$B$5:$B$362,K$27))))</f>
        <v>31</v>
      </c>
      <c r="L29" s="221">
        <f>IF(AND($J$5="Todas",$J$4="Todas"),COUNTIFS(DB_CAL_Q1_Q3!$G$5:$G$362,$B29,DB_CAL_Q1_Q3!$B$5:$B$362,L$27),IF($J$5="Todas",COUNTIFS(DB_CAL_Q1_Q3!$H$5:$H$362,$J$4,DB_CAL_Q1_Q3!$G$5:$G$362,$B29,DB_CAL_Q1_Q3!$B$5:$B$362,L$27),IF($J$4="Todas",COUNTIFS(DB_CAL_Q1_Q3!$E$5:$E$362,$J$5,DB_CAL_Q1_Q3!$G$5:$G$362,$B29,DB_CAL_Q1_Q3!$B$5:$B$362,L$27),COUNTIFS(DB_CAL_Q1_Q3!$H$5:$H$362,$J$4,DB_CAL_Q1_Q3!$E$5:$E$362,$J$5,DB_CAL_Q1_Q3!$G$5:$G$362,$B29,DB_CAL_Q1_Q3!$B$5:$B$362,L$27))))</f>
        <v>7</v>
      </c>
      <c r="M29" s="225">
        <f t="shared" si="12"/>
        <v>0.12903225806451613</v>
      </c>
      <c r="N29" s="225">
        <f t="shared" si="13"/>
        <v>0</v>
      </c>
      <c r="O29" s="225">
        <f t="shared" si="14"/>
        <v>0.2857142857142857</v>
      </c>
      <c r="P29" s="225">
        <f t="shared" si="15"/>
        <v>7.2463768115942032E-2</v>
      </c>
      <c r="Q29" s="225">
        <f t="shared" ref="Q29:Q41" si="19">IFERROR(H29/H$42,)</f>
        <v>8.6956521739130432E-2</v>
      </c>
      <c r="R29" s="225">
        <f t="shared" si="16"/>
        <v>0.4</v>
      </c>
      <c r="S29" s="225">
        <f t="shared" si="16"/>
        <v>0.17857142857142858</v>
      </c>
      <c r="T29" s="225">
        <f t="shared" si="16"/>
        <v>0.24031007751937986</v>
      </c>
      <c r="U29" s="225">
        <f t="shared" si="16"/>
        <v>0.21875</v>
      </c>
    </row>
    <row r="30" spans="1:21" ht="15" customHeight="1">
      <c r="A30" s="186"/>
      <c r="B30" s="223" t="str">
        <f t="shared" si="17"/>
        <v>Gasóleo</v>
      </c>
      <c r="C30" s="222">
        <f t="shared" si="18"/>
        <v>0.13407821229050279</v>
      </c>
      <c r="D30" s="221">
        <f>IF(AND($J$5="Todas",$J$4="Todas"),COUNTIFS(DB_CAL_Q1_Q3!$G$5:$G$362,$B30,DB_CAL_Q1_Q3!$B$5:$B$362,D$27),IF($J$5="Todas",COUNTIFS(DB_CAL_Q1_Q3!$H$5:$H$362,$J$4,DB_CAL_Q1_Q3!$G$5:$G$362,$B30,DB_CAL_Q1_Q3!$B$5:$B$362,D$27),IF($J$4="Todas",COUNTIFS(DB_CAL_Q1_Q3!$E$5:$E$362,$J$5,DB_CAL_Q1_Q3!$G$5:$G$362,$B30,DB_CAL_Q1_Q3!$B$5:$B$362,D$27),COUNTIFS(DB_CAL_Q1_Q3!$H$5:$H$362,$J$4,DB_CAL_Q1_Q3!$E$5:$E$362,$J$5,DB_CAL_Q1_Q3!$G$5:$G$362,$B30,DB_CAL_Q1_Q3!$B$5:$B$362,D$27))))</f>
        <v>3</v>
      </c>
      <c r="E30" s="221">
        <f>IF(AND($J$5="Todas",$J$4="Todas"),COUNTIFS(DB_CAL_Q1_Q3!$G$5:$G$362,$B30,DB_CAL_Q1_Q3!$B$5:$B$362,E$27),IF($J$5="Todas",COUNTIFS(DB_CAL_Q1_Q3!$H$5:$H$362,$J$4,DB_CAL_Q1_Q3!$G$5:$G$362,$B30,DB_CAL_Q1_Q3!$B$5:$B$362,E$27),IF($J$4="Todas",COUNTIFS(DB_CAL_Q1_Q3!$E$5:$E$362,$J$5,DB_CAL_Q1_Q3!$G$5:$G$362,$B30,DB_CAL_Q1_Q3!$B$5:$B$362,E$27),COUNTIFS(DB_CAL_Q1_Q3!$H$5:$H$362,$J$4,DB_CAL_Q1_Q3!$E$5:$E$362,$J$5,DB_CAL_Q1_Q3!$G$5:$G$362,$B30,DB_CAL_Q1_Q3!$B$5:$B$362,E$27))))</f>
        <v>4</v>
      </c>
      <c r="F30" s="221">
        <f>IF(AND($J$5="Todas",$J$4="Todas"),COUNTIFS(DB_CAL_Q1_Q3!$G$5:$G$362,$B30,DB_CAL_Q1_Q3!$B$5:$B$362,F$27),IF($J$5="Todas",COUNTIFS(DB_CAL_Q1_Q3!$H$5:$H$362,$J$4,DB_CAL_Q1_Q3!$G$5:$G$362,$B30,DB_CAL_Q1_Q3!$B$5:$B$362,F$27),IF($J$4="Todas",COUNTIFS(DB_CAL_Q1_Q3!$E$5:$E$362,$J$5,DB_CAL_Q1_Q3!$G$5:$G$362,$B30,DB_CAL_Q1_Q3!$B$5:$B$362,F$27),COUNTIFS(DB_CAL_Q1_Q3!$H$5:$H$362,$J$4,DB_CAL_Q1_Q3!$E$5:$E$362,$J$5,DB_CAL_Q1_Q3!$G$5:$G$362,$B30,DB_CAL_Q1_Q3!$B$5:$B$362,F$27))))</f>
        <v>0</v>
      </c>
      <c r="G30" s="221">
        <f>IF(AND($J$5="Todas",$J$4="Todas"),COUNTIFS(DB_CAL_Q1_Q3!$G$5:$G$362,$B30,DB_CAL_Q1_Q3!$B$5:$B$362,G$27),IF($J$5="Todas",COUNTIFS(DB_CAL_Q1_Q3!$H$5:$H$362,$J$4,DB_CAL_Q1_Q3!$G$5:$G$362,$B30,DB_CAL_Q1_Q3!$B$5:$B$362,G$27),IF($J$4="Todas",COUNTIFS(DB_CAL_Q1_Q3!$E$5:$E$362,$J$5,DB_CAL_Q1_Q3!$G$5:$G$362,$B30,DB_CAL_Q1_Q3!$B$5:$B$362,G$27),COUNTIFS(DB_CAL_Q1_Q3!$H$5:$H$362,$J$4,DB_CAL_Q1_Q3!$E$5:$E$362,$J$5,DB_CAL_Q1_Q3!$G$5:$G$362,$B30,DB_CAL_Q1_Q3!$B$5:$B$362,G$27))))</f>
        <v>18</v>
      </c>
      <c r="H30" s="221">
        <f>IF(AND($J$5="Todas",$J$4="Todas"),COUNTIFS(DB_CAL_Q1_Q3!$G$5:$G$362,$B30,DB_CAL_Q1_Q3!$B$5:$B$362,H$27),IF($J$5="Todas",COUNTIFS(DB_CAL_Q1_Q3!$H$5:$H$362,$J$4,DB_CAL_Q1_Q3!$G$5:$G$362,$B30,DB_CAL_Q1_Q3!$B$5:$B$362,H$27),IF($J$4="Todas",COUNTIFS(DB_CAL_Q1_Q3!$E$5:$E$362,$J$5,DB_CAL_Q1_Q3!$G$5:$G$362,$B30,DB_CAL_Q1_Q3!$B$5:$B$362,H$27),COUNTIFS(DB_CAL_Q1_Q3!$H$5:$H$362,$J$4,DB_CAL_Q1_Q3!$E$5:$E$362,$J$5,DB_CAL_Q1_Q3!$G$5:$G$362,$B30,DB_CAL_Q1_Q3!$B$5:$B$362,H$27))))</f>
        <v>6</v>
      </c>
      <c r="I30" s="221">
        <f>IF(AND($J$5="Todas",$J$4="Todas"),COUNTIFS(DB_CAL_Q1_Q3!$G$5:$G$362,$B30,DB_CAL_Q1_Q3!$B$5:$B$362,I$27),IF($J$5="Todas",COUNTIFS(DB_CAL_Q1_Q3!$H$5:$H$362,$J$4,DB_CAL_Q1_Q3!$G$5:$G$362,$B30,DB_CAL_Q1_Q3!$B$5:$B$362,I$27),IF($J$4="Todas",COUNTIFS(DB_CAL_Q1_Q3!$E$5:$E$362,$J$5,DB_CAL_Q1_Q3!$G$5:$G$362,$B30,DB_CAL_Q1_Q3!$B$5:$B$362,I$27),COUNTIFS(DB_CAL_Q1_Q3!$H$5:$H$362,$J$4,DB_CAL_Q1_Q3!$E$5:$E$362,$J$5,DB_CAL_Q1_Q3!$G$5:$G$362,$B30,DB_CAL_Q1_Q3!$B$5:$B$362,I$27))))</f>
        <v>1</v>
      </c>
      <c r="J30" s="221">
        <f>IF(AND($J$5="Todas",$J$4="Todas"),COUNTIFS(DB_CAL_Q1_Q3!$G$5:$G$362,$B30,DB_CAL_Q1_Q3!$B$5:$B$362,J$27),IF($J$5="Todas",COUNTIFS(DB_CAL_Q1_Q3!$H$5:$H$362,$J$4,DB_CAL_Q1_Q3!$G$5:$G$362,$B30,DB_CAL_Q1_Q3!$B$5:$B$362,J$27),IF($J$4="Todas",COUNTIFS(DB_CAL_Q1_Q3!$E$5:$E$362,$J$5,DB_CAL_Q1_Q3!$G$5:$G$362,$B30,DB_CAL_Q1_Q3!$B$5:$B$362,J$27),COUNTIFS(DB_CAL_Q1_Q3!$H$5:$H$362,$J$4,DB_CAL_Q1_Q3!$E$5:$E$362,$J$5,DB_CAL_Q1_Q3!$G$5:$G$362,$B30,DB_CAL_Q1_Q3!$B$5:$B$362,J$27))))</f>
        <v>9</v>
      </c>
      <c r="K30" s="221">
        <f>IF(AND($J$5="Todas",$J$4="Todas"),COUNTIFS(DB_CAL_Q1_Q3!$G$5:$G$362,$B30,DB_CAL_Q1_Q3!$B$5:$B$362,K$27),IF($J$5="Todas",COUNTIFS(DB_CAL_Q1_Q3!$H$5:$H$362,$J$4,DB_CAL_Q1_Q3!$G$5:$G$362,$B30,DB_CAL_Q1_Q3!$B$5:$B$362,K$27),IF($J$4="Todas",COUNTIFS(DB_CAL_Q1_Q3!$E$5:$E$362,$J$5,DB_CAL_Q1_Q3!$G$5:$G$362,$B30,DB_CAL_Q1_Q3!$B$5:$B$362,K$27),COUNTIFS(DB_CAL_Q1_Q3!$H$5:$H$362,$J$4,DB_CAL_Q1_Q3!$E$5:$E$362,$J$5,DB_CAL_Q1_Q3!$G$5:$G$362,$B30,DB_CAL_Q1_Q3!$B$5:$B$362,K$27))))</f>
        <v>3</v>
      </c>
      <c r="L30" s="221">
        <f>IF(AND($J$5="Todas",$J$4="Todas"),COUNTIFS(DB_CAL_Q1_Q3!$G$5:$G$362,$B30,DB_CAL_Q1_Q3!$B$5:$B$362,L$27),IF($J$5="Todas",COUNTIFS(DB_CAL_Q1_Q3!$H$5:$H$362,$J$4,DB_CAL_Q1_Q3!$G$5:$G$362,$B30,DB_CAL_Q1_Q3!$B$5:$B$362,L$27),IF($J$4="Todas",COUNTIFS(DB_CAL_Q1_Q3!$E$5:$E$362,$J$5,DB_CAL_Q1_Q3!$G$5:$G$362,$B30,DB_CAL_Q1_Q3!$B$5:$B$362,L$27),COUNTIFS(DB_CAL_Q1_Q3!$H$5:$H$362,$J$4,DB_CAL_Q1_Q3!$E$5:$E$362,$J$5,DB_CAL_Q1_Q3!$G$5:$G$362,$B30,DB_CAL_Q1_Q3!$B$5:$B$362,L$27))))</f>
        <v>4</v>
      </c>
      <c r="M30" s="225">
        <f t="shared" si="12"/>
        <v>9.6774193548387094E-2</v>
      </c>
      <c r="N30" s="225">
        <f t="shared" si="13"/>
        <v>0.13793103448275862</v>
      </c>
      <c r="O30" s="225">
        <f t="shared" si="14"/>
        <v>0</v>
      </c>
      <c r="P30" s="225">
        <f t="shared" si="15"/>
        <v>0.2608695652173913</v>
      </c>
      <c r="Q30" s="225">
        <f t="shared" si="19"/>
        <v>0.2608695652173913</v>
      </c>
      <c r="R30" s="225">
        <f t="shared" si="16"/>
        <v>0.1</v>
      </c>
      <c r="S30" s="225">
        <f t="shared" si="16"/>
        <v>0.32142857142857145</v>
      </c>
      <c r="T30" s="225">
        <f t="shared" si="16"/>
        <v>2.3255813953488372E-2</v>
      </c>
      <c r="U30" s="225">
        <f t="shared" si="16"/>
        <v>0.125</v>
      </c>
    </row>
    <row r="31" spans="1:21" ht="15" customHeight="1">
      <c r="A31" s="186"/>
      <c r="B31" s="223" t="str">
        <f t="shared" si="17"/>
        <v>Electricidad</v>
      </c>
      <c r="C31" s="222">
        <f t="shared" si="18"/>
        <v>9.7765363128491614E-2</v>
      </c>
      <c r="D31" s="221">
        <f>IF(AND($J$5="Todas",$J$4="Todas"),COUNTIFS(DB_CAL_Q1_Q3!$G$5:$G$362,$B31,DB_CAL_Q1_Q3!$B$5:$B$362,D$27),IF($J$5="Todas",COUNTIFS(DB_CAL_Q1_Q3!$H$5:$H$362,$J$4,DB_CAL_Q1_Q3!$G$5:$G$362,$B31,DB_CAL_Q1_Q3!$B$5:$B$362,D$27),IF($J$4="Todas",COUNTIFS(DB_CAL_Q1_Q3!$E$5:$E$362,$J$5,DB_CAL_Q1_Q3!$G$5:$G$362,$B31,DB_CAL_Q1_Q3!$B$5:$B$362,D$27),COUNTIFS(DB_CAL_Q1_Q3!$H$5:$H$362,$J$4,DB_CAL_Q1_Q3!$E$5:$E$362,$J$5,DB_CAL_Q1_Q3!$G$5:$G$362,$B31,DB_CAL_Q1_Q3!$B$5:$B$362,D$27))))</f>
        <v>4</v>
      </c>
      <c r="E31" s="221">
        <f>IF(AND($J$5="Todas",$J$4="Todas"),COUNTIFS(DB_CAL_Q1_Q3!$G$5:$G$362,$B31,DB_CAL_Q1_Q3!$B$5:$B$362,E$27),IF($J$5="Todas",COUNTIFS(DB_CAL_Q1_Q3!$H$5:$H$362,$J$4,DB_CAL_Q1_Q3!$G$5:$G$362,$B31,DB_CAL_Q1_Q3!$B$5:$B$362,E$27),IF($J$4="Todas",COUNTIFS(DB_CAL_Q1_Q3!$E$5:$E$362,$J$5,DB_CAL_Q1_Q3!$G$5:$G$362,$B31,DB_CAL_Q1_Q3!$B$5:$B$362,E$27),COUNTIFS(DB_CAL_Q1_Q3!$H$5:$H$362,$J$4,DB_CAL_Q1_Q3!$E$5:$E$362,$J$5,DB_CAL_Q1_Q3!$G$5:$G$362,$B31,DB_CAL_Q1_Q3!$B$5:$B$362,E$27))))</f>
        <v>0</v>
      </c>
      <c r="F31" s="221">
        <f>IF(AND($J$5="Todas",$J$4="Todas"),COUNTIFS(DB_CAL_Q1_Q3!$G$5:$G$362,$B31,DB_CAL_Q1_Q3!$B$5:$B$362,F$27),IF($J$5="Todas",COUNTIFS(DB_CAL_Q1_Q3!$H$5:$H$362,$J$4,DB_CAL_Q1_Q3!$G$5:$G$362,$B31,DB_CAL_Q1_Q3!$B$5:$B$362,F$27),IF($J$4="Todas",COUNTIFS(DB_CAL_Q1_Q3!$E$5:$E$362,$J$5,DB_CAL_Q1_Q3!$G$5:$G$362,$B31,DB_CAL_Q1_Q3!$B$5:$B$362,F$27),COUNTIFS(DB_CAL_Q1_Q3!$H$5:$H$362,$J$4,DB_CAL_Q1_Q3!$E$5:$E$362,$J$5,DB_CAL_Q1_Q3!$G$5:$G$362,$B31,DB_CAL_Q1_Q3!$B$5:$B$362,F$27))))</f>
        <v>2</v>
      </c>
      <c r="G31" s="221">
        <f>IF(AND($J$5="Todas",$J$4="Todas"),COUNTIFS(DB_CAL_Q1_Q3!$G$5:$G$362,$B31,DB_CAL_Q1_Q3!$B$5:$B$362,G$27),IF($J$5="Todas",COUNTIFS(DB_CAL_Q1_Q3!$H$5:$H$362,$J$4,DB_CAL_Q1_Q3!$G$5:$G$362,$B31,DB_CAL_Q1_Q3!$B$5:$B$362,G$27),IF($J$4="Todas",COUNTIFS(DB_CAL_Q1_Q3!$E$5:$E$362,$J$5,DB_CAL_Q1_Q3!$G$5:$G$362,$B31,DB_CAL_Q1_Q3!$B$5:$B$362,G$27),COUNTIFS(DB_CAL_Q1_Q3!$H$5:$H$362,$J$4,DB_CAL_Q1_Q3!$E$5:$E$362,$J$5,DB_CAL_Q1_Q3!$G$5:$G$362,$B31,DB_CAL_Q1_Q3!$B$5:$B$362,G$27))))</f>
        <v>4</v>
      </c>
      <c r="H31" s="221">
        <f>IF(AND($J$5="Todas",$J$4="Todas"),COUNTIFS(DB_CAL_Q1_Q3!$G$5:$G$362,$B31,DB_CAL_Q1_Q3!$B$5:$B$362,H$27),IF($J$5="Todas",COUNTIFS(DB_CAL_Q1_Q3!$H$5:$H$362,$J$4,DB_CAL_Q1_Q3!$G$5:$G$362,$B31,DB_CAL_Q1_Q3!$B$5:$B$362,H$27),IF($J$4="Todas",COUNTIFS(DB_CAL_Q1_Q3!$E$5:$E$362,$J$5,DB_CAL_Q1_Q3!$G$5:$G$362,$B31,DB_CAL_Q1_Q3!$B$5:$B$362,H$27),COUNTIFS(DB_CAL_Q1_Q3!$H$5:$H$362,$J$4,DB_CAL_Q1_Q3!$E$5:$E$362,$J$5,DB_CAL_Q1_Q3!$G$5:$G$362,$B31,DB_CAL_Q1_Q3!$B$5:$B$362,H$27))))</f>
        <v>4</v>
      </c>
      <c r="I31" s="221">
        <f>IF(AND($J$5="Todas",$J$4="Todas"),COUNTIFS(DB_CAL_Q1_Q3!$G$5:$G$362,$B31,DB_CAL_Q1_Q3!$B$5:$B$362,I$27),IF($J$5="Todas",COUNTIFS(DB_CAL_Q1_Q3!$H$5:$H$362,$J$4,DB_CAL_Q1_Q3!$G$5:$G$362,$B31,DB_CAL_Q1_Q3!$B$5:$B$362,I$27),IF($J$4="Todas",COUNTIFS(DB_CAL_Q1_Q3!$E$5:$E$362,$J$5,DB_CAL_Q1_Q3!$G$5:$G$362,$B31,DB_CAL_Q1_Q3!$B$5:$B$362,I$27),COUNTIFS(DB_CAL_Q1_Q3!$H$5:$H$362,$J$4,DB_CAL_Q1_Q3!$E$5:$E$362,$J$5,DB_CAL_Q1_Q3!$G$5:$G$362,$B31,DB_CAL_Q1_Q3!$B$5:$B$362,I$27))))</f>
        <v>1</v>
      </c>
      <c r="J31" s="221">
        <f>IF(AND($J$5="Todas",$J$4="Todas"),COUNTIFS(DB_CAL_Q1_Q3!$G$5:$G$362,$B31,DB_CAL_Q1_Q3!$B$5:$B$362,J$27),IF($J$5="Todas",COUNTIFS(DB_CAL_Q1_Q3!$H$5:$H$362,$J$4,DB_CAL_Q1_Q3!$G$5:$G$362,$B31,DB_CAL_Q1_Q3!$B$5:$B$362,J$27),IF($J$4="Todas",COUNTIFS(DB_CAL_Q1_Q3!$E$5:$E$362,$J$5,DB_CAL_Q1_Q3!$G$5:$G$362,$B31,DB_CAL_Q1_Q3!$B$5:$B$362,J$27),COUNTIFS(DB_CAL_Q1_Q3!$H$5:$H$362,$J$4,DB_CAL_Q1_Q3!$E$5:$E$362,$J$5,DB_CAL_Q1_Q3!$G$5:$G$362,$B31,DB_CAL_Q1_Q3!$B$5:$B$362,J$27))))</f>
        <v>8</v>
      </c>
      <c r="K31" s="221">
        <f>IF(AND($J$5="Todas",$J$4="Todas"),COUNTIFS(DB_CAL_Q1_Q3!$G$5:$G$362,$B31,DB_CAL_Q1_Q3!$B$5:$B$362,K$27),IF($J$5="Todas",COUNTIFS(DB_CAL_Q1_Q3!$H$5:$H$362,$J$4,DB_CAL_Q1_Q3!$G$5:$G$362,$B31,DB_CAL_Q1_Q3!$B$5:$B$362,K$27),IF($J$4="Todas",COUNTIFS(DB_CAL_Q1_Q3!$E$5:$E$362,$J$5,DB_CAL_Q1_Q3!$G$5:$G$362,$B31,DB_CAL_Q1_Q3!$B$5:$B$362,K$27),COUNTIFS(DB_CAL_Q1_Q3!$H$5:$H$362,$J$4,DB_CAL_Q1_Q3!$E$5:$E$362,$J$5,DB_CAL_Q1_Q3!$G$5:$G$362,$B31,DB_CAL_Q1_Q3!$B$5:$B$362,K$27))))</f>
        <v>3</v>
      </c>
      <c r="L31" s="221">
        <f>IF(AND($J$5="Todas",$J$4="Todas"),COUNTIFS(DB_CAL_Q1_Q3!$G$5:$G$362,$B31,DB_CAL_Q1_Q3!$B$5:$B$362,L$27),IF($J$5="Todas",COUNTIFS(DB_CAL_Q1_Q3!$H$5:$H$362,$J$4,DB_CAL_Q1_Q3!$G$5:$G$362,$B31,DB_CAL_Q1_Q3!$B$5:$B$362,L$27),IF($J$4="Todas",COUNTIFS(DB_CAL_Q1_Q3!$E$5:$E$362,$J$5,DB_CAL_Q1_Q3!$G$5:$G$362,$B31,DB_CAL_Q1_Q3!$B$5:$B$362,L$27),COUNTIFS(DB_CAL_Q1_Q3!$H$5:$H$362,$J$4,DB_CAL_Q1_Q3!$E$5:$E$362,$J$5,DB_CAL_Q1_Q3!$G$5:$G$362,$B31,DB_CAL_Q1_Q3!$B$5:$B$362,L$27))))</f>
        <v>9</v>
      </c>
      <c r="M31" s="225">
        <f t="shared" si="12"/>
        <v>0.12903225806451613</v>
      </c>
      <c r="N31" s="225">
        <f t="shared" si="13"/>
        <v>0</v>
      </c>
      <c r="O31" s="225">
        <f t="shared" si="14"/>
        <v>0.2857142857142857</v>
      </c>
      <c r="P31" s="225">
        <f t="shared" si="15"/>
        <v>5.7971014492753624E-2</v>
      </c>
      <c r="Q31" s="225">
        <f t="shared" si="19"/>
        <v>0.17391304347826086</v>
      </c>
      <c r="R31" s="225">
        <f t="shared" si="16"/>
        <v>0.1</v>
      </c>
      <c r="S31" s="225">
        <f t="shared" si="16"/>
        <v>0.2857142857142857</v>
      </c>
      <c r="T31" s="225">
        <f t="shared" si="16"/>
        <v>2.3255813953488372E-2</v>
      </c>
      <c r="U31" s="225">
        <f t="shared" si="16"/>
        <v>0.28125</v>
      </c>
    </row>
    <row r="32" spans="1:21" ht="15" customHeight="1">
      <c r="A32" s="186"/>
      <c r="B32" s="223" t="str">
        <f t="shared" si="17"/>
        <v>Biomasa</v>
      </c>
      <c r="C32" s="222">
        <f t="shared" si="18"/>
        <v>7.2625698324022353E-2</v>
      </c>
      <c r="D32" s="221">
        <f>IF(AND($J$5="Todas",$J$4="Todas"),COUNTIFS(DB_CAL_Q1_Q3!$G$5:$G$362,$B32,DB_CAL_Q1_Q3!$B$5:$B$362,D$27),IF($J$5="Todas",COUNTIFS(DB_CAL_Q1_Q3!$H$5:$H$362,$J$4,DB_CAL_Q1_Q3!$G$5:$G$362,$B32,DB_CAL_Q1_Q3!$B$5:$B$362,D$27),IF($J$4="Todas",COUNTIFS(DB_CAL_Q1_Q3!$E$5:$E$362,$J$5,DB_CAL_Q1_Q3!$G$5:$G$362,$B32,DB_CAL_Q1_Q3!$B$5:$B$362,D$27),COUNTIFS(DB_CAL_Q1_Q3!$H$5:$H$362,$J$4,DB_CAL_Q1_Q3!$E$5:$E$362,$J$5,DB_CAL_Q1_Q3!$G$5:$G$362,$B32,DB_CAL_Q1_Q3!$B$5:$B$362,D$27))))</f>
        <v>0</v>
      </c>
      <c r="E32" s="221">
        <f>IF(AND($J$5="Todas",$J$4="Todas"),COUNTIFS(DB_CAL_Q1_Q3!$G$5:$G$362,$B32,DB_CAL_Q1_Q3!$B$5:$B$362,E$27),IF($J$5="Todas",COUNTIFS(DB_CAL_Q1_Q3!$H$5:$H$362,$J$4,DB_CAL_Q1_Q3!$G$5:$G$362,$B32,DB_CAL_Q1_Q3!$B$5:$B$362,E$27),IF($J$4="Todas",COUNTIFS(DB_CAL_Q1_Q3!$E$5:$E$362,$J$5,DB_CAL_Q1_Q3!$G$5:$G$362,$B32,DB_CAL_Q1_Q3!$B$5:$B$362,E$27),COUNTIFS(DB_CAL_Q1_Q3!$H$5:$H$362,$J$4,DB_CAL_Q1_Q3!$E$5:$E$362,$J$5,DB_CAL_Q1_Q3!$G$5:$G$362,$B32,DB_CAL_Q1_Q3!$B$5:$B$362,E$27))))</f>
        <v>7</v>
      </c>
      <c r="F32" s="221">
        <f>IF(AND($J$5="Todas",$J$4="Todas"),COUNTIFS(DB_CAL_Q1_Q3!$G$5:$G$362,$B32,DB_CAL_Q1_Q3!$B$5:$B$362,F$27),IF($J$5="Todas",COUNTIFS(DB_CAL_Q1_Q3!$H$5:$H$362,$J$4,DB_CAL_Q1_Q3!$G$5:$G$362,$B32,DB_CAL_Q1_Q3!$B$5:$B$362,F$27),IF($J$4="Todas",COUNTIFS(DB_CAL_Q1_Q3!$E$5:$E$362,$J$5,DB_CAL_Q1_Q3!$G$5:$G$362,$B32,DB_CAL_Q1_Q3!$B$5:$B$362,F$27),COUNTIFS(DB_CAL_Q1_Q3!$H$5:$H$362,$J$4,DB_CAL_Q1_Q3!$E$5:$E$362,$J$5,DB_CAL_Q1_Q3!$G$5:$G$362,$B32,DB_CAL_Q1_Q3!$B$5:$B$362,F$27))))</f>
        <v>0</v>
      </c>
      <c r="G32" s="221">
        <f>IF(AND($J$5="Todas",$J$4="Todas"),COUNTIFS(DB_CAL_Q1_Q3!$G$5:$G$362,$B32,DB_CAL_Q1_Q3!$B$5:$B$362,G$27),IF($J$5="Todas",COUNTIFS(DB_CAL_Q1_Q3!$H$5:$H$362,$J$4,DB_CAL_Q1_Q3!$G$5:$G$362,$B32,DB_CAL_Q1_Q3!$B$5:$B$362,G$27),IF($J$4="Todas",COUNTIFS(DB_CAL_Q1_Q3!$E$5:$E$362,$J$5,DB_CAL_Q1_Q3!$G$5:$G$362,$B32,DB_CAL_Q1_Q3!$B$5:$B$362,G$27),COUNTIFS(DB_CAL_Q1_Q3!$H$5:$H$362,$J$4,DB_CAL_Q1_Q3!$E$5:$E$362,$J$5,DB_CAL_Q1_Q3!$G$5:$G$362,$B32,DB_CAL_Q1_Q3!$B$5:$B$362,G$27))))</f>
        <v>2</v>
      </c>
      <c r="H32" s="221">
        <f>IF(AND($J$5="Todas",$J$4="Todas"),COUNTIFS(DB_CAL_Q1_Q3!$G$5:$G$362,$B32,DB_CAL_Q1_Q3!$B$5:$B$362,H$27),IF($J$5="Todas",COUNTIFS(DB_CAL_Q1_Q3!$H$5:$H$362,$J$4,DB_CAL_Q1_Q3!$G$5:$G$362,$B32,DB_CAL_Q1_Q3!$B$5:$B$362,H$27),IF($J$4="Todas",COUNTIFS(DB_CAL_Q1_Q3!$E$5:$E$362,$J$5,DB_CAL_Q1_Q3!$G$5:$G$362,$B32,DB_CAL_Q1_Q3!$B$5:$B$362,H$27),COUNTIFS(DB_CAL_Q1_Q3!$H$5:$H$362,$J$4,DB_CAL_Q1_Q3!$E$5:$E$362,$J$5,DB_CAL_Q1_Q3!$G$5:$G$362,$B32,DB_CAL_Q1_Q3!$B$5:$B$362,H$27))))</f>
        <v>0</v>
      </c>
      <c r="I32" s="221">
        <f>IF(AND($J$5="Todas",$J$4="Todas"),COUNTIFS(DB_CAL_Q1_Q3!$G$5:$G$362,$B32,DB_CAL_Q1_Q3!$B$5:$B$362,I$27),IF($J$5="Todas",COUNTIFS(DB_CAL_Q1_Q3!$H$5:$H$362,$J$4,DB_CAL_Q1_Q3!$G$5:$G$362,$B32,DB_CAL_Q1_Q3!$B$5:$B$362,I$27),IF($J$4="Todas",COUNTIFS(DB_CAL_Q1_Q3!$E$5:$E$362,$J$5,DB_CAL_Q1_Q3!$G$5:$G$362,$B32,DB_CAL_Q1_Q3!$B$5:$B$362,I$27),COUNTIFS(DB_CAL_Q1_Q3!$H$5:$H$362,$J$4,DB_CAL_Q1_Q3!$E$5:$E$362,$J$5,DB_CAL_Q1_Q3!$G$5:$G$362,$B32,DB_CAL_Q1_Q3!$B$5:$B$362,I$27))))</f>
        <v>1</v>
      </c>
      <c r="J32" s="221">
        <f>IF(AND($J$5="Todas",$J$4="Todas"),COUNTIFS(DB_CAL_Q1_Q3!$G$5:$G$362,$B32,DB_CAL_Q1_Q3!$B$5:$B$362,J$27),IF($J$5="Todas",COUNTIFS(DB_CAL_Q1_Q3!$H$5:$H$362,$J$4,DB_CAL_Q1_Q3!$G$5:$G$362,$B32,DB_CAL_Q1_Q3!$B$5:$B$362,J$27),IF($J$4="Todas",COUNTIFS(DB_CAL_Q1_Q3!$E$5:$E$362,$J$5,DB_CAL_Q1_Q3!$G$5:$G$362,$B32,DB_CAL_Q1_Q3!$B$5:$B$362,J$27),COUNTIFS(DB_CAL_Q1_Q3!$H$5:$H$362,$J$4,DB_CAL_Q1_Q3!$E$5:$E$362,$J$5,DB_CAL_Q1_Q3!$G$5:$G$362,$B32,DB_CAL_Q1_Q3!$B$5:$B$362,J$27))))</f>
        <v>0</v>
      </c>
      <c r="K32" s="221">
        <f>IF(AND($J$5="Todas",$J$4="Todas"),COUNTIFS(DB_CAL_Q1_Q3!$G$5:$G$362,$B32,DB_CAL_Q1_Q3!$B$5:$B$362,K$27),IF($J$5="Todas",COUNTIFS(DB_CAL_Q1_Q3!$H$5:$H$362,$J$4,DB_CAL_Q1_Q3!$G$5:$G$362,$B32,DB_CAL_Q1_Q3!$B$5:$B$362,K$27),IF($J$4="Todas",COUNTIFS(DB_CAL_Q1_Q3!$E$5:$E$362,$J$5,DB_CAL_Q1_Q3!$G$5:$G$362,$B32,DB_CAL_Q1_Q3!$B$5:$B$362,K$27),COUNTIFS(DB_CAL_Q1_Q3!$H$5:$H$362,$J$4,DB_CAL_Q1_Q3!$E$5:$E$362,$J$5,DB_CAL_Q1_Q3!$G$5:$G$362,$B32,DB_CAL_Q1_Q3!$B$5:$B$362,K$27))))</f>
        <v>16</v>
      </c>
      <c r="L32" s="221">
        <f>IF(AND($J$5="Todas",$J$4="Todas"),COUNTIFS(DB_CAL_Q1_Q3!$G$5:$G$362,$B32,DB_CAL_Q1_Q3!$B$5:$B$362,L$27),IF($J$5="Todas",COUNTIFS(DB_CAL_Q1_Q3!$H$5:$H$362,$J$4,DB_CAL_Q1_Q3!$G$5:$G$362,$B32,DB_CAL_Q1_Q3!$B$5:$B$362,L$27),IF($J$4="Todas",COUNTIFS(DB_CAL_Q1_Q3!$E$5:$E$362,$J$5,DB_CAL_Q1_Q3!$G$5:$G$362,$B32,DB_CAL_Q1_Q3!$B$5:$B$362,L$27),COUNTIFS(DB_CAL_Q1_Q3!$H$5:$H$362,$J$4,DB_CAL_Q1_Q3!$E$5:$E$362,$J$5,DB_CAL_Q1_Q3!$G$5:$G$362,$B32,DB_CAL_Q1_Q3!$B$5:$B$362,L$27))))</f>
        <v>0</v>
      </c>
      <c r="M32" s="225">
        <f t="shared" si="12"/>
        <v>0</v>
      </c>
      <c r="N32" s="225">
        <f t="shared" si="13"/>
        <v>0.2413793103448276</v>
      </c>
      <c r="O32" s="225">
        <f t="shared" si="14"/>
        <v>0</v>
      </c>
      <c r="P32" s="225">
        <f t="shared" si="15"/>
        <v>2.8985507246376812E-2</v>
      </c>
      <c r="Q32" s="225">
        <f t="shared" si="19"/>
        <v>0</v>
      </c>
      <c r="R32" s="225">
        <f t="shared" si="16"/>
        <v>0.1</v>
      </c>
      <c r="S32" s="225">
        <f t="shared" si="16"/>
        <v>0</v>
      </c>
      <c r="T32" s="225">
        <f t="shared" si="16"/>
        <v>0.12403100775193798</v>
      </c>
      <c r="U32" s="225">
        <f t="shared" si="16"/>
        <v>0</v>
      </c>
    </row>
    <row r="33" spans="1:21" ht="15" customHeight="1">
      <c r="A33" s="186"/>
      <c r="B33" s="223" t="str">
        <f t="shared" si="17"/>
        <v>Ninguna</v>
      </c>
      <c r="C33" s="222">
        <f t="shared" si="18"/>
        <v>6.9832402234636867E-2</v>
      </c>
      <c r="D33" s="221">
        <f>IF(AND($J$5="Todas",$J$4="Todas"),COUNTIFS(DB_CAL_Q1_Q3!$G$5:$G$362,$B33,DB_CAL_Q1_Q3!$B$5:$B$362,D$27),IF($J$5="Todas",COUNTIFS(DB_CAL_Q1_Q3!$H$5:$H$362,$J$4,DB_CAL_Q1_Q3!$G$5:$G$362,$B33,DB_CAL_Q1_Q3!$B$5:$B$362,D$27),IF($J$4="Todas",COUNTIFS(DB_CAL_Q1_Q3!$E$5:$E$362,$J$5,DB_CAL_Q1_Q3!$G$5:$G$362,$B33,DB_CAL_Q1_Q3!$B$5:$B$362,D$27),COUNTIFS(DB_CAL_Q1_Q3!$H$5:$H$362,$J$4,DB_CAL_Q1_Q3!$E$5:$E$362,$J$5,DB_CAL_Q1_Q3!$G$5:$G$362,$B33,DB_CAL_Q1_Q3!$B$5:$B$362,D$27))))</f>
        <v>3</v>
      </c>
      <c r="E33" s="221">
        <f>IF(AND($J$5="Todas",$J$4="Todas"),COUNTIFS(DB_CAL_Q1_Q3!$G$5:$G$362,$B33,DB_CAL_Q1_Q3!$B$5:$B$362,E$27),IF($J$5="Todas",COUNTIFS(DB_CAL_Q1_Q3!$H$5:$H$362,$J$4,DB_CAL_Q1_Q3!$G$5:$G$362,$B33,DB_CAL_Q1_Q3!$B$5:$B$362,E$27),IF($J$4="Todas",COUNTIFS(DB_CAL_Q1_Q3!$E$5:$E$362,$J$5,DB_CAL_Q1_Q3!$G$5:$G$362,$B33,DB_CAL_Q1_Q3!$B$5:$B$362,E$27),COUNTIFS(DB_CAL_Q1_Q3!$H$5:$H$362,$J$4,DB_CAL_Q1_Q3!$E$5:$E$362,$J$5,DB_CAL_Q1_Q3!$G$5:$G$362,$B33,DB_CAL_Q1_Q3!$B$5:$B$362,E$27))))</f>
        <v>0</v>
      </c>
      <c r="F33" s="221">
        <f>IF(AND($J$5="Todas",$J$4="Todas"),COUNTIFS(DB_CAL_Q1_Q3!$G$5:$G$362,$B33,DB_CAL_Q1_Q3!$B$5:$B$362,F$27),IF($J$5="Todas",COUNTIFS(DB_CAL_Q1_Q3!$H$5:$H$362,$J$4,DB_CAL_Q1_Q3!$G$5:$G$362,$B33,DB_CAL_Q1_Q3!$B$5:$B$362,F$27),IF($J$4="Todas",COUNTIFS(DB_CAL_Q1_Q3!$E$5:$E$362,$J$5,DB_CAL_Q1_Q3!$G$5:$G$362,$B33,DB_CAL_Q1_Q3!$B$5:$B$362,F$27),COUNTIFS(DB_CAL_Q1_Q3!$H$5:$H$362,$J$4,DB_CAL_Q1_Q3!$E$5:$E$362,$J$5,DB_CAL_Q1_Q3!$G$5:$G$362,$B33,DB_CAL_Q1_Q3!$B$5:$B$362,F$27))))</f>
        <v>0</v>
      </c>
      <c r="G33" s="221">
        <f>IF(AND($J$5="Todas",$J$4="Todas"),COUNTIFS(DB_CAL_Q1_Q3!$G$5:$G$362,$B33,DB_CAL_Q1_Q3!$B$5:$B$362,G$27),IF($J$5="Todas",COUNTIFS(DB_CAL_Q1_Q3!$H$5:$H$362,$J$4,DB_CAL_Q1_Q3!$G$5:$G$362,$B33,DB_CAL_Q1_Q3!$B$5:$B$362,G$27),IF($J$4="Todas",COUNTIFS(DB_CAL_Q1_Q3!$E$5:$E$362,$J$5,DB_CAL_Q1_Q3!$G$5:$G$362,$B33,DB_CAL_Q1_Q3!$B$5:$B$362,G$27),COUNTIFS(DB_CAL_Q1_Q3!$H$5:$H$362,$J$4,DB_CAL_Q1_Q3!$E$5:$E$362,$J$5,DB_CAL_Q1_Q3!$G$5:$G$362,$B33,DB_CAL_Q1_Q3!$B$5:$B$362,G$27))))</f>
        <v>16</v>
      </c>
      <c r="H33" s="221">
        <f>IF(AND($J$5="Todas",$J$4="Todas"),COUNTIFS(DB_CAL_Q1_Q3!$G$5:$G$362,$B33,DB_CAL_Q1_Q3!$B$5:$B$362,H$27),IF($J$5="Todas",COUNTIFS(DB_CAL_Q1_Q3!$H$5:$H$362,$J$4,DB_CAL_Q1_Q3!$G$5:$G$362,$B33,DB_CAL_Q1_Q3!$B$5:$B$362,H$27),IF($J$4="Todas",COUNTIFS(DB_CAL_Q1_Q3!$E$5:$E$362,$J$5,DB_CAL_Q1_Q3!$G$5:$G$362,$B33,DB_CAL_Q1_Q3!$B$5:$B$362,H$27),COUNTIFS(DB_CAL_Q1_Q3!$H$5:$H$362,$J$4,DB_CAL_Q1_Q3!$E$5:$E$362,$J$5,DB_CAL_Q1_Q3!$G$5:$G$362,$B33,DB_CAL_Q1_Q3!$B$5:$B$362,H$27))))</f>
        <v>3</v>
      </c>
      <c r="I33" s="221">
        <f>IF(AND($J$5="Todas",$J$4="Todas"),COUNTIFS(DB_CAL_Q1_Q3!$G$5:$G$362,$B33,DB_CAL_Q1_Q3!$B$5:$B$362,I$27),IF($J$5="Todas",COUNTIFS(DB_CAL_Q1_Q3!$H$5:$H$362,$J$4,DB_CAL_Q1_Q3!$G$5:$G$362,$B33,DB_CAL_Q1_Q3!$B$5:$B$362,I$27),IF($J$4="Todas",COUNTIFS(DB_CAL_Q1_Q3!$E$5:$E$362,$J$5,DB_CAL_Q1_Q3!$G$5:$G$362,$B33,DB_CAL_Q1_Q3!$B$5:$B$362,I$27),COUNTIFS(DB_CAL_Q1_Q3!$H$5:$H$362,$J$4,DB_CAL_Q1_Q3!$E$5:$E$362,$J$5,DB_CAL_Q1_Q3!$G$5:$G$362,$B33,DB_CAL_Q1_Q3!$B$5:$B$362,I$27))))</f>
        <v>0</v>
      </c>
      <c r="J33" s="221">
        <f>IF(AND($J$5="Todas",$J$4="Todas"),COUNTIFS(DB_CAL_Q1_Q3!$G$5:$G$362,$B33,DB_CAL_Q1_Q3!$B$5:$B$362,J$27),IF($J$5="Todas",COUNTIFS(DB_CAL_Q1_Q3!$H$5:$H$362,$J$4,DB_CAL_Q1_Q3!$G$5:$G$362,$B33,DB_CAL_Q1_Q3!$B$5:$B$362,J$27),IF($J$4="Todas",COUNTIFS(DB_CAL_Q1_Q3!$E$5:$E$362,$J$5,DB_CAL_Q1_Q3!$G$5:$G$362,$B33,DB_CAL_Q1_Q3!$B$5:$B$362,J$27),COUNTIFS(DB_CAL_Q1_Q3!$H$5:$H$362,$J$4,DB_CAL_Q1_Q3!$E$5:$E$362,$J$5,DB_CAL_Q1_Q3!$G$5:$G$362,$B33,DB_CAL_Q1_Q3!$B$5:$B$362,J$27))))</f>
        <v>0</v>
      </c>
      <c r="K33" s="221">
        <f>IF(AND($J$5="Todas",$J$4="Todas"),COUNTIFS(DB_CAL_Q1_Q3!$G$5:$G$362,$B33,DB_CAL_Q1_Q3!$B$5:$B$362,K$27),IF($J$5="Todas",COUNTIFS(DB_CAL_Q1_Q3!$H$5:$H$362,$J$4,DB_CAL_Q1_Q3!$G$5:$G$362,$B33,DB_CAL_Q1_Q3!$B$5:$B$362,K$27),IF($J$4="Todas",COUNTIFS(DB_CAL_Q1_Q3!$E$5:$E$362,$J$5,DB_CAL_Q1_Q3!$G$5:$G$362,$B33,DB_CAL_Q1_Q3!$B$5:$B$362,K$27),COUNTIFS(DB_CAL_Q1_Q3!$H$5:$H$362,$J$4,DB_CAL_Q1_Q3!$E$5:$E$362,$J$5,DB_CAL_Q1_Q3!$G$5:$G$362,$B33,DB_CAL_Q1_Q3!$B$5:$B$362,K$27))))</f>
        <v>1</v>
      </c>
      <c r="L33" s="221">
        <f>IF(AND($J$5="Todas",$J$4="Todas"),COUNTIFS(DB_CAL_Q1_Q3!$G$5:$G$362,$B33,DB_CAL_Q1_Q3!$B$5:$B$362,L$27),IF($J$5="Todas",COUNTIFS(DB_CAL_Q1_Q3!$H$5:$H$362,$J$4,DB_CAL_Q1_Q3!$G$5:$G$362,$B33,DB_CAL_Q1_Q3!$B$5:$B$362,L$27),IF($J$4="Todas",COUNTIFS(DB_CAL_Q1_Q3!$E$5:$E$362,$J$5,DB_CAL_Q1_Q3!$G$5:$G$362,$B33,DB_CAL_Q1_Q3!$B$5:$B$362,L$27),COUNTIFS(DB_CAL_Q1_Q3!$H$5:$H$362,$J$4,DB_CAL_Q1_Q3!$E$5:$E$362,$J$5,DB_CAL_Q1_Q3!$G$5:$G$362,$B33,DB_CAL_Q1_Q3!$B$5:$B$362,L$27))))</f>
        <v>2</v>
      </c>
      <c r="M33" s="225">
        <f t="shared" si="12"/>
        <v>9.6774193548387094E-2</v>
      </c>
      <c r="N33" s="225">
        <f t="shared" si="13"/>
        <v>0</v>
      </c>
      <c r="O33" s="225">
        <f t="shared" si="14"/>
        <v>0</v>
      </c>
      <c r="P33" s="225">
        <f t="shared" si="15"/>
        <v>0.2318840579710145</v>
      </c>
      <c r="Q33" s="225">
        <f t="shared" si="19"/>
        <v>0.13043478260869565</v>
      </c>
      <c r="R33" s="225">
        <f t="shared" si="16"/>
        <v>0</v>
      </c>
      <c r="S33" s="225">
        <f t="shared" si="16"/>
        <v>0</v>
      </c>
      <c r="T33" s="225">
        <f t="shared" si="16"/>
        <v>7.7519379844961239E-3</v>
      </c>
      <c r="U33" s="225">
        <f t="shared" si="16"/>
        <v>6.25E-2</v>
      </c>
    </row>
    <row r="34" spans="1:21" ht="15" customHeight="1">
      <c r="A34" s="186"/>
      <c r="B34" s="223" t="str">
        <f t="shared" si="17"/>
        <v>GLP</v>
      </c>
      <c r="C34" s="222">
        <f t="shared" si="18"/>
        <v>2.23463687150838E-2</v>
      </c>
      <c r="D34" s="221">
        <f>IF(AND($J$5="Todas",$J$4="Todas"),COUNTIFS(DB_CAL_Q1_Q3!$G$5:$G$362,$B34,DB_CAL_Q1_Q3!$B$5:$B$362,D$27),IF($J$5="Todas",COUNTIFS(DB_CAL_Q1_Q3!$H$5:$H$362,$J$4,DB_CAL_Q1_Q3!$G$5:$G$362,$B34,DB_CAL_Q1_Q3!$B$5:$B$362,D$27),IF($J$4="Todas",COUNTIFS(DB_CAL_Q1_Q3!$E$5:$E$362,$J$5,DB_CAL_Q1_Q3!$G$5:$G$362,$B34,DB_CAL_Q1_Q3!$B$5:$B$362,D$27),COUNTIFS(DB_CAL_Q1_Q3!$H$5:$H$362,$J$4,DB_CAL_Q1_Q3!$E$5:$E$362,$J$5,DB_CAL_Q1_Q3!$G$5:$G$362,$B34,DB_CAL_Q1_Q3!$B$5:$B$362,D$27))))</f>
        <v>0</v>
      </c>
      <c r="E34" s="221">
        <f>IF(AND($J$5="Todas",$J$4="Todas"),COUNTIFS(DB_CAL_Q1_Q3!$G$5:$G$362,$B34,DB_CAL_Q1_Q3!$B$5:$B$362,E$27),IF($J$5="Todas",COUNTIFS(DB_CAL_Q1_Q3!$H$5:$H$362,$J$4,DB_CAL_Q1_Q3!$G$5:$G$362,$B34,DB_CAL_Q1_Q3!$B$5:$B$362,E$27),IF($J$4="Todas",COUNTIFS(DB_CAL_Q1_Q3!$E$5:$E$362,$J$5,DB_CAL_Q1_Q3!$G$5:$G$362,$B34,DB_CAL_Q1_Q3!$B$5:$B$362,E$27),COUNTIFS(DB_CAL_Q1_Q3!$H$5:$H$362,$J$4,DB_CAL_Q1_Q3!$E$5:$E$362,$J$5,DB_CAL_Q1_Q3!$G$5:$G$362,$B34,DB_CAL_Q1_Q3!$B$5:$B$362,E$27))))</f>
        <v>0</v>
      </c>
      <c r="F34" s="221">
        <f>IF(AND($J$5="Todas",$J$4="Todas"),COUNTIFS(DB_CAL_Q1_Q3!$G$5:$G$362,$B34,DB_CAL_Q1_Q3!$B$5:$B$362,F$27),IF($J$5="Todas",COUNTIFS(DB_CAL_Q1_Q3!$H$5:$H$362,$J$4,DB_CAL_Q1_Q3!$G$5:$G$362,$B34,DB_CAL_Q1_Q3!$B$5:$B$362,F$27),IF($J$4="Todas",COUNTIFS(DB_CAL_Q1_Q3!$E$5:$E$362,$J$5,DB_CAL_Q1_Q3!$G$5:$G$362,$B34,DB_CAL_Q1_Q3!$B$5:$B$362,F$27),COUNTIFS(DB_CAL_Q1_Q3!$H$5:$H$362,$J$4,DB_CAL_Q1_Q3!$E$5:$E$362,$J$5,DB_CAL_Q1_Q3!$G$5:$G$362,$B34,DB_CAL_Q1_Q3!$B$5:$B$362,F$27))))</f>
        <v>0</v>
      </c>
      <c r="G34" s="221">
        <f>IF(AND($J$5="Todas",$J$4="Todas"),COUNTIFS(DB_CAL_Q1_Q3!$G$5:$G$362,$B34,DB_CAL_Q1_Q3!$B$5:$B$362,G$27),IF($J$5="Todas",COUNTIFS(DB_CAL_Q1_Q3!$H$5:$H$362,$J$4,DB_CAL_Q1_Q3!$G$5:$G$362,$B34,DB_CAL_Q1_Q3!$B$5:$B$362,G$27),IF($J$4="Todas",COUNTIFS(DB_CAL_Q1_Q3!$E$5:$E$362,$J$5,DB_CAL_Q1_Q3!$G$5:$G$362,$B34,DB_CAL_Q1_Q3!$B$5:$B$362,G$27),COUNTIFS(DB_CAL_Q1_Q3!$H$5:$H$362,$J$4,DB_CAL_Q1_Q3!$E$5:$E$362,$J$5,DB_CAL_Q1_Q3!$G$5:$G$362,$B34,DB_CAL_Q1_Q3!$B$5:$B$362,G$27))))</f>
        <v>3</v>
      </c>
      <c r="H34" s="221">
        <f>IF(AND($J$5="Todas",$J$4="Todas"),COUNTIFS(DB_CAL_Q1_Q3!$G$5:$G$362,$B34,DB_CAL_Q1_Q3!$B$5:$B$362,H$27),IF($J$5="Todas",COUNTIFS(DB_CAL_Q1_Q3!$H$5:$H$362,$J$4,DB_CAL_Q1_Q3!$G$5:$G$362,$B34,DB_CAL_Q1_Q3!$B$5:$B$362,H$27),IF($J$4="Todas",COUNTIFS(DB_CAL_Q1_Q3!$E$5:$E$362,$J$5,DB_CAL_Q1_Q3!$G$5:$G$362,$B34,DB_CAL_Q1_Q3!$B$5:$B$362,H$27),COUNTIFS(DB_CAL_Q1_Q3!$H$5:$H$362,$J$4,DB_CAL_Q1_Q3!$E$5:$E$362,$J$5,DB_CAL_Q1_Q3!$G$5:$G$362,$B34,DB_CAL_Q1_Q3!$B$5:$B$362,H$27))))</f>
        <v>2</v>
      </c>
      <c r="I34" s="221">
        <f>IF(AND($J$5="Todas",$J$4="Todas"),COUNTIFS(DB_CAL_Q1_Q3!$G$5:$G$362,$B34,DB_CAL_Q1_Q3!$B$5:$B$362,I$27),IF($J$5="Todas",COUNTIFS(DB_CAL_Q1_Q3!$H$5:$H$362,$J$4,DB_CAL_Q1_Q3!$G$5:$G$362,$B34,DB_CAL_Q1_Q3!$B$5:$B$362,I$27),IF($J$4="Todas",COUNTIFS(DB_CAL_Q1_Q3!$E$5:$E$362,$J$5,DB_CAL_Q1_Q3!$G$5:$G$362,$B34,DB_CAL_Q1_Q3!$B$5:$B$362,I$27),COUNTIFS(DB_CAL_Q1_Q3!$H$5:$H$362,$J$4,DB_CAL_Q1_Q3!$E$5:$E$362,$J$5,DB_CAL_Q1_Q3!$G$5:$G$362,$B34,DB_CAL_Q1_Q3!$B$5:$B$362,I$27))))</f>
        <v>0</v>
      </c>
      <c r="J34" s="221">
        <f>IF(AND($J$5="Todas",$J$4="Todas"),COUNTIFS(DB_CAL_Q1_Q3!$G$5:$G$362,$B34,DB_CAL_Q1_Q3!$B$5:$B$362,J$27),IF($J$5="Todas",COUNTIFS(DB_CAL_Q1_Q3!$H$5:$H$362,$J$4,DB_CAL_Q1_Q3!$G$5:$G$362,$B34,DB_CAL_Q1_Q3!$B$5:$B$362,J$27),IF($J$4="Todas",COUNTIFS(DB_CAL_Q1_Q3!$E$5:$E$362,$J$5,DB_CAL_Q1_Q3!$G$5:$G$362,$B34,DB_CAL_Q1_Q3!$B$5:$B$362,J$27),COUNTIFS(DB_CAL_Q1_Q3!$H$5:$H$362,$J$4,DB_CAL_Q1_Q3!$E$5:$E$362,$J$5,DB_CAL_Q1_Q3!$G$5:$G$362,$B34,DB_CAL_Q1_Q3!$B$5:$B$362,J$27))))</f>
        <v>1</v>
      </c>
      <c r="K34" s="221">
        <f>IF(AND($J$5="Todas",$J$4="Todas"),COUNTIFS(DB_CAL_Q1_Q3!$G$5:$G$362,$B34,DB_CAL_Q1_Q3!$B$5:$B$362,K$27),IF($J$5="Todas",COUNTIFS(DB_CAL_Q1_Q3!$H$5:$H$362,$J$4,DB_CAL_Q1_Q3!$G$5:$G$362,$B34,DB_CAL_Q1_Q3!$B$5:$B$362,K$27),IF($J$4="Todas",COUNTIFS(DB_CAL_Q1_Q3!$E$5:$E$362,$J$5,DB_CAL_Q1_Q3!$G$5:$G$362,$B34,DB_CAL_Q1_Q3!$B$5:$B$362,K$27),COUNTIFS(DB_CAL_Q1_Q3!$H$5:$H$362,$J$4,DB_CAL_Q1_Q3!$E$5:$E$362,$J$5,DB_CAL_Q1_Q3!$G$5:$G$362,$B34,DB_CAL_Q1_Q3!$B$5:$B$362,K$27))))</f>
        <v>2</v>
      </c>
      <c r="L34" s="221">
        <f>IF(AND($J$5="Todas",$J$4="Todas"),COUNTIFS(DB_CAL_Q1_Q3!$G$5:$G$362,$B34,DB_CAL_Q1_Q3!$B$5:$B$362,L$27),IF($J$5="Todas",COUNTIFS(DB_CAL_Q1_Q3!$H$5:$H$362,$J$4,DB_CAL_Q1_Q3!$G$5:$G$362,$B34,DB_CAL_Q1_Q3!$B$5:$B$362,L$27),IF($J$4="Todas",COUNTIFS(DB_CAL_Q1_Q3!$E$5:$E$362,$J$5,DB_CAL_Q1_Q3!$G$5:$G$362,$B34,DB_CAL_Q1_Q3!$B$5:$B$362,L$27),COUNTIFS(DB_CAL_Q1_Q3!$H$5:$H$362,$J$4,DB_CAL_Q1_Q3!$E$5:$E$362,$J$5,DB_CAL_Q1_Q3!$G$5:$G$362,$B34,DB_CAL_Q1_Q3!$B$5:$B$362,L$27))))</f>
        <v>0</v>
      </c>
      <c r="M34" s="225">
        <f t="shared" si="12"/>
        <v>0</v>
      </c>
      <c r="N34" s="225">
        <f t="shared" si="13"/>
        <v>0</v>
      </c>
      <c r="O34" s="225">
        <f t="shared" si="14"/>
        <v>0</v>
      </c>
      <c r="P34" s="225">
        <f t="shared" si="15"/>
        <v>4.3478260869565216E-2</v>
      </c>
      <c r="Q34" s="225">
        <f t="shared" si="19"/>
        <v>8.6956521739130432E-2</v>
      </c>
      <c r="R34" s="225">
        <f t="shared" si="16"/>
        <v>0</v>
      </c>
      <c r="S34" s="225">
        <f t="shared" si="16"/>
        <v>3.5714285714285712E-2</v>
      </c>
      <c r="T34" s="225">
        <f t="shared" si="16"/>
        <v>1.5503875968992248E-2</v>
      </c>
      <c r="U34" s="225">
        <f t="shared" si="16"/>
        <v>0</v>
      </c>
    </row>
    <row r="35" spans="1:21" ht="15" customHeight="1">
      <c r="A35" s="186"/>
      <c r="B35" s="223" t="str">
        <f t="shared" si="17"/>
        <v>Bomba de calor aire</v>
      </c>
      <c r="C35" s="222">
        <f t="shared" si="18"/>
        <v>1.6759776536312849E-2</v>
      </c>
      <c r="D35" s="221">
        <f>IF(AND($J$5="Todas",$J$4="Todas"),COUNTIFS(DB_CAL_Q1_Q3!$G$5:$G$362,$B35,DB_CAL_Q1_Q3!$B$5:$B$362,D$27),IF($J$5="Todas",COUNTIFS(DB_CAL_Q1_Q3!$H$5:$H$362,$J$4,DB_CAL_Q1_Q3!$G$5:$G$362,$B35,DB_CAL_Q1_Q3!$B$5:$B$362,D$27),IF($J$4="Todas",COUNTIFS(DB_CAL_Q1_Q3!$E$5:$E$362,$J$5,DB_CAL_Q1_Q3!$G$5:$G$362,$B35,DB_CAL_Q1_Q3!$B$5:$B$362,D$27),COUNTIFS(DB_CAL_Q1_Q3!$H$5:$H$362,$J$4,DB_CAL_Q1_Q3!$E$5:$E$362,$J$5,DB_CAL_Q1_Q3!$G$5:$G$362,$B35,DB_CAL_Q1_Q3!$B$5:$B$362,D$27))))</f>
        <v>1</v>
      </c>
      <c r="E35" s="221">
        <f>IF(AND($J$5="Todas",$J$4="Todas"),COUNTIFS(DB_CAL_Q1_Q3!$G$5:$G$362,$B35,DB_CAL_Q1_Q3!$B$5:$B$362,E$27),IF($J$5="Todas",COUNTIFS(DB_CAL_Q1_Q3!$H$5:$H$362,$J$4,DB_CAL_Q1_Q3!$G$5:$G$362,$B35,DB_CAL_Q1_Q3!$B$5:$B$362,E$27),IF($J$4="Todas",COUNTIFS(DB_CAL_Q1_Q3!$E$5:$E$362,$J$5,DB_CAL_Q1_Q3!$G$5:$G$362,$B35,DB_CAL_Q1_Q3!$B$5:$B$362,E$27),COUNTIFS(DB_CAL_Q1_Q3!$H$5:$H$362,$J$4,DB_CAL_Q1_Q3!$E$5:$E$362,$J$5,DB_CAL_Q1_Q3!$G$5:$G$362,$B35,DB_CAL_Q1_Q3!$B$5:$B$362,E$27))))</f>
        <v>0</v>
      </c>
      <c r="F35" s="221">
        <f>IF(AND($J$5="Todas",$J$4="Todas"),COUNTIFS(DB_CAL_Q1_Q3!$G$5:$G$362,$B35,DB_CAL_Q1_Q3!$B$5:$B$362,F$27),IF($J$5="Todas",COUNTIFS(DB_CAL_Q1_Q3!$H$5:$H$362,$J$4,DB_CAL_Q1_Q3!$G$5:$G$362,$B35,DB_CAL_Q1_Q3!$B$5:$B$362,F$27),IF($J$4="Todas",COUNTIFS(DB_CAL_Q1_Q3!$E$5:$E$362,$J$5,DB_CAL_Q1_Q3!$G$5:$G$362,$B35,DB_CAL_Q1_Q3!$B$5:$B$362,F$27),COUNTIFS(DB_CAL_Q1_Q3!$H$5:$H$362,$J$4,DB_CAL_Q1_Q3!$E$5:$E$362,$J$5,DB_CAL_Q1_Q3!$G$5:$G$362,$B35,DB_CAL_Q1_Q3!$B$5:$B$362,F$27))))</f>
        <v>0</v>
      </c>
      <c r="G35" s="221">
        <f>IF(AND($J$5="Todas",$J$4="Todas"),COUNTIFS(DB_CAL_Q1_Q3!$G$5:$G$362,$B35,DB_CAL_Q1_Q3!$B$5:$B$362,G$27),IF($J$5="Todas",COUNTIFS(DB_CAL_Q1_Q3!$H$5:$H$362,$J$4,DB_CAL_Q1_Q3!$G$5:$G$362,$B35,DB_CAL_Q1_Q3!$B$5:$B$362,G$27),IF($J$4="Todas",COUNTIFS(DB_CAL_Q1_Q3!$E$5:$E$362,$J$5,DB_CAL_Q1_Q3!$G$5:$G$362,$B35,DB_CAL_Q1_Q3!$B$5:$B$362,G$27),COUNTIFS(DB_CAL_Q1_Q3!$H$5:$H$362,$J$4,DB_CAL_Q1_Q3!$E$5:$E$362,$J$5,DB_CAL_Q1_Q3!$G$5:$G$362,$B35,DB_CAL_Q1_Q3!$B$5:$B$362,G$27))))</f>
        <v>2</v>
      </c>
      <c r="H35" s="221">
        <f>IF(AND($J$5="Todas",$J$4="Todas"),COUNTIFS(DB_CAL_Q1_Q3!$G$5:$G$362,$B35,DB_CAL_Q1_Q3!$B$5:$B$362,H$27),IF($J$5="Todas",COUNTIFS(DB_CAL_Q1_Q3!$H$5:$H$362,$J$4,DB_CAL_Q1_Q3!$G$5:$G$362,$B35,DB_CAL_Q1_Q3!$B$5:$B$362,H$27),IF($J$4="Todas",COUNTIFS(DB_CAL_Q1_Q3!$E$5:$E$362,$J$5,DB_CAL_Q1_Q3!$G$5:$G$362,$B35,DB_CAL_Q1_Q3!$B$5:$B$362,H$27),COUNTIFS(DB_CAL_Q1_Q3!$H$5:$H$362,$J$4,DB_CAL_Q1_Q3!$E$5:$E$362,$J$5,DB_CAL_Q1_Q3!$G$5:$G$362,$B35,DB_CAL_Q1_Q3!$B$5:$B$362,H$27))))</f>
        <v>0</v>
      </c>
      <c r="I35" s="221">
        <f>IF(AND($J$5="Todas",$J$4="Todas"),COUNTIFS(DB_CAL_Q1_Q3!$G$5:$G$362,$B35,DB_CAL_Q1_Q3!$B$5:$B$362,I$27),IF($J$5="Todas",COUNTIFS(DB_CAL_Q1_Q3!$H$5:$H$362,$J$4,DB_CAL_Q1_Q3!$G$5:$G$362,$B35,DB_CAL_Q1_Q3!$B$5:$B$362,I$27),IF($J$4="Todas",COUNTIFS(DB_CAL_Q1_Q3!$E$5:$E$362,$J$5,DB_CAL_Q1_Q3!$G$5:$G$362,$B35,DB_CAL_Q1_Q3!$B$5:$B$362,I$27),COUNTIFS(DB_CAL_Q1_Q3!$H$5:$H$362,$J$4,DB_CAL_Q1_Q3!$E$5:$E$362,$J$5,DB_CAL_Q1_Q3!$G$5:$G$362,$B35,DB_CAL_Q1_Q3!$B$5:$B$362,I$27))))</f>
        <v>1</v>
      </c>
      <c r="J35" s="221">
        <f>IF(AND($J$5="Todas",$J$4="Todas"),COUNTIFS(DB_CAL_Q1_Q3!$G$5:$G$362,$B35,DB_CAL_Q1_Q3!$B$5:$B$362,J$27),IF($J$5="Todas",COUNTIFS(DB_CAL_Q1_Q3!$H$5:$H$362,$J$4,DB_CAL_Q1_Q3!$G$5:$G$362,$B35,DB_CAL_Q1_Q3!$B$5:$B$362,J$27),IF($J$4="Todas",COUNTIFS(DB_CAL_Q1_Q3!$E$5:$E$362,$J$5,DB_CAL_Q1_Q3!$G$5:$G$362,$B35,DB_CAL_Q1_Q3!$B$5:$B$362,J$27),COUNTIFS(DB_CAL_Q1_Q3!$H$5:$H$362,$J$4,DB_CAL_Q1_Q3!$E$5:$E$362,$J$5,DB_CAL_Q1_Q3!$G$5:$G$362,$B35,DB_CAL_Q1_Q3!$B$5:$B$362,J$27))))</f>
        <v>0</v>
      </c>
      <c r="K35" s="221">
        <f>IF(AND($J$5="Todas",$J$4="Todas"),COUNTIFS(DB_CAL_Q1_Q3!$G$5:$G$362,$B35,DB_CAL_Q1_Q3!$B$5:$B$362,K$27),IF($J$5="Todas",COUNTIFS(DB_CAL_Q1_Q3!$H$5:$H$362,$J$4,DB_CAL_Q1_Q3!$G$5:$G$362,$B35,DB_CAL_Q1_Q3!$B$5:$B$362,K$27),IF($J$4="Todas",COUNTIFS(DB_CAL_Q1_Q3!$E$5:$E$362,$J$5,DB_CAL_Q1_Q3!$G$5:$G$362,$B35,DB_CAL_Q1_Q3!$B$5:$B$362,K$27),COUNTIFS(DB_CAL_Q1_Q3!$H$5:$H$362,$J$4,DB_CAL_Q1_Q3!$E$5:$E$362,$J$5,DB_CAL_Q1_Q3!$G$5:$G$362,$B35,DB_CAL_Q1_Q3!$B$5:$B$362,K$27))))</f>
        <v>0</v>
      </c>
      <c r="L35" s="221">
        <f>IF(AND($J$5="Todas",$J$4="Todas"),COUNTIFS(DB_CAL_Q1_Q3!$G$5:$G$362,$B35,DB_CAL_Q1_Q3!$B$5:$B$362,L$27),IF($J$5="Todas",COUNTIFS(DB_CAL_Q1_Q3!$H$5:$H$362,$J$4,DB_CAL_Q1_Q3!$G$5:$G$362,$B35,DB_CAL_Q1_Q3!$B$5:$B$362,L$27),IF($J$4="Todas",COUNTIFS(DB_CAL_Q1_Q3!$E$5:$E$362,$J$5,DB_CAL_Q1_Q3!$G$5:$G$362,$B35,DB_CAL_Q1_Q3!$B$5:$B$362,L$27),COUNTIFS(DB_CAL_Q1_Q3!$H$5:$H$362,$J$4,DB_CAL_Q1_Q3!$E$5:$E$362,$J$5,DB_CAL_Q1_Q3!$G$5:$G$362,$B35,DB_CAL_Q1_Q3!$B$5:$B$362,L$27))))</f>
        <v>2</v>
      </c>
      <c r="M35" s="225">
        <f t="shared" si="12"/>
        <v>3.2258064516129031E-2</v>
      </c>
      <c r="N35" s="225">
        <f t="shared" si="13"/>
        <v>0</v>
      </c>
      <c r="O35" s="225">
        <f t="shared" si="14"/>
        <v>0</v>
      </c>
      <c r="P35" s="225">
        <f t="shared" si="15"/>
        <v>2.8985507246376812E-2</v>
      </c>
      <c r="Q35" s="225">
        <f t="shared" si="19"/>
        <v>0</v>
      </c>
      <c r="R35" s="225">
        <f t="shared" si="16"/>
        <v>0.1</v>
      </c>
      <c r="S35" s="225">
        <f t="shared" si="16"/>
        <v>0</v>
      </c>
      <c r="T35" s="225">
        <f t="shared" si="16"/>
        <v>0</v>
      </c>
      <c r="U35" s="225">
        <f t="shared" si="16"/>
        <v>6.25E-2</v>
      </c>
    </row>
    <row r="36" spans="1:21" ht="15" customHeight="1">
      <c r="A36" s="186"/>
      <c r="B36" s="223" t="str">
        <f t="shared" si="17"/>
        <v>Solar Térmica</v>
      </c>
      <c r="C36" s="222">
        <f t="shared" si="18"/>
        <v>1.3966480446927373E-2</v>
      </c>
      <c r="D36" s="221">
        <f>IF(AND($J$5="Todas",$J$4="Todas"),COUNTIFS(DB_CAL_Q1_Q3!$G$5:$G$362,$B36,DB_CAL_Q1_Q3!$B$5:$B$362,D$27),IF($J$5="Todas",COUNTIFS(DB_CAL_Q1_Q3!$H$5:$H$362,$J$4,DB_CAL_Q1_Q3!$G$5:$G$362,$B36,DB_CAL_Q1_Q3!$B$5:$B$362,D$27),IF($J$4="Todas",COUNTIFS(DB_CAL_Q1_Q3!$E$5:$E$362,$J$5,DB_CAL_Q1_Q3!$G$5:$G$362,$B36,DB_CAL_Q1_Q3!$B$5:$B$362,D$27),COUNTIFS(DB_CAL_Q1_Q3!$H$5:$H$362,$J$4,DB_CAL_Q1_Q3!$E$5:$E$362,$J$5,DB_CAL_Q1_Q3!$G$5:$G$362,$B36,DB_CAL_Q1_Q3!$B$5:$B$362,D$27))))</f>
        <v>0</v>
      </c>
      <c r="E36" s="221">
        <f>IF(AND($J$5="Todas",$J$4="Todas"),COUNTIFS(DB_CAL_Q1_Q3!$G$5:$G$362,$B36,DB_CAL_Q1_Q3!$B$5:$B$362,E$27),IF($J$5="Todas",COUNTIFS(DB_CAL_Q1_Q3!$H$5:$H$362,$J$4,DB_CAL_Q1_Q3!$G$5:$G$362,$B36,DB_CAL_Q1_Q3!$B$5:$B$362,E$27),IF($J$4="Todas",COUNTIFS(DB_CAL_Q1_Q3!$E$5:$E$362,$J$5,DB_CAL_Q1_Q3!$G$5:$G$362,$B36,DB_CAL_Q1_Q3!$B$5:$B$362,E$27),COUNTIFS(DB_CAL_Q1_Q3!$H$5:$H$362,$J$4,DB_CAL_Q1_Q3!$E$5:$E$362,$J$5,DB_CAL_Q1_Q3!$G$5:$G$362,$B36,DB_CAL_Q1_Q3!$B$5:$B$362,E$27))))</f>
        <v>0</v>
      </c>
      <c r="F36" s="221">
        <f>IF(AND($J$5="Todas",$J$4="Todas"),COUNTIFS(DB_CAL_Q1_Q3!$G$5:$G$362,$B36,DB_CAL_Q1_Q3!$B$5:$B$362,F$27),IF($J$5="Todas",COUNTIFS(DB_CAL_Q1_Q3!$H$5:$H$362,$J$4,DB_CAL_Q1_Q3!$G$5:$G$362,$B36,DB_CAL_Q1_Q3!$B$5:$B$362,F$27),IF($J$4="Todas",COUNTIFS(DB_CAL_Q1_Q3!$E$5:$E$362,$J$5,DB_CAL_Q1_Q3!$G$5:$G$362,$B36,DB_CAL_Q1_Q3!$B$5:$B$362,F$27),COUNTIFS(DB_CAL_Q1_Q3!$H$5:$H$362,$J$4,DB_CAL_Q1_Q3!$E$5:$E$362,$J$5,DB_CAL_Q1_Q3!$G$5:$G$362,$B36,DB_CAL_Q1_Q3!$B$5:$B$362,F$27))))</f>
        <v>0</v>
      </c>
      <c r="G36" s="221">
        <f>IF(AND($J$5="Todas",$J$4="Todas"),COUNTIFS(DB_CAL_Q1_Q3!$G$5:$G$362,$B36,DB_CAL_Q1_Q3!$B$5:$B$362,G$27),IF($J$5="Todas",COUNTIFS(DB_CAL_Q1_Q3!$H$5:$H$362,$J$4,DB_CAL_Q1_Q3!$G$5:$G$362,$B36,DB_CAL_Q1_Q3!$B$5:$B$362,G$27),IF($J$4="Todas",COUNTIFS(DB_CAL_Q1_Q3!$E$5:$E$362,$J$5,DB_CAL_Q1_Q3!$G$5:$G$362,$B36,DB_CAL_Q1_Q3!$B$5:$B$362,G$27),COUNTIFS(DB_CAL_Q1_Q3!$H$5:$H$362,$J$4,DB_CAL_Q1_Q3!$E$5:$E$362,$J$5,DB_CAL_Q1_Q3!$G$5:$G$362,$B36,DB_CAL_Q1_Q3!$B$5:$B$362,G$27))))</f>
        <v>3</v>
      </c>
      <c r="H36" s="221">
        <f>IF(AND($J$5="Todas",$J$4="Todas"),COUNTIFS(DB_CAL_Q1_Q3!$G$5:$G$362,$B36,DB_CAL_Q1_Q3!$B$5:$B$362,H$27),IF($J$5="Todas",COUNTIFS(DB_CAL_Q1_Q3!$H$5:$H$362,$J$4,DB_CAL_Q1_Q3!$G$5:$G$362,$B36,DB_CAL_Q1_Q3!$B$5:$B$362,H$27),IF($J$4="Todas",COUNTIFS(DB_CAL_Q1_Q3!$E$5:$E$362,$J$5,DB_CAL_Q1_Q3!$G$5:$G$362,$B36,DB_CAL_Q1_Q3!$B$5:$B$362,H$27),COUNTIFS(DB_CAL_Q1_Q3!$H$5:$H$362,$J$4,DB_CAL_Q1_Q3!$E$5:$E$362,$J$5,DB_CAL_Q1_Q3!$G$5:$G$362,$B36,DB_CAL_Q1_Q3!$B$5:$B$362,H$27))))</f>
        <v>0</v>
      </c>
      <c r="I36" s="221">
        <f>IF(AND($J$5="Todas",$J$4="Todas"),COUNTIFS(DB_CAL_Q1_Q3!$G$5:$G$362,$B36,DB_CAL_Q1_Q3!$B$5:$B$362,I$27),IF($J$5="Todas",COUNTIFS(DB_CAL_Q1_Q3!$H$5:$H$362,$J$4,DB_CAL_Q1_Q3!$G$5:$G$362,$B36,DB_CAL_Q1_Q3!$B$5:$B$362,I$27),IF($J$4="Todas",COUNTIFS(DB_CAL_Q1_Q3!$E$5:$E$362,$J$5,DB_CAL_Q1_Q3!$G$5:$G$362,$B36,DB_CAL_Q1_Q3!$B$5:$B$362,I$27),COUNTIFS(DB_CAL_Q1_Q3!$H$5:$H$362,$J$4,DB_CAL_Q1_Q3!$E$5:$E$362,$J$5,DB_CAL_Q1_Q3!$G$5:$G$362,$B36,DB_CAL_Q1_Q3!$B$5:$B$362,I$27))))</f>
        <v>0</v>
      </c>
      <c r="J36" s="221">
        <f>IF(AND($J$5="Todas",$J$4="Todas"),COUNTIFS(DB_CAL_Q1_Q3!$G$5:$G$362,$B36,DB_CAL_Q1_Q3!$B$5:$B$362,J$27),IF($J$5="Todas",COUNTIFS(DB_CAL_Q1_Q3!$H$5:$H$362,$J$4,DB_CAL_Q1_Q3!$G$5:$G$362,$B36,DB_CAL_Q1_Q3!$B$5:$B$362,J$27),IF($J$4="Todas",COUNTIFS(DB_CAL_Q1_Q3!$E$5:$E$362,$J$5,DB_CAL_Q1_Q3!$G$5:$G$362,$B36,DB_CAL_Q1_Q3!$B$5:$B$362,J$27),COUNTIFS(DB_CAL_Q1_Q3!$H$5:$H$362,$J$4,DB_CAL_Q1_Q3!$E$5:$E$362,$J$5,DB_CAL_Q1_Q3!$G$5:$G$362,$B36,DB_CAL_Q1_Q3!$B$5:$B$362,J$27))))</f>
        <v>0</v>
      </c>
      <c r="K36" s="221">
        <f>IF(AND($J$5="Todas",$J$4="Todas"),COUNTIFS(DB_CAL_Q1_Q3!$G$5:$G$362,$B36,DB_CAL_Q1_Q3!$B$5:$B$362,K$27),IF($J$5="Todas",COUNTIFS(DB_CAL_Q1_Q3!$H$5:$H$362,$J$4,DB_CAL_Q1_Q3!$G$5:$G$362,$B36,DB_CAL_Q1_Q3!$B$5:$B$362,K$27),IF($J$4="Todas",COUNTIFS(DB_CAL_Q1_Q3!$E$5:$E$362,$J$5,DB_CAL_Q1_Q3!$G$5:$G$362,$B36,DB_CAL_Q1_Q3!$B$5:$B$362,K$27),COUNTIFS(DB_CAL_Q1_Q3!$H$5:$H$362,$J$4,DB_CAL_Q1_Q3!$E$5:$E$362,$J$5,DB_CAL_Q1_Q3!$G$5:$G$362,$B36,DB_CAL_Q1_Q3!$B$5:$B$362,K$27))))</f>
        <v>0</v>
      </c>
      <c r="L36" s="221">
        <f>IF(AND($J$5="Todas",$J$4="Todas"),COUNTIFS(DB_CAL_Q1_Q3!$G$5:$G$362,$B36,DB_CAL_Q1_Q3!$B$5:$B$362,L$27),IF($J$5="Todas",COUNTIFS(DB_CAL_Q1_Q3!$H$5:$H$362,$J$4,DB_CAL_Q1_Q3!$G$5:$G$362,$B36,DB_CAL_Q1_Q3!$B$5:$B$362,L$27),IF($J$4="Todas",COUNTIFS(DB_CAL_Q1_Q3!$E$5:$E$362,$J$5,DB_CAL_Q1_Q3!$G$5:$G$362,$B36,DB_CAL_Q1_Q3!$B$5:$B$362,L$27),COUNTIFS(DB_CAL_Q1_Q3!$H$5:$H$362,$J$4,DB_CAL_Q1_Q3!$E$5:$E$362,$J$5,DB_CAL_Q1_Q3!$G$5:$G$362,$B36,DB_CAL_Q1_Q3!$B$5:$B$362,L$27))))</f>
        <v>2</v>
      </c>
      <c r="M36" s="225">
        <f t="shared" si="12"/>
        <v>0</v>
      </c>
      <c r="N36" s="225">
        <f t="shared" si="13"/>
        <v>0</v>
      </c>
      <c r="O36" s="225">
        <f t="shared" si="14"/>
        <v>0</v>
      </c>
      <c r="P36" s="225">
        <f t="shared" si="15"/>
        <v>4.3478260869565216E-2</v>
      </c>
      <c r="Q36" s="225">
        <f t="shared" si="19"/>
        <v>0</v>
      </c>
      <c r="R36" s="225">
        <f t="shared" si="16"/>
        <v>0</v>
      </c>
      <c r="S36" s="225">
        <f t="shared" si="16"/>
        <v>0</v>
      </c>
      <c r="T36" s="225">
        <f t="shared" si="16"/>
        <v>0</v>
      </c>
      <c r="U36" s="225">
        <f t="shared" si="16"/>
        <v>6.25E-2</v>
      </c>
    </row>
    <row r="37" spans="1:21" ht="15" customHeight="1">
      <c r="A37" s="186"/>
      <c r="B37" s="223" t="str">
        <f t="shared" si="17"/>
        <v>Bomba de calor agua</v>
      </c>
      <c r="C37" s="222">
        <f t="shared" si="18"/>
        <v>5.5865921787709499E-3</v>
      </c>
      <c r="D37" s="221">
        <f>IF(AND($J$5="Todas",$J$4="Todas"),COUNTIFS(DB_CAL_Q1_Q3!$G$5:$G$362,$B37,DB_CAL_Q1_Q3!$B$5:$B$362,D$27),IF($J$5="Todas",COUNTIFS(DB_CAL_Q1_Q3!$H$5:$H$362,$J$4,DB_CAL_Q1_Q3!$G$5:$G$362,$B37,DB_CAL_Q1_Q3!$B$5:$B$362,D$27),IF($J$4="Todas",COUNTIFS(DB_CAL_Q1_Q3!$E$5:$E$362,$J$5,DB_CAL_Q1_Q3!$G$5:$G$362,$B37,DB_CAL_Q1_Q3!$B$5:$B$362,D$27),COUNTIFS(DB_CAL_Q1_Q3!$H$5:$H$362,$J$4,DB_CAL_Q1_Q3!$E$5:$E$362,$J$5,DB_CAL_Q1_Q3!$G$5:$G$362,$B37,DB_CAL_Q1_Q3!$B$5:$B$362,D$27))))</f>
        <v>0</v>
      </c>
      <c r="E37" s="221">
        <f>IF(AND($J$5="Todas",$J$4="Todas"),COUNTIFS(DB_CAL_Q1_Q3!$G$5:$G$362,$B37,DB_CAL_Q1_Q3!$B$5:$B$362,E$27),IF($J$5="Todas",COUNTIFS(DB_CAL_Q1_Q3!$H$5:$H$362,$J$4,DB_CAL_Q1_Q3!$G$5:$G$362,$B37,DB_CAL_Q1_Q3!$B$5:$B$362,E$27),IF($J$4="Todas",COUNTIFS(DB_CAL_Q1_Q3!$E$5:$E$362,$J$5,DB_CAL_Q1_Q3!$G$5:$G$362,$B37,DB_CAL_Q1_Q3!$B$5:$B$362,E$27),COUNTIFS(DB_CAL_Q1_Q3!$H$5:$H$362,$J$4,DB_CAL_Q1_Q3!$E$5:$E$362,$J$5,DB_CAL_Q1_Q3!$G$5:$G$362,$B37,DB_CAL_Q1_Q3!$B$5:$B$362,E$27))))</f>
        <v>0</v>
      </c>
      <c r="F37" s="221">
        <f>IF(AND($J$5="Todas",$J$4="Todas"),COUNTIFS(DB_CAL_Q1_Q3!$G$5:$G$362,$B37,DB_CAL_Q1_Q3!$B$5:$B$362,F$27),IF($J$5="Todas",COUNTIFS(DB_CAL_Q1_Q3!$H$5:$H$362,$J$4,DB_CAL_Q1_Q3!$G$5:$G$362,$B37,DB_CAL_Q1_Q3!$B$5:$B$362,F$27),IF($J$4="Todas",COUNTIFS(DB_CAL_Q1_Q3!$E$5:$E$362,$J$5,DB_CAL_Q1_Q3!$G$5:$G$362,$B37,DB_CAL_Q1_Q3!$B$5:$B$362,F$27),COUNTIFS(DB_CAL_Q1_Q3!$H$5:$H$362,$J$4,DB_CAL_Q1_Q3!$E$5:$E$362,$J$5,DB_CAL_Q1_Q3!$G$5:$G$362,$B37,DB_CAL_Q1_Q3!$B$5:$B$362,F$27))))</f>
        <v>0</v>
      </c>
      <c r="G37" s="221">
        <f>IF(AND($J$5="Todas",$J$4="Todas"),COUNTIFS(DB_CAL_Q1_Q3!$G$5:$G$362,$B37,DB_CAL_Q1_Q3!$B$5:$B$362,G$27),IF($J$5="Todas",COUNTIFS(DB_CAL_Q1_Q3!$H$5:$H$362,$J$4,DB_CAL_Q1_Q3!$G$5:$G$362,$B37,DB_CAL_Q1_Q3!$B$5:$B$362,G$27),IF($J$4="Todas",COUNTIFS(DB_CAL_Q1_Q3!$E$5:$E$362,$J$5,DB_CAL_Q1_Q3!$G$5:$G$362,$B37,DB_CAL_Q1_Q3!$B$5:$B$362,G$27),COUNTIFS(DB_CAL_Q1_Q3!$H$5:$H$362,$J$4,DB_CAL_Q1_Q3!$E$5:$E$362,$J$5,DB_CAL_Q1_Q3!$G$5:$G$362,$B37,DB_CAL_Q1_Q3!$B$5:$B$362,G$27))))</f>
        <v>1</v>
      </c>
      <c r="H37" s="221">
        <f>IF(AND($J$5="Todas",$J$4="Todas"),COUNTIFS(DB_CAL_Q1_Q3!$G$5:$G$362,$B37,DB_CAL_Q1_Q3!$B$5:$B$362,H$27),IF($J$5="Todas",COUNTIFS(DB_CAL_Q1_Q3!$H$5:$H$362,$J$4,DB_CAL_Q1_Q3!$G$5:$G$362,$B37,DB_CAL_Q1_Q3!$B$5:$B$362,H$27),IF($J$4="Todas",COUNTIFS(DB_CAL_Q1_Q3!$E$5:$E$362,$J$5,DB_CAL_Q1_Q3!$G$5:$G$362,$B37,DB_CAL_Q1_Q3!$B$5:$B$362,H$27),COUNTIFS(DB_CAL_Q1_Q3!$H$5:$H$362,$J$4,DB_CAL_Q1_Q3!$E$5:$E$362,$J$5,DB_CAL_Q1_Q3!$G$5:$G$362,$B37,DB_CAL_Q1_Q3!$B$5:$B$362,H$27))))</f>
        <v>1</v>
      </c>
      <c r="I37" s="221">
        <f>IF(AND($J$5="Todas",$J$4="Todas"),COUNTIFS(DB_CAL_Q1_Q3!$G$5:$G$362,$B37,DB_CAL_Q1_Q3!$B$5:$B$362,I$27),IF($J$5="Todas",COUNTIFS(DB_CAL_Q1_Q3!$H$5:$H$362,$J$4,DB_CAL_Q1_Q3!$G$5:$G$362,$B37,DB_CAL_Q1_Q3!$B$5:$B$362,I$27),IF($J$4="Todas",COUNTIFS(DB_CAL_Q1_Q3!$E$5:$E$362,$J$5,DB_CAL_Q1_Q3!$G$5:$G$362,$B37,DB_CAL_Q1_Q3!$B$5:$B$362,I$27),COUNTIFS(DB_CAL_Q1_Q3!$H$5:$H$362,$J$4,DB_CAL_Q1_Q3!$E$5:$E$362,$J$5,DB_CAL_Q1_Q3!$G$5:$G$362,$B37,DB_CAL_Q1_Q3!$B$5:$B$362,I$27))))</f>
        <v>0</v>
      </c>
      <c r="J37" s="221">
        <f>IF(AND($J$5="Todas",$J$4="Todas"),COUNTIFS(DB_CAL_Q1_Q3!$G$5:$G$362,$B37,DB_CAL_Q1_Q3!$B$5:$B$362,J$27),IF($J$5="Todas",COUNTIFS(DB_CAL_Q1_Q3!$H$5:$H$362,$J$4,DB_CAL_Q1_Q3!$G$5:$G$362,$B37,DB_CAL_Q1_Q3!$B$5:$B$362,J$27),IF($J$4="Todas",COUNTIFS(DB_CAL_Q1_Q3!$E$5:$E$362,$J$5,DB_CAL_Q1_Q3!$G$5:$G$362,$B37,DB_CAL_Q1_Q3!$B$5:$B$362,J$27),COUNTIFS(DB_CAL_Q1_Q3!$H$5:$H$362,$J$4,DB_CAL_Q1_Q3!$E$5:$E$362,$J$5,DB_CAL_Q1_Q3!$G$5:$G$362,$B37,DB_CAL_Q1_Q3!$B$5:$B$362,J$27))))</f>
        <v>0</v>
      </c>
      <c r="K37" s="221">
        <f>IF(AND($J$5="Todas",$J$4="Todas"),COUNTIFS(DB_CAL_Q1_Q3!$G$5:$G$362,$B37,DB_CAL_Q1_Q3!$B$5:$B$362,K$27),IF($J$5="Todas",COUNTIFS(DB_CAL_Q1_Q3!$H$5:$H$362,$J$4,DB_CAL_Q1_Q3!$G$5:$G$362,$B37,DB_CAL_Q1_Q3!$B$5:$B$362,K$27),IF($J$4="Todas",COUNTIFS(DB_CAL_Q1_Q3!$E$5:$E$362,$J$5,DB_CAL_Q1_Q3!$G$5:$G$362,$B37,DB_CAL_Q1_Q3!$B$5:$B$362,K$27),COUNTIFS(DB_CAL_Q1_Q3!$H$5:$H$362,$J$4,DB_CAL_Q1_Q3!$E$5:$E$362,$J$5,DB_CAL_Q1_Q3!$G$5:$G$362,$B37,DB_CAL_Q1_Q3!$B$5:$B$362,K$27))))</f>
        <v>0</v>
      </c>
      <c r="L37" s="221">
        <f>IF(AND($J$5="Todas",$J$4="Todas"),COUNTIFS(DB_CAL_Q1_Q3!$G$5:$G$362,$B37,DB_CAL_Q1_Q3!$B$5:$B$362,L$27),IF($J$5="Todas",COUNTIFS(DB_CAL_Q1_Q3!$H$5:$H$362,$J$4,DB_CAL_Q1_Q3!$G$5:$G$362,$B37,DB_CAL_Q1_Q3!$B$5:$B$362,L$27),IF($J$4="Todas",COUNTIFS(DB_CAL_Q1_Q3!$E$5:$E$362,$J$5,DB_CAL_Q1_Q3!$G$5:$G$362,$B37,DB_CAL_Q1_Q3!$B$5:$B$362,L$27),COUNTIFS(DB_CAL_Q1_Q3!$H$5:$H$362,$J$4,DB_CAL_Q1_Q3!$E$5:$E$362,$J$5,DB_CAL_Q1_Q3!$G$5:$G$362,$B37,DB_CAL_Q1_Q3!$B$5:$B$362,L$27))))</f>
        <v>0</v>
      </c>
      <c r="M37" s="225">
        <f t="shared" si="12"/>
        <v>0</v>
      </c>
      <c r="N37" s="225">
        <f t="shared" si="13"/>
        <v>0</v>
      </c>
      <c r="O37" s="225">
        <f t="shared" si="14"/>
        <v>0</v>
      </c>
      <c r="P37" s="225">
        <f t="shared" si="15"/>
        <v>1.4492753623188406E-2</v>
      </c>
      <c r="Q37" s="225">
        <f t="shared" si="19"/>
        <v>4.3478260869565216E-2</v>
      </c>
      <c r="R37" s="225">
        <f t="shared" si="16"/>
        <v>0</v>
      </c>
      <c r="S37" s="225">
        <f t="shared" si="16"/>
        <v>0</v>
      </c>
      <c r="T37" s="225">
        <f t="shared" si="16"/>
        <v>0</v>
      </c>
      <c r="U37" s="225">
        <f t="shared" si="16"/>
        <v>0</v>
      </c>
    </row>
    <row r="38" spans="1:21" ht="15" customHeight="1">
      <c r="A38" s="186"/>
      <c r="B38" s="223" t="str">
        <f t="shared" si="17"/>
        <v>Geotermia</v>
      </c>
      <c r="C38" s="222">
        <f t="shared" si="18"/>
        <v>0</v>
      </c>
      <c r="D38" s="221">
        <f>IF(AND($J$5="Todas",$J$4="Todas"),COUNTIFS(DB_CAL_Q1_Q3!$G$5:$G$362,$B38,DB_CAL_Q1_Q3!$B$5:$B$362,D$27),IF($J$5="Todas",COUNTIFS(DB_CAL_Q1_Q3!$H$5:$H$362,$J$4,DB_CAL_Q1_Q3!$G$5:$G$362,$B38,DB_CAL_Q1_Q3!$B$5:$B$362,D$27),IF($J$4="Todas",COUNTIFS(DB_CAL_Q1_Q3!$E$5:$E$362,$J$5,DB_CAL_Q1_Q3!$G$5:$G$362,$B38,DB_CAL_Q1_Q3!$B$5:$B$362,D$27),COUNTIFS(DB_CAL_Q1_Q3!$H$5:$H$362,$J$4,DB_CAL_Q1_Q3!$E$5:$E$362,$J$5,DB_CAL_Q1_Q3!$G$5:$G$362,$B38,DB_CAL_Q1_Q3!$B$5:$B$362,D$27))))</f>
        <v>0</v>
      </c>
      <c r="E38" s="221">
        <f>IF(AND($J$5="Todas",$J$4="Todas"),COUNTIFS(DB_CAL_Q1_Q3!$G$5:$G$362,$B38,DB_CAL_Q1_Q3!$B$5:$B$362,E$27),IF($J$5="Todas",COUNTIFS(DB_CAL_Q1_Q3!$H$5:$H$362,$J$4,DB_CAL_Q1_Q3!$G$5:$G$362,$B38,DB_CAL_Q1_Q3!$B$5:$B$362,E$27),IF($J$4="Todas",COUNTIFS(DB_CAL_Q1_Q3!$E$5:$E$362,$J$5,DB_CAL_Q1_Q3!$G$5:$G$362,$B38,DB_CAL_Q1_Q3!$B$5:$B$362,E$27),COUNTIFS(DB_CAL_Q1_Q3!$H$5:$H$362,$J$4,DB_CAL_Q1_Q3!$E$5:$E$362,$J$5,DB_CAL_Q1_Q3!$G$5:$G$362,$B38,DB_CAL_Q1_Q3!$B$5:$B$362,E$27))))</f>
        <v>0</v>
      </c>
      <c r="F38" s="221">
        <f>IF(AND($J$5="Todas",$J$4="Todas"),COUNTIFS(DB_CAL_Q1_Q3!$G$5:$G$362,$B38,DB_CAL_Q1_Q3!$B$5:$B$362,F$27),IF($J$5="Todas",COUNTIFS(DB_CAL_Q1_Q3!$H$5:$H$362,$J$4,DB_CAL_Q1_Q3!$G$5:$G$362,$B38,DB_CAL_Q1_Q3!$B$5:$B$362,F$27),IF($J$4="Todas",COUNTIFS(DB_CAL_Q1_Q3!$E$5:$E$362,$J$5,DB_CAL_Q1_Q3!$G$5:$G$362,$B38,DB_CAL_Q1_Q3!$B$5:$B$362,F$27),COUNTIFS(DB_CAL_Q1_Q3!$H$5:$H$362,$J$4,DB_CAL_Q1_Q3!$E$5:$E$362,$J$5,DB_CAL_Q1_Q3!$G$5:$G$362,$B38,DB_CAL_Q1_Q3!$B$5:$B$362,F$27))))</f>
        <v>0</v>
      </c>
      <c r="G38" s="221">
        <f>IF(AND($J$5="Todas",$J$4="Todas"),COUNTIFS(DB_CAL_Q1_Q3!$G$5:$G$362,$B38,DB_CAL_Q1_Q3!$B$5:$B$362,G$27),IF($J$5="Todas",COUNTIFS(DB_CAL_Q1_Q3!$H$5:$H$362,$J$4,DB_CAL_Q1_Q3!$G$5:$G$362,$B38,DB_CAL_Q1_Q3!$B$5:$B$362,G$27),IF($J$4="Todas",COUNTIFS(DB_CAL_Q1_Q3!$E$5:$E$362,$J$5,DB_CAL_Q1_Q3!$G$5:$G$362,$B38,DB_CAL_Q1_Q3!$B$5:$B$362,G$27),COUNTIFS(DB_CAL_Q1_Q3!$H$5:$H$362,$J$4,DB_CAL_Q1_Q3!$E$5:$E$362,$J$5,DB_CAL_Q1_Q3!$G$5:$G$362,$B38,DB_CAL_Q1_Q3!$B$5:$B$362,G$27))))</f>
        <v>0</v>
      </c>
      <c r="H38" s="221">
        <f>IF(AND($J$5="Todas",$J$4="Todas"),COUNTIFS(DB_CAL_Q1_Q3!$G$5:$G$362,$B38,DB_CAL_Q1_Q3!$B$5:$B$362,H$27),IF($J$5="Todas",COUNTIFS(DB_CAL_Q1_Q3!$H$5:$H$362,$J$4,DB_CAL_Q1_Q3!$G$5:$G$362,$B38,DB_CAL_Q1_Q3!$B$5:$B$362,H$27),IF($J$4="Todas",COUNTIFS(DB_CAL_Q1_Q3!$E$5:$E$362,$J$5,DB_CAL_Q1_Q3!$G$5:$G$362,$B38,DB_CAL_Q1_Q3!$B$5:$B$362,H$27),COUNTIFS(DB_CAL_Q1_Q3!$H$5:$H$362,$J$4,DB_CAL_Q1_Q3!$E$5:$E$362,$J$5,DB_CAL_Q1_Q3!$G$5:$G$362,$B38,DB_CAL_Q1_Q3!$B$5:$B$362,H$27))))</f>
        <v>0</v>
      </c>
      <c r="I38" s="221">
        <f>IF(AND($J$5="Todas",$J$4="Todas"),COUNTIFS(DB_CAL_Q1_Q3!$G$5:$G$362,$B38,DB_CAL_Q1_Q3!$B$5:$B$362,I$27),IF($J$5="Todas",COUNTIFS(DB_CAL_Q1_Q3!$H$5:$H$362,$J$4,DB_CAL_Q1_Q3!$G$5:$G$362,$B38,DB_CAL_Q1_Q3!$B$5:$B$362,I$27),IF($J$4="Todas",COUNTIFS(DB_CAL_Q1_Q3!$E$5:$E$362,$J$5,DB_CAL_Q1_Q3!$G$5:$G$362,$B38,DB_CAL_Q1_Q3!$B$5:$B$362,I$27),COUNTIFS(DB_CAL_Q1_Q3!$H$5:$H$362,$J$4,DB_CAL_Q1_Q3!$E$5:$E$362,$J$5,DB_CAL_Q1_Q3!$G$5:$G$362,$B38,DB_CAL_Q1_Q3!$B$5:$B$362,I$27))))</f>
        <v>0</v>
      </c>
      <c r="J38" s="221">
        <f>IF(AND($J$5="Todas",$J$4="Todas"),COUNTIFS(DB_CAL_Q1_Q3!$G$5:$G$362,$B38,DB_CAL_Q1_Q3!$B$5:$B$362,J$27),IF($J$5="Todas",COUNTIFS(DB_CAL_Q1_Q3!$H$5:$H$362,$J$4,DB_CAL_Q1_Q3!$G$5:$G$362,$B38,DB_CAL_Q1_Q3!$B$5:$B$362,J$27),IF($J$4="Todas",COUNTIFS(DB_CAL_Q1_Q3!$E$5:$E$362,$J$5,DB_CAL_Q1_Q3!$G$5:$G$362,$B38,DB_CAL_Q1_Q3!$B$5:$B$362,J$27),COUNTIFS(DB_CAL_Q1_Q3!$H$5:$H$362,$J$4,DB_CAL_Q1_Q3!$E$5:$E$362,$J$5,DB_CAL_Q1_Q3!$G$5:$G$362,$B38,DB_CAL_Q1_Q3!$B$5:$B$362,J$27))))</f>
        <v>0</v>
      </c>
      <c r="K38" s="221">
        <f>IF(AND($J$5="Todas",$J$4="Todas"),COUNTIFS(DB_CAL_Q1_Q3!$G$5:$G$362,$B38,DB_CAL_Q1_Q3!$B$5:$B$362,K$27),IF($J$5="Todas",COUNTIFS(DB_CAL_Q1_Q3!$H$5:$H$362,$J$4,DB_CAL_Q1_Q3!$G$5:$G$362,$B38,DB_CAL_Q1_Q3!$B$5:$B$362,K$27),IF($J$4="Todas",COUNTIFS(DB_CAL_Q1_Q3!$E$5:$E$362,$J$5,DB_CAL_Q1_Q3!$G$5:$G$362,$B38,DB_CAL_Q1_Q3!$B$5:$B$362,K$27),COUNTIFS(DB_CAL_Q1_Q3!$H$5:$H$362,$J$4,DB_CAL_Q1_Q3!$E$5:$E$362,$J$5,DB_CAL_Q1_Q3!$G$5:$G$362,$B38,DB_CAL_Q1_Q3!$B$5:$B$362,K$27))))</f>
        <v>0</v>
      </c>
      <c r="L38" s="221">
        <f>IF(AND($J$5="Todas",$J$4="Todas"),COUNTIFS(DB_CAL_Q1_Q3!$G$5:$G$362,$B38,DB_CAL_Q1_Q3!$B$5:$B$362,L$27),IF($J$5="Todas",COUNTIFS(DB_CAL_Q1_Q3!$H$5:$H$362,$J$4,DB_CAL_Q1_Q3!$G$5:$G$362,$B38,DB_CAL_Q1_Q3!$B$5:$B$362,L$27),IF($J$4="Todas",COUNTIFS(DB_CAL_Q1_Q3!$E$5:$E$362,$J$5,DB_CAL_Q1_Q3!$G$5:$G$362,$B38,DB_CAL_Q1_Q3!$B$5:$B$362,L$27),COUNTIFS(DB_CAL_Q1_Q3!$H$5:$H$362,$J$4,DB_CAL_Q1_Q3!$E$5:$E$362,$J$5,DB_CAL_Q1_Q3!$G$5:$G$362,$B38,DB_CAL_Q1_Q3!$B$5:$B$362,L$27))))</f>
        <v>0</v>
      </c>
      <c r="M38" s="225">
        <f t="shared" si="12"/>
        <v>0</v>
      </c>
      <c r="N38" s="225">
        <f t="shared" si="13"/>
        <v>0</v>
      </c>
      <c r="O38" s="225">
        <f t="shared" si="14"/>
        <v>0</v>
      </c>
      <c r="P38" s="225">
        <f t="shared" si="15"/>
        <v>0</v>
      </c>
      <c r="Q38" s="225">
        <f t="shared" si="19"/>
        <v>0</v>
      </c>
      <c r="R38" s="225">
        <f t="shared" si="16"/>
        <v>0</v>
      </c>
      <c r="S38" s="225">
        <f t="shared" si="16"/>
        <v>0</v>
      </c>
      <c r="T38" s="225">
        <f t="shared" si="16"/>
        <v>0</v>
      </c>
      <c r="U38" s="225">
        <f t="shared" si="16"/>
        <v>0</v>
      </c>
    </row>
    <row r="39" spans="1:21" ht="15" customHeight="1">
      <c r="A39" s="186"/>
      <c r="B39" s="223" t="str">
        <f t="shared" si="17"/>
        <v>DH no renovable</v>
      </c>
      <c r="C39" s="222">
        <f t="shared" si="18"/>
        <v>0</v>
      </c>
      <c r="D39" s="221">
        <f>IF(AND($J$5="Todas",$J$4="Todas"),COUNTIFS(DB_CAL_Q1_Q3!$G$5:$G$362,$B39,DB_CAL_Q1_Q3!$B$5:$B$362,D$27),IF($J$5="Todas",COUNTIFS(DB_CAL_Q1_Q3!$H$5:$H$362,$J$4,DB_CAL_Q1_Q3!$G$5:$G$362,$B39,DB_CAL_Q1_Q3!$B$5:$B$362,D$27),IF($J$4="Todas",COUNTIFS(DB_CAL_Q1_Q3!$E$5:$E$362,$J$5,DB_CAL_Q1_Q3!$G$5:$G$362,$B39,DB_CAL_Q1_Q3!$B$5:$B$362,D$27),COUNTIFS(DB_CAL_Q1_Q3!$H$5:$H$362,$J$4,DB_CAL_Q1_Q3!$E$5:$E$362,$J$5,DB_CAL_Q1_Q3!$G$5:$G$362,$B39,DB_CAL_Q1_Q3!$B$5:$B$362,D$27))))</f>
        <v>0</v>
      </c>
      <c r="E39" s="221">
        <f>IF(AND($J$5="Todas",$J$4="Todas"),COUNTIFS(DB_CAL_Q1_Q3!$G$5:$G$362,$B39,DB_CAL_Q1_Q3!$B$5:$B$362,E$27),IF($J$5="Todas",COUNTIFS(DB_CAL_Q1_Q3!$H$5:$H$362,$J$4,DB_CAL_Q1_Q3!$G$5:$G$362,$B39,DB_CAL_Q1_Q3!$B$5:$B$362,E$27),IF($J$4="Todas",COUNTIFS(DB_CAL_Q1_Q3!$E$5:$E$362,$J$5,DB_CAL_Q1_Q3!$G$5:$G$362,$B39,DB_CAL_Q1_Q3!$B$5:$B$362,E$27),COUNTIFS(DB_CAL_Q1_Q3!$H$5:$H$362,$J$4,DB_CAL_Q1_Q3!$E$5:$E$362,$J$5,DB_CAL_Q1_Q3!$G$5:$G$362,$B39,DB_CAL_Q1_Q3!$B$5:$B$362,E$27))))</f>
        <v>0</v>
      </c>
      <c r="F39" s="221">
        <f>IF(AND($J$5="Todas",$J$4="Todas"),COUNTIFS(DB_CAL_Q1_Q3!$G$5:$G$362,$B39,DB_CAL_Q1_Q3!$B$5:$B$362,F$27),IF($J$5="Todas",COUNTIFS(DB_CAL_Q1_Q3!$H$5:$H$362,$J$4,DB_CAL_Q1_Q3!$G$5:$G$362,$B39,DB_CAL_Q1_Q3!$B$5:$B$362,F$27),IF($J$4="Todas",COUNTIFS(DB_CAL_Q1_Q3!$E$5:$E$362,$J$5,DB_CAL_Q1_Q3!$G$5:$G$362,$B39,DB_CAL_Q1_Q3!$B$5:$B$362,F$27),COUNTIFS(DB_CAL_Q1_Q3!$H$5:$H$362,$J$4,DB_CAL_Q1_Q3!$E$5:$E$362,$J$5,DB_CAL_Q1_Q3!$G$5:$G$362,$B39,DB_CAL_Q1_Q3!$B$5:$B$362,F$27))))</f>
        <v>0</v>
      </c>
      <c r="G39" s="221">
        <f>IF(AND($J$5="Todas",$J$4="Todas"),COUNTIFS(DB_CAL_Q1_Q3!$G$5:$G$362,$B39,DB_CAL_Q1_Q3!$B$5:$B$362,G$27),IF($J$5="Todas",COUNTIFS(DB_CAL_Q1_Q3!$H$5:$H$362,$J$4,DB_CAL_Q1_Q3!$G$5:$G$362,$B39,DB_CAL_Q1_Q3!$B$5:$B$362,G$27),IF($J$4="Todas",COUNTIFS(DB_CAL_Q1_Q3!$E$5:$E$362,$J$5,DB_CAL_Q1_Q3!$G$5:$G$362,$B39,DB_CAL_Q1_Q3!$B$5:$B$362,G$27),COUNTIFS(DB_CAL_Q1_Q3!$H$5:$H$362,$J$4,DB_CAL_Q1_Q3!$E$5:$E$362,$J$5,DB_CAL_Q1_Q3!$G$5:$G$362,$B39,DB_CAL_Q1_Q3!$B$5:$B$362,G$27))))</f>
        <v>0</v>
      </c>
      <c r="H39" s="221">
        <f>IF(AND($J$5="Todas",$J$4="Todas"),COUNTIFS(DB_CAL_Q1_Q3!$G$5:$G$362,$B39,DB_CAL_Q1_Q3!$B$5:$B$362,H$27),IF($J$5="Todas",COUNTIFS(DB_CAL_Q1_Q3!$H$5:$H$362,$J$4,DB_CAL_Q1_Q3!$G$5:$G$362,$B39,DB_CAL_Q1_Q3!$B$5:$B$362,H$27),IF($J$4="Todas",COUNTIFS(DB_CAL_Q1_Q3!$E$5:$E$362,$J$5,DB_CAL_Q1_Q3!$G$5:$G$362,$B39,DB_CAL_Q1_Q3!$B$5:$B$362,H$27),COUNTIFS(DB_CAL_Q1_Q3!$H$5:$H$362,$J$4,DB_CAL_Q1_Q3!$E$5:$E$362,$J$5,DB_CAL_Q1_Q3!$G$5:$G$362,$B39,DB_CAL_Q1_Q3!$B$5:$B$362,H$27))))</f>
        <v>0</v>
      </c>
      <c r="I39" s="221">
        <f>IF(AND($J$5="Todas",$J$4="Todas"),COUNTIFS(DB_CAL_Q1_Q3!$G$5:$G$362,$B39,DB_CAL_Q1_Q3!$B$5:$B$362,I$27),IF($J$5="Todas",COUNTIFS(DB_CAL_Q1_Q3!$H$5:$H$362,$J$4,DB_CAL_Q1_Q3!$G$5:$G$362,$B39,DB_CAL_Q1_Q3!$B$5:$B$362,I$27),IF($J$4="Todas",COUNTIFS(DB_CAL_Q1_Q3!$E$5:$E$362,$J$5,DB_CAL_Q1_Q3!$G$5:$G$362,$B39,DB_CAL_Q1_Q3!$B$5:$B$362,I$27),COUNTIFS(DB_CAL_Q1_Q3!$H$5:$H$362,$J$4,DB_CAL_Q1_Q3!$E$5:$E$362,$J$5,DB_CAL_Q1_Q3!$G$5:$G$362,$B39,DB_CAL_Q1_Q3!$B$5:$B$362,I$27))))</f>
        <v>0</v>
      </c>
      <c r="J39" s="221">
        <f>IF(AND($J$5="Todas",$J$4="Todas"),COUNTIFS(DB_CAL_Q1_Q3!$G$5:$G$362,$B39,DB_CAL_Q1_Q3!$B$5:$B$362,J$27),IF($J$5="Todas",COUNTIFS(DB_CAL_Q1_Q3!$H$5:$H$362,$J$4,DB_CAL_Q1_Q3!$G$5:$G$362,$B39,DB_CAL_Q1_Q3!$B$5:$B$362,J$27),IF($J$4="Todas",COUNTIFS(DB_CAL_Q1_Q3!$E$5:$E$362,$J$5,DB_CAL_Q1_Q3!$G$5:$G$362,$B39,DB_CAL_Q1_Q3!$B$5:$B$362,J$27),COUNTIFS(DB_CAL_Q1_Q3!$H$5:$H$362,$J$4,DB_CAL_Q1_Q3!$E$5:$E$362,$J$5,DB_CAL_Q1_Q3!$G$5:$G$362,$B39,DB_CAL_Q1_Q3!$B$5:$B$362,J$27))))</f>
        <v>0</v>
      </c>
      <c r="K39" s="221">
        <f>IF(AND($J$5="Todas",$J$4="Todas"),COUNTIFS(DB_CAL_Q1_Q3!$G$5:$G$362,$B39,DB_CAL_Q1_Q3!$B$5:$B$362,K$27),IF($J$5="Todas",COUNTIFS(DB_CAL_Q1_Q3!$H$5:$H$362,$J$4,DB_CAL_Q1_Q3!$G$5:$G$362,$B39,DB_CAL_Q1_Q3!$B$5:$B$362,K$27),IF($J$4="Todas",COUNTIFS(DB_CAL_Q1_Q3!$E$5:$E$362,$J$5,DB_CAL_Q1_Q3!$G$5:$G$362,$B39,DB_CAL_Q1_Q3!$B$5:$B$362,K$27),COUNTIFS(DB_CAL_Q1_Q3!$H$5:$H$362,$J$4,DB_CAL_Q1_Q3!$E$5:$E$362,$J$5,DB_CAL_Q1_Q3!$G$5:$G$362,$B39,DB_CAL_Q1_Q3!$B$5:$B$362,K$27))))</f>
        <v>0</v>
      </c>
      <c r="L39" s="221">
        <f>IF(AND($J$5="Todas",$J$4="Todas"),COUNTIFS(DB_CAL_Q1_Q3!$G$5:$G$362,$B39,DB_CAL_Q1_Q3!$B$5:$B$362,L$27),IF($J$5="Todas",COUNTIFS(DB_CAL_Q1_Q3!$H$5:$H$362,$J$4,DB_CAL_Q1_Q3!$G$5:$G$362,$B39,DB_CAL_Q1_Q3!$B$5:$B$362,L$27),IF($J$4="Todas",COUNTIFS(DB_CAL_Q1_Q3!$E$5:$E$362,$J$5,DB_CAL_Q1_Q3!$G$5:$G$362,$B39,DB_CAL_Q1_Q3!$B$5:$B$362,L$27),COUNTIFS(DB_CAL_Q1_Q3!$H$5:$H$362,$J$4,DB_CAL_Q1_Q3!$E$5:$E$362,$J$5,DB_CAL_Q1_Q3!$G$5:$G$362,$B39,DB_CAL_Q1_Q3!$B$5:$B$362,L$27))))</f>
        <v>0</v>
      </c>
      <c r="M39" s="225">
        <f t="shared" si="12"/>
        <v>0</v>
      </c>
      <c r="N39" s="225">
        <f t="shared" si="13"/>
        <v>0</v>
      </c>
      <c r="O39" s="225">
        <f t="shared" si="14"/>
        <v>0</v>
      </c>
      <c r="P39" s="225">
        <f t="shared" si="15"/>
        <v>0</v>
      </c>
      <c r="Q39" s="225">
        <f t="shared" si="19"/>
        <v>0</v>
      </c>
      <c r="R39" s="225">
        <f t="shared" si="16"/>
        <v>0</v>
      </c>
      <c r="S39" s="225">
        <f t="shared" si="16"/>
        <v>0</v>
      </c>
      <c r="T39" s="225">
        <f t="shared" si="16"/>
        <v>0</v>
      </c>
      <c r="U39" s="225">
        <f t="shared" si="16"/>
        <v>0</v>
      </c>
    </row>
    <row r="40" spans="1:21" ht="15" customHeight="1">
      <c r="A40" s="186"/>
      <c r="B40" s="226" t="str">
        <f t="shared" si="17"/>
        <v>DH renovable</v>
      </c>
      <c r="C40" s="228">
        <f t="shared" si="18"/>
        <v>0</v>
      </c>
      <c r="D40" s="229">
        <f>IF(AND($J$5="Todas",$J$4="Todas"),COUNTIFS(DB_CAL_Q1_Q3!$G$5:$G$362,$B40,DB_CAL_Q1_Q3!$B$5:$B$362,D$27),IF($J$5="Todas",COUNTIFS(DB_CAL_Q1_Q3!$H$5:$H$362,$J$4,DB_CAL_Q1_Q3!$G$5:$G$362,$B40,DB_CAL_Q1_Q3!$B$5:$B$362,D$27),IF($J$4="Todas",COUNTIFS(DB_CAL_Q1_Q3!$E$5:$E$362,$J$5,DB_CAL_Q1_Q3!$G$5:$G$362,$B40,DB_CAL_Q1_Q3!$B$5:$B$362,D$27),COUNTIFS(DB_CAL_Q1_Q3!$H$5:$H$362,$J$4,DB_CAL_Q1_Q3!$E$5:$E$362,$J$5,DB_CAL_Q1_Q3!$G$5:$G$362,$B40,DB_CAL_Q1_Q3!$B$5:$B$362,D$27))))</f>
        <v>0</v>
      </c>
      <c r="E40" s="229">
        <f>IF(AND($J$5="Todas",$J$4="Todas"),COUNTIFS(DB_CAL_Q1_Q3!$G$5:$G$362,$B40,DB_CAL_Q1_Q3!$B$5:$B$362,E$27),IF($J$5="Todas",COUNTIFS(DB_CAL_Q1_Q3!$H$5:$H$362,$J$4,DB_CAL_Q1_Q3!$G$5:$G$362,$B40,DB_CAL_Q1_Q3!$B$5:$B$362,E$27),IF($J$4="Todas",COUNTIFS(DB_CAL_Q1_Q3!$E$5:$E$362,$J$5,DB_CAL_Q1_Q3!$G$5:$G$362,$B40,DB_CAL_Q1_Q3!$B$5:$B$362,E$27),COUNTIFS(DB_CAL_Q1_Q3!$H$5:$H$362,$J$4,DB_CAL_Q1_Q3!$E$5:$E$362,$J$5,DB_CAL_Q1_Q3!$G$5:$G$362,$B40,DB_CAL_Q1_Q3!$B$5:$B$362,E$27))))</f>
        <v>0</v>
      </c>
      <c r="F40" s="229">
        <f>IF(AND($J$5="Todas",$J$4="Todas"),COUNTIFS(DB_CAL_Q1_Q3!$G$5:$G$362,$B40,DB_CAL_Q1_Q3!$B$5:$B$362,F$27),IF($J$5="Todas",COUNTIFS(DB_CAL_Q1_Q3!$H$5:$H$362,$J$4,DB_CAL_Q1_Q3!$G$5:$G$362,$B40,DB_CAL_Q1_Q3!$B$5:$B$362,F$27),IF($J$4="Todas",COUNTIFS(DB_CAL_Q1_Q3!$E$5:$E$362,$J$5,DB_CAL_Q1_Q3!$G$5:$G$362,$B40,DB_CAL_Q1_Q3!$B$5:$B$362,F$27),COUNTIFS(DB_CAL_Q1_Q3!$H$5:$H$362,$J$4,DB_CAL_Q1_Q3!$E$5:$E$362,$J$5,DB_CAL_Q1_Q3!$G$5:$G$362,$B40,DB_CAL_Q1_Q3!$B$5:$B$362,F$27))))</f>
        <v>0</v>
      </c>
      <c r="G40" s="229">
        <f>IF(AND($J$5="Todas",$J$4="Todas"),COUNTIFS(DB_CAL_Q1_Q3!$G$5:$G$362,$B40,DB_CAL_Q1_Q3!$B$5:$B$362,G$27),IF($J$5="Todas",COUNTIFS(DB_CAL_Q1_Q3!$H$5:$H$362,$J$4,DB_CAL_Q1_Q3!$G$5:$G$362,$B40,DB_CAL_Q1_Q3!$B$5:$B$362,G$27),IF($J$4="Todas",COUNTIFS(DB_CAL_Q1_Q3!$E$5:$E$362,$J$5,DB_CAL_Q1_Q3!$G$5:$G$362,$B40,DB_CAL_Q1_Q3!$B$5:$B$362,G$27),COUNTIFS(DB_CAL_Q1_Q3!$H$5:$H$362,$J$4,DB_CAL_Q1_Q3!$E$5:$E$362,$J$5,DB_CAL_Q1_Q3!$G$5:$G$362,$B40,DB_CAL_Q1_Q3!$B$5:$B$362,G$27))))</f>
        <v>0</v>
      </c>
      <c r="H40" s="229">
        <f>IF(AND($J$5="Todas",$J$4="Todas"),COUNTIFS(DB_CAL_Q1_Q3!$G$5:$G$362,$B40,DB_CAL_Q1_Q3!$B$5:$B$362,H$27),IF($J$5="Todas",COUNTIFS(DB_CAL_Q1_Q3!$H$5:$H$362,$J$4,DB_CAL_Q1_Q3!$G$5:$G$362,$B40,DB_CAL_Q1_Q3!$B$5:$B$362,H$27),IF($J$4="Todas",COUNTIFS(DB_CAL_Q1_Q3!$E$5:$E$362,$J$5,DB_CAL_Q1_Q3!$G$5:$G$362,$B40,DB_CAL_Q1_Q3!$B$5:$B$362,H$27),COUNTIFS(DB_CAL_Q1_Q3!$H$5:$H$362,$J$4,DB_CAL_Q1_Q3!$E$5:$E$362,$J$5,DB_CAL_Q1_Q3!$G$5:$G$362,$B40,DB_CAL_Q1_Q3!$B$5:$B$362,H$27))))</f>
        <v>0</v>
      </c>
      <c r="I40" s="229">
        <f>IF(AND($J$5="Todas",$J$4="Todas"),COUNTIFS(DB_CAL_Q1_Q3!$G$5:$G$362,$B40,DB_CAL_Q1_Q3!$B$5:$B$362,I$27),IF($J$5="Todas",COUNTIFS(DB_CAL_Q1_Q3!$H$5:$H$362,$J$4,DB_CAL_Q1_Q3!$G$5:$G$362,$B40,DB_CAL_Q1_Q3!$B$5:$B$362,I$27),IF($J$4="Todas",COUNTIFS(DB_CAL_Q1_Q3!$E$5:$E$362,$J$5,DB_CAL_Q1_Q3!$G$5:$G$362,$B40,DB_CAL_Q1_Q3!$B$5:$B$362,I$27),COUNTIFS(DB_CAL_Q1_Q3!$H$5:$H$362,$J$4,DB_CAL_Q1_Q3!$E$5:$E$362,$J$5,DB_CAL_Q1_Q3!$G$5:$G$362,$B40,DB_CAL_Q1_Q3!$B$5:$B$362,I$27))))</f>
        <v>0</v>
      </c>
      <c r="J40" s="229">
        <f>IF(AND($J$5="Todas",$J$4="Todas"),COUNTIFS(DB_CAL_Q1_Q3!$G$5:$G$362,$B40,DB_CAL_Q1_Q3!$B$5:$B$362,J$27),IF($J$5="Todas",COUNTIFS(DB_CAL_Q1_Q3!$H$5:$H$362,$J$4,DB_CAL_Q1_Q3!$G$5:$G$362,$B40,DB_CAL_Q1_Q3!$B$5:$B$362,J$27),IF($J$4="Todas",COUNTIFS(DB_CAL_Q1_Q3!$E$5:$E$362,$J$5,DB_CAL_Q1_Q3!$G$5:$G$362,$B40,DB_CAL_Q1_Q3!$B$5:$B$362,J$27),COUNTIFS(DB_CAL_Q1_Q3!$H$5:$H$362,$J$4,DB_CAL_Q1_Q3!$E$5:$E$362,$J$5,DB_CAL_Q1_Q3!$G$5:$G$362,$B40,DB_CAL_Q1_Q3!$B$5:$B$362,J$27))))</f>
        <v>0</v>
      </c>
      <c r="K40" s="229">
        <f>IF(AND($J$5="Todas",$J$4="Todas"),COUNTIFS(DB_CAL_Q1_Q3!$G$5:$G$362,$B40,DB_CAL_Q1_Q3!$B$5:$B$362,K$27),IF($J$5="Todas",COUNTIFS(DB_CAL_Q1_Q3!$H$5:$H$362,$J$4,DB_CAL_Q1_Q3!$G$5:$G$362,$B40,DB_CAL_Q1_Q3!$B$5:$B$362,K$27),IF($J$4="Todas",COUNTIFS(DB_CAL_Q1_Q3!$E$5:$E$362,$J$5,DB_CAL_Q1_Q3!$G$5:$G$362,$B40,DB_CAL_Q1_Q3!$B$5:$B$362,K$27),COUNTIFS(DB_CAL_Q1_Q3!$H$5:$H$362,$J$4,DB_CAL_Q1_Q3!$E$5:$E$362,$J$5,DB_CAL_Q1_Q3!$G$5:$G$362,$B40,DB_CAL_Q1_Q3!$B$5:$B$362,K$27))))</f>
        <v>0</v>
      </c>
      <c r="L40" s="229">
        <f>IF(AND($J$5="Todas",$J$4="Todas"),COUNTIFS(DB_CAL_Q1_Q3!$G$5:$G$362,$B40,DB_CAL_Q1_Q3!$B$5:$B$362,L$27),IF($J$5="Todas",COUNTIFS(DB_CAL_Q1_Q3!$H$5:$H$362,$J$4,DB_CAL_Q1_Q3!$G$5:$G$362,$B40,DB_CAL_Q1_Q3!$B$5:$B$362,L$27),IF($J$4="Todas",COUNTIFS(DB_CAL_Q1_Q3!$E$5:$E$362,$J$5,DB_CAL_Q1_Q3!$G$5:$G$362,$B40,DB_CAL_Q1_Q3!$B$5:$B$362,L$27),COUNTIFS(DB_CAL_Q1_Q3!$H$5:$H$362,$J$4,DB_CAL_Q1_Q3!$E$5:$E$362,$J$5,DB_CAL_Q1_Q3!$G$5:$G$362,$B40,DB_CAL_Q1_Q3!$B$5:$B$362,L$27))))</f>
        <v>0</v>
      </c>
      <c r="M40" s="230">
        <f t="shared" si="12"/>
        <v>0</v>
      </c>
      <c r="N40" s="230">
        <f t="shared" si="13"/>
        <v>0</v>
      </c>
      <c r="O40" s="230">
        <f t="shared" si="14"/>
        <v>0</v>
      </c>
      <c r="P40" s="230">
        <f t="shared" si="15"/>
        <v>0</v>
      </c>
      <c r="Q40" s="230">
        <f t="shared" si="19"/>
        <v>0</v>
      </c>
      <c r="R40" s="230">
        <f t="shared" si="16"/>
        <v>0</v>
      </c>
      <c r="S40" s="230">
        <f t="shared" si="16"/>
        <v>0</v>
      </c>
      <c r="T40" s="230">
        <f t="shared" si="16"/>
        <v>0</v>
      </c>
      <c r="U40" s="230">
        <f t="shared" si="16"/>
        <v>0</v>
      </c>
    </row>
    <row r="41" spans="1:21" ht="15" customHeight="1" thickBot="1">
      <c r="A41" s="186"/>
      <c r="B41" s="234" t="str">
        <f t="shared" si="17"/>
        <v>Carbón</v>
      </c>
      <c r="C41" s="233">
        <f t="shared" si="18"/>
        <v>0</v>
      </c>
      <c r="D41" s="232">
        <f>IF(AND($J$5="Todas",$J$4="Todas"),COUNTIFS(DB_CAL_Q1_Q3!$G$5:$G$362,$B41,DB_CAL_Q1_Q3!$B$5:$B$362,D$27),IF($J$5="Todas",COUNTIFS(DB_CAL_Q1_Q3!$H$5:$H$362,$J$4,DB_CAL_Q1_Q3!$G$5:$G$362,$B41,DB_CAL_Q1_Q3!$B$5:$B$362,D$27),IF($J$4="Todas",COUNTIFS(DB_CAL_Q1_Q3!$E$5:$E$362,$J$5,DB_CAL_Q1_Q3!$G$5:$G$362,$B41,DB_CAL_Q1_Q3!$B$5:$B$362,D$27),COUNTIFS(DB_CAL_Q1_Q3!$H$5:$H$362,$J$4,DB_CAL_Q1_Q3!$E$5:$E$362,$J$5,DB_CAL_Q1_Q3!$G$5:$G$362,$B41,DB_CAL_Q1_Q3!$B$5:$B$362,D$27))))</f>
        <v>0</v>
      </c>
      <c r="E41" s="232">
        <f>IF(AND($J$5="Todas",$J$4="Todas"),COUNTIFS(DB_CAL_Q1_Q3!$G$5:$G$362,$B41,DB_CAL_Q1_Q3!$B$5:$B$362,E$27),IF($J$5="Todas",COUNTIFS(DB_CAL_Q1_Q3!$H$5:$H$362,$J$4,DB_CAL_Q1_Q3!$G$5:$G$362,$B41,DB_CAL_Q1_Q3!$B$5:$B$362,E$27),IF($J$4="Todas",COUNTIFS(DB_CAL_Q1_Q3!$E$5:$E$362,$J$5,DB_CAL_Q1_Q3!$G$5:$G$362,$B41,DB_CAL_Q1_Q3!$B$5:$B$362,E$27),COUNTIFS(DB_CAL_Q1_Q3!$H$5:$H$362,$J$4,DB_CAL_Q1_Q3!$E$5:$E$362,$J$5,DB_CAL_Q1_Q3!$G$5:$G$362,$B41,DB_CAL_Q1_Q3!$B$5:$B$362,E$27))))</f>
        <v>0</v>
      </c>
      <c r="F41" s="232">
        <f>IF(AND($J$5="Todas",$J$4="Todas"),COUNTIFS(DB_CAL_Q1_Q3!$G$5:$G$362,$B41,DB_CAL_Q1_Q3!$B$5:$B$362,F$27),IF($J$5="Todas",COUNTIFS(DB_CAL_Q1_Q3!$H$5:$H$362,$J$4,DB_CAL_Q1_Q3!$G$5:$G$362,$B41,DB_CAL_Q1_Q3!$B$5:$B$362,F$27),IF($J$4="Todas",COUNTIFS(DB_CAL_Q1_Q3!$E$5:$E$362,$J$5,DB_CAL_Q1_Q3!$G$5:$G$362,$B41,DB_CAL_Q1_Q3!$B$5:$B$362,F$27),COUNTIFS(DB_CAL_Q1_Q3!$H$5:$H$362,$J$4,DB_CAL_Q1_Q3!$E$5:$E$362,$J$5,DB_CAL_Q1_Q3!$G$5:$G$362,$B41,DB_CAL_Q1_Q3!$B$5:$B$362,F$27))))</f>
        <v>0</v>
      </c>
      <c r="G41" s="232">
        <f>IF(AND($J$5="Todas",$J$4="Todas"),COUNTIFS(DB_CAL_Q1_Q3!$G$5:$G$362,$B41,DB_CAL_Q1_Q3!$B$5:$B$362,G$27),IF($J$5="Todas",COUNTIFS(DB_CAL_Q1_Q3!$H$5:$H$362,$J$4,DB_CAL_Q1_Q3!$G$5:$G$362,$B41,DB_CAL_Q1_Q3!$B$5:$B$362,G$27),IF($J$4="Todas",COUNTIFS(DB_CAL_Q1_Q3!$E$5:$E$362,$J$5,DB_CAL_Q1_Q3!$G$5:$G$362,$B41,DB_CAL_Q1_Q3!$B$5:$B$362,G$27),COUNTIFS(DB_CAL_Q1_Q3!$H$5:$H$362,$J$4,DB_CAL_Q1_Q3!$E$5:$E$362,$J$5,DB_CAL_Q1_Q3!$G$5:$G$362,$B41,DB_CAL_Q1_Q3!$B$5:$B$362,G$27))))</f>
        <v>0</v>
      </c>
      <c r="H41" s="232">
        <f>IF(AND($J$5="Todas",$J$4="Todas"),COUNTIFS(DB_CAL_Q1_Q3!$G$5:$G$362,$B41,DB_CAL_Q1_Q3!$B$5:$B$362,H$27),IF($J$5="Todas",COUNTIFS(DB_CAL_Q1_Q3!$H$5:$H$362,$J$4,DB_CAL_Q1_Q3!$G$5:$G$362,$B41,DB_CAL_Q1_Q3!$B$5:$B$362,H$27),IF($J$4="Todas",COUNTIFS(DB_CAL_Q1_Q3!$E$5:$E$362,$J$5,DB_CAL_Q1_Q3!$G$5:$G$362,$B41,DB_CAL_Q1_Q3!$B$5:$B$362,H$27),COUNTIFS(DB_CAL_Q1_Q3!$H$5:$H$362,$J$4,DB_CAL_Q1_Q3!$E$5:$E$362,$J$5,DB_CAL_Q1_Q3!$G$5:$G$362,$B41,DB_CAL_Q1_Q3!$B$5:$B$362,H$27))))</f>
        <v>0</v>
      </c>
      <c r="I41" s="232">
        <f>IF(AND($J$5="Todas",$J$4="Todas"),COUNTIFS(DB_CAL_Q1_Q3!$G$5:$G$362,$B41,DB_CAL_Q1_Q3!$B$5:$B$362,I$27),IF($J$5="Todas",COUNTIFS(DB_CAL_Q1_Q3!$H$5:$H$362,$J$4,DB_CAL_Q1_Q3!$G$5:$G$362,$B41,DB_CAL_Q1_Q3!$B$5:$B$362,I$27),IF($J$4="Todas",COUNTIFS(DB_CAL_Q1_Q3!$E$5:$E$362,$J$5,DB_CAL_Q1_Q3!$G$5:$G$362,$B41,DB_CAL_Q1_Q3!$B$5:$B$362,I$27),COUNTIFS(DB_CAL_Q1_Q3!$H$5:$H$362,$J$4,DB_CAL_Q1_Q3!$E$5:$E$362,$J$5,DB_CAL_Q1_Q3!$G$5:$G$362,$B41,DB_CAL_Q1_Q3!$B$5:$B$362,I$27))))</f>
        <v>0</v>
      </c>
      <c r="J41" s="232">
        <f>IF(AND($J$5="Todas",$J$4="Todas"),COUNTIFS(DB_CAL_Q1_Q3!$G$5:$G$362,$B41,DB_CAL_Q1_Q3!$B$5:$B$362,J$27),IF($J$5="Todas",COUNTIFS(DB_CAL_Q1_Q3!$H$5:$H$362,$J$4,DB_CAL_Q1_Q3!$G$5:$G$362,$B41,DB_CAL_Q1_Q3!$B$5:$B$362,J$27),IF($J$4="Todas",COUNTIFS(DB_CAL_Q1_Q3!$E$5:$E$362,$J$5,DB_CAL_Q1_Q3!$G$5:$G$362,$B41,DB_CAL_Q1_Q3!$B$5:$B$362,J$27),COUNTIFS(DB_CAL_Q1_Q3!$H$5:$H$362,$J$4,DB_CAL_Q1_Q3!$E$5:$E$362,$J$5,DB_CAL_Q1_Q3!$G$5:$G$362,$B41,DB_CAL_Q1_Q3!$B$5:$B$362,J$27))))</f>
        <v>0</v>
      </c>
      <c r="K41" s="232">
        <f>IF(AND($J$5="Todas",$J$4="Todas"),COUNTIFS(DB_CAL_Q1_Q3!$G$5:$G$362,$B41,DB_CAL_Q1_Q3!$B$5:$B$362,K$27),IF($J$5="Todas",COUNTIFS(DB_CAL_Q1_Q3!$H$5:$H$362,$J$4,DB_CAL_Q1_Q3!$G$5:$G$362,$B41,DB_CAL_Q1_Q3!$B$5:$B$362,K$27),IF($J$4="Todas",COUNTIFS(DB_CAL_Q1_Q3!$E$5:$E$362,$J$5,DB_CAL_Q1_Q3!$G$5:$G$362,$B41,DB_CAL_Q1_Q3!$B$5:$B$362,K$27),COUNTIFS(DB_CAL_Q1_Q3!$H$5:$H$362,$J$4,DB_CAL_Q1_Q3!$E$5:$E$362,$J$5,DB_CAL_Q1_Q3!$G$5:$G$362,$B41,DB_CAL_Q1_Q3!$B$5:$B$362,K$27))))</f>
        <v>0</v>
      </c>
      <c r="L41" s="232">
        <f>IF(AND($J$5="Todas",$J$4="Todas"),COUNTIFS(DB_CAL_Q1_Q3!$G$5:$G$362,$B41,DB_CAL_Q1_Q3!$B$5:$B$362,L$27),IF($J$5="Todas",COUNTIFS(DB_CAL_Q1_Q3!$H$5:$H$362,$J$4,DB_CAL_Q1_Q3!$G$5:$G$362,$B41,DB_CAL_Q1_Q3!$B$5:$B$362,L$27),IF($J$4="Todas",COUNTIFS(DB_CAL_Q1_Q3!$E$5:$E$362,$J$5,DB_CAL_Q1_Q3!$G$5:$G$362,$B41,DB_CAL_Q1_Q3!$B$5:$B$362,L$27),COUNTIFS(DB_CAL_Q1_Q3!$H$5:$H$362,$J$4,DB_CAL_Q1_Q3!$E$5:$E$362,$J$5,DB_CAL_Q1_Q3!$G$5:$G$362,$B41,DB_CAL_Q1_Q3!$B$5:$B$362,L$27))))</f>
        <v>0</v>
      </c>
      <c r="M41" s="236">
        <f t="shared" si="12"/>
        <v>0</v>
      </c>
      <c r="N41" s="236">
        <f t="shared" si="13"/>
        <v>0</v>
      </c>
      <c r="O41" s="236">
        <f t="shared" si="14"/>
        <v>0</v>
      </c>
      <c r="P41" s="236">
        <f t="shared" si="15"/>
        <v>0</v>
      </c>
      <c r="Q41" s="236">
        <f t="shared" si="19"/>
        <v>0</v>
      </c>
      <c r="R41" s="236">
        <f t="shared" si="16"/>
        <v>0</v>
      </c>
      <c r="S41" s="236">
        <f t="shared" si="16"/>
        <v>0</v>
      </c>
      <c r="T41" s="236">
        <f t="shared" si="16"/>
        <v>0</v>
      </c>
      <c r="U41" s="236">
        <f t="shared" si="16"/>
        <v>0</v>
      </c>
    </row>
    <row r="42" spans="1:21" ht="15" customHeight="1" thickTop="1">
      <c r="A42" s="186"/>
      <c r="B42" s="244"/>
      <c r="C42" s="245"/>
      <c r="D42" s="237">
        <f t="shared" ref="D42:I42" si="20">SUM(D28:D41)</f>
        <v>31</v>
      </c>
      <c r="E42" s="237">
        <f t="shared" si="20"/>
        <v>29</v>
      </c>
      <c r="F42" s="237">
        <f t="shared" si="20"/>
        <v>7</v>
      </c>
      <c r="G42" s="237">
        <f t="shared" si="20"/>
        <v>69</v>
      </c>
      <c r="H42" s="237">
        <f t="shared" si="20"/>
        <v>23</v>
      </c>
      <c r="I42" s="237">
        <f t="shared" si="20"/>
        <v>10</v>
      </c>
      <c r="J42" s="237">
        <f>SUM(J28:J41)</f>
        <v>28</v>
      </c>
      <c r="K42" s="237">
        <f t="shared" ref="K42:S42" si="21">SUM(K28:K41)</f>
        <v>129</v>
      </c>
      <c r="L42" s="237">
        <f t="shared" si="21"/>
        <v>32</v>
      </c>
      <c r="M42" s="238">
        <f t="shared" si="21"/>
        <v>1</v>
      </c>
      <c r="N42" s="238">
        <f t="shared" si="21"/>
        <v>1</v>
      </c>
      <c r="O42" s="238">
        <f t="shared" si="21"/>
        <v>0.99999999999999989</v>
      </c>
      <c r="P42" s="238">
        <f t="shared" si="21"/>
        <v>1</v>
      </c>
      <c r="Q42" s="238">
        <f t="shared" si="21"/>
        <v>1</v>
      </c>
      <c r="R42" s="238">
        <f t="shared" si="21"/>
        <v>1</v>
      </c>
      <c r="S42" s="238">
        <f t="shared" si="21"/>
        <v>1</v>
      </c>
      <c r="T42" s="238">
        <f>SUM(T28:T41)</f>
        <v>1</v>
      </c>
      <c r="U42" s="238">
        <f>SUM(U28:U41)</f>
        <v>1</v>
      </c>
    </row>
    <row r="43" spans="1:21" ht="15" customHeight="1">
      <c r="A43" s="186"/>
      <c r="B43" s="246"/>
      <c r="C43" s="247"/>
      <c r="D43" s="190"/>
      <c r="E43" s="190"/>
      <c r="F43" s="190"/>
      <c r="G43" s="248"/>
      <c r="H43" s="248"/>
      <c r="I43" s="248"/>
      <c r="J43" s="190"/>
      <c r="K43" s="190"/>
      <c r="L43" s="190"/>
      <c r="M43" s="190"/>
      <c r="N43" s="190"/>
      <c r="O43" s="190"/>
      <c r="P43" s="248"/>
      <c r="Q43" s="248"/>
      <c r="R43" s="248"/>
      <c r="S43" s="248"/>
      <c r="T43" s="248"/>
      <c r="U43" s="248"/>
    </row>
    <row r="44" spans="1:21" ht="15" customHeight="1">
      <c r="A44" s="186"/>
      <c r="B44" s="246"/>
      <c r="C44" s="247"/>
      <c r="D44" s="190"/>
      <c r="E44" s="190"/>
      <c r="F44" s="190"/>
      <c r="G44" s="248"/>
      <c r="H44" s="248"/>
      <c r="I44" s="248"/>
      <c r="J44" s="190"/>
      <c r="K44" s="190"/>
      <c r="L44" s="190"/>
      <c r="M44" s="190"/>
      <c r="N44" s="190"/>
      <c r="O44" s="190"/>
      <c r="P44" s="248"/>
      <c r="Q44" s="248"/>
      <c r="R44" s="248"/>
      <c r="S44" s="248"/>
      <c r="T44" s="248"/>
      <c r="U44" s="248"/>
    </row>
    <row r="45" spans="1:21" ht="15" customHeight="1">
      <c r="B45" s="186" t="s">
        <v>88</v>
      </c>
      <c r="C45" s="240" t="str">
        <f>$J$5</f>
        <v>Todas</v>
      </c>
      <c r="D45" s="249" t="s">
        <v>295</v>
      </c>
      <c r="E45" s="249"/>
      <c r="F45" s="249"/>
      <c r="G45" s="249"/>
      <c r="H45" s="204"/>
      <c r="I45" s="162"/>
      <c r="J45" s="162"/>
      <c r="K45" s="250"/>
      <c r="L45" s="204"/>
      <c r="M45" s="249"/>
      <c r="N45" s="249"/>
      <c r="O45" s="249"/>
      <c r="P45" s="249"/>
      <c r="Q45" s="204"/>
      <c r="R45" s="204"/>
      <c r="S45" s="204"/>
      <c r="T45" s="251"/>
      <c r="U45" s="251"/>
    </row>
    <row r="46" spans="1:21" ht="15" customHeight="1">
      <c r="B46" s="186" t="s">
        <v>118</v>
      </c>
      <c r="C46" s="240" t="str">
        <f>$J$4</f>
        <v>Todas</v>
      </c>
      <c r="D46" s="242" t="s">
        <v>247</v>
      </c>
      <c r="E46" s="242" t="s">
        <v>248</v>
      </c>
      <c r="F46" s="242" t="s">
        <v>249</v>
      </c>
      <c r="G46" s="242" t="s">
        <v>250</v>
      </c>
      <c r="H46" s="242" t="s">
        <v>253</v>
      </c>
      <c r="I46" s="242" t="s">
        <v>251</v>
      </c>
      <c r="J46" s="242" t="s">
        <v>252</v>
      </c>
      <c r="K46" s="242" t="s">
        <v>90</v>
      </c>
      <c r="L46" s="243" t="s">
        <v>247</v>
      </c>
      <c r="M46" s="243" t="s">
        <v>248</v>
      </c>
      <c r="N46" s="243" t="s">
        <v>249</v>
      </c>
      <c r="O46" s="243" t="s">
        <v>250</v>
      </c>
      <c r="P46" s="243" t="s">
        <v>253</v>
      </c>
      <c r="Q46" s="243" t="s">
        <v>251</v>
      </c>
      <c r="R46" s="243" t="s">
        <v>252</v>
      </c>
      <c r="S46" s="243" t="s">
        <v>90</v>
      </c>
      <c r="T46" s="252"/>
      <c r="U46" s="252"/>
    </row>
    <row r="47" spans="1:21" ht="15" customHeight="1">
      <c r="B47" s="216" t="str">
        <f>B8</f>
        <v>Otros</v>
      </c>
      <c r="C47" s="218">
        <f>IFERROR(SUM(D47:K47)/SUM($D$61:$K$61),)</f>
        <v>0.3994413407821229</v>
      </c>
      <c r="D47" s="219">
        <f>IF(AND($J$5="Todas",$J$4="Todas"),COUNTIFS(DB_CAL_Q1_Q3!$G$5:$G$362,$B47,DB_CAL_Q1_Q3!$D$5:$D$362,D$46),IF($J$5="Todas",COUNTIFS(DB_CAL_Q1_Q3!$H$5:$H$362,$J$4,DB_CAL_Q1_Q3!$G$5:$G$362,$B47,DB_CAL_Q1_Q3!$D$5:$D$362,D$46),IF($J$4="Todas",COUNTIFS(DB_CAL_Q1_Q3!$E$5:$E$362,$J$5,DB_CAL_Q1_Q3!$G$5:$G$362,$B47,DB_CAL_Q1_Q3!$D$5:$D$362,D$46),COUNTIFS(DB_CAL_Q1_Q3!$H$5:$H$362,$J$4,DB_CAL_Q1_Q3!$E$5:$E$362,$J$5,DB_CAL_Q1_Q3!$G$5:$G$362,$B47,DB_CAL_Q1_Q3!$D$5:$D$362,D$46))))</f>
        <v>24</v>
      </c>
      <c r="E47" s="219">
        <f>IF(AND($J$5="Todas",$J$4="Todas"),COUNTIFS(DB_CAL_Q1_Q3!$G$5:$G$362,$B47,DB_CAL_Q1_Q3!$D$5:$D$362,E$46),IF($J$5="Todas",COUNTIFS(DB_CAL_Q1_Q3!$H$5:$H$362,$J$4,DB_CAL_Q1_Q3!$G$5:$G$362,$B47,DB_CAL_Q1_Q3!$D$5:$D$362,E$46),IF($J$4="Todas",COUNTIFS(DB_CAL_Q1_Q3!$E$5:$E$362,$J$5,DB_CAL_Q1_Q3!$G$5:$G$362,$B47,DB_CAL_Q1_Q3!$D$5:$D$362,E$46),COUNTIFS(DB_CAL_Q1_Q3!$H$5:$H$362,$J$4,DB_CAL_Q1_Q3!$E$5:$E$362,$J$5,DB_CAL_Q1_Q3!$G$5:$G$362,$B47,DB_CAL_Q1_Q3!$D$5:$D$362,E$46))))</f>
        <v>20</v>
      </c>
      <c r="F47" s="219">
        <f>IF(AND($J$5="Todas",$J$4="Todas"),COUNTIFS(DB_CAL_Q1_Q3!$G$5:$G$362,$B47,DB_CAL_Q1_Q3!$D$5:$D$362,F$46),IF($J$5="Todas",COUNTIFS(DB_CAL_Q1_Q3!$H$5:$H$362,$J$4,DB_CAL_Q1_Q3!$G$5:$G$362,$B47,DB_CAL_Q1_Q3!$D$5:$D$362,F$46),IF($J$4="Todas",COUNTIFS(DB_CAL_Q1_Q3!$E$5:$E$362,$J$5,DB_CAL_Q1_Q3!$G$5:$G$362,$B47,DB_CAL_Q1_Q3!$D$5:$D$362,F$46),COUNTIFS(DB_CAL_Q1_Q3!$H$5:$H$362,$J$4,DB_CAL_Q1_Q3!$E$5:$E$362,$J$5,DB_CAL_Q1_Q3!$G$5:$G$362,$B47,DB_CAL_Q1_Q3!$D$5:$D$362,F$46))))</f>
        <v>25</v>
      </c>
      <c r="G47" s="219">
        <f>IF(AND($J$5="Todas",$J$4="Todas"),COUNTIFS(DB_CAL_Q1_Q3!$G$5:$G$362,$B47,DB_CAL_Q1_Q3!$D$5:$D$362,G$46),IF($J$5="Todas",COUNTIFS(DB_CAL_Q1_Q3!$H$5:$H$362,$J$4,DB_CAL_Q1_Q3!$G$5:$G$362,$B47,DB_CAL_Q1_Q3!$D$5:$D$362,G$46),IF($J$4="Todas",COUNTIFS(DB_CAL_Q1_Q3!$E$5:$E$362,$J$5,DB_CAL_Q1_Q3!$G$5:$G$362,$B47,DB_CAL_Q1_Q3!$D$5:$D$362,G$46),COUNTIFS(DB_CAL_Q1_Q3!$H$5:$H$362,$J$4,DB_CAL_Q1_Q3!$E$5:$E$362,$J$5,DB_CAL_Q1_Q3!$G$5:$G$362,$B47,DB_CAL_Q1_Q3!$D$5:$D$362,G$46))))</f>
        <v>23</v>
      </c>
      <c r="H47" s="219">
        <f>IF(AND($J$5="Todas",$J$4="Todas"),COUNTIFS(DB_CAL_Q1_Q3!$G$5:$G$362,$B47,DB_CAL_Q1_Q3!$D$5:$D$362,H$46),IF($J$5="Todas",COUNTIFS(DB_CAL_Q1_Q3!$H$5:$H$362,$J$4,DB_CAL_Q1_Q3!$G$5:$G$362,$B47,DB_CAL_Q1_Q3!$D$5:$D$362,H$46),IF($J$4="Todas",COUNTIFS(DB_CAL_Q1_Q3!$E$5:$E$362,$J$5,DB_CAL_Q1_Q3!$G$5:$G$362,$B47,DB_CAL_Q1_Q3!$D$5:$D$362,H$46),COUNTIFS(DB_CAL_Q1_Q3!$H$5:$H$362,$J$4,DB_CAL_Q1_Q3!$E$5:$E$362,$J$5,DB_CAL_Q1_Q3!$G$5:$G$362,$B47,DB_CAL_Q1_Q3!$D$5:$D$362,H$46))))</f>
        <v>17</v>
      </c>
      <c r="I47" s="219">
        <f>IF(AND($J$5="Todas",$J$4="Todas"),COUNTIFS(DB_CAL_Q1_Q3!$G$5:$G$362,$B47,DB_CAL_Q1_Q3!$D$5:$D$362,I$46),IF($J$5="Todas",COUNTIFS(DB_CAL_Q1_Q3!$H$5:$H$362,$J$4,DB_CAL_Q1_Q3!$G$5:$G$362,$B47,DB_CAL_Q1_Q3!$D$5:$D$362,I$46),IF($J$4="Todas",COUNTIFS(DB_CAL_Q1_Q3!$E$5:$E$362,$J$5,DB_CAL_Q1_Q3!$G$5:$G$362,$B47,DB_CAL_Q1_Q3!$D$5:$D$362,I$46),COUNTIFS(DB_CAL_Q1_Q3!$H$5:$H$362,$J$4,DB_CAL_Q1_Q3!$E$5:$E$362,$J$5,DB_CAL_Q1_Q3!$G$5:$G$362,$B47,DB_CAL_Q1_Q3!$D$5:$D$362,I$46))))</f>
        <v>22</v>
      </c>
      <c r="J47" s="219">
        <f>IF(AND($J$5="Todas",$J$4="Todas"),COUNTIFS(DB_CAL_Q1_Q3!$G$5:$G$362,$B47,DB_CAL_Q1_Q3!$D$5:$D$362,J$46),IF($J$5="Todas",COUNTIFS(DB_CAL_Q1_Q3!$H$5:$H$362,$J$4,DB_CAL_Q1_Q3!$G$5:$G$362,$B47,DB_CAL_Q1_Q3!$D$5:$D$362,J$46),IF($J$4="Todas",COUNTIFS(DB_CAL_Q1_Q3!$E$5:$E$362,$J$5,DB_CAL_Q1_Q3!$G$5:$G$362,$B47,DB_CAL_Q1_Q3!$D$5:$D$362,J$46),COUNTIFS(DB_CAL_Q1_Q3!$H$5:$H$362,$J$4,DB_CAL_Q1_Q3!$E$5:$E$362,$J$5,DB_CAL_Q1_Q3!$G$5:$G$362,$B47,DB_CAL_Q1_Q3!$D$5:$D$362,J$46))))</f>
        <v>7</v>
      </c>
      <c r="K47" s="219">
        <f>IF(AND($J$5="Todas",$J$4="Todas"),COUNTIFS(DB_CAL_Q1_Q3!$G$5:$G$362,$B47,DB_CAL_Q1_Q3!$D$5:$D$362,K$46),IF($J$5="Todas",COUNTIFS(DB_CAL_Q1_Q3!$H$5:$H$362,$J$4,DB_CAL_Q1_Q3!$G$5:$G$362,$B47,DB_CAL_Q1_Q3!$D$5:$D$362,K$46),IF($J$4="Todas",COUNTIFS(DB_CAL_Q1_Q3!$E$5:$E$362,$J$5,DB_CAL_Q1_Q3!$G$5:$G$362,$B47,DB_CAL_Q1_Q3!$D$5:$D$362,K$46),COUNTIFS(DB_CAL_Q1_Q3!$H$5:$H$362,$J$4,DB_CAL_Q1_Q3!$E$5:$E$362,$J$5,DB_CAL_Q1_Q3!$G$5:$G$362,$B47,DB_CAL_Q1_Q3!$D$5:$D$362,K$46))))</f>
        <v>5</v>
      </c>
      <c r="L47" s="220">
        <f t="shared" ref="L47:L60" si="22">IFERROR(D47/D$61,0)</f>
        <v>0.35294117647058826</v>
      </c>
      <c r="M47" s="220">
        <f t="shared" ref="M47:M60" si="23">IFERROR(E47/E$61,0)</f>
        <v>0.34482758620689657</v>
      </c>
      <c r="N47" s="220">
        <f t="shared" ref="N47:N60" si="24">IFERROR(F47/F$61,0)</f>
        <v>0.36764705882352944</v>
      </c>
      <c r="O47" s="220">
        <f t="shared" ref="O47:O60" si="25">IFERROR(G47/G$61,0)</f>
        <v>0.40350877192982454</v>
      </c>
      <c r="P47" s="220">
        <f t="shared" ref="P47:P60" si="26">IFERROR(H47/H$61,0)</f>
        <v>0.54838709677419351</v>
      </c>
      <c r="Q47" s="220">
        <f>IFERROR(I47/I$61,0)</f>
        <v>0.5</v>
      </c>
      <c r="R47" s="220">
        <f t="shared" ref="R47:S60" si="27">IFERROR(J47/J$61,0)</f>
        <v>0.5</v>
      </c>
      <c r="S47" s="220">
        <f t="shared" si="27"/>
        <v>0.27777777777777779</v>
      </c>
      <c r="T47" s="253"/>
      <c r="U47" s="253"/>
    </row>
    <row r="48" spans="1:21" ht="15" customHeight="1">
      <c r="B48" s="223" t="str">
        <f t="shared" ref="B48:B60" si="28">B9</f>
        <v>Gas Natural</v>
      </c>
      <c r="C48" s="222">
        <f t="shared" ref="C48:C60" si="29">IFERROR(SUM(D48:K48)/SUM($D$61:$K$61),)</f>
        <v>0.16759776536312848</v>
      </c>
      <c r="D48" s="221">
        <f>IF(AND($J$5="Todas",$J$4="Todas"),COUNTIFS(DB_CAL_Q1_Q3!$G$5:$G$362,$B48,DB_CAL_Q1_Q3!$D$5:$D$362,D$46),IF($J$5="Todas",COUNTIFS(DB_CAL_Q1_Q3!$H$5:$H$362,$J$4,DB_CAL_Q1_Q3!$G$5:$G$362,$B48,DB_CAL_Q1_Q3!$D$5:$D$362,D$46),IF($J$4="Todas",COUNTIFS(DB_CAL_Q1_Q3!$E$5:$E$362,$J$5,DB_CAL_Q1_Q3!$G$5:$G$362,$B48,DB_CAL_Q1_Q3!$D$5:$D$362,D$46),COUNTIFS(DB_CAL_Q1_Q3!$H$5:$H$362,$J$4,DB_CAL_Q1_Q3!$E$5:$E$362,$J$5,DB_CAL_Q1_Q3!$G$5:$G$362,$B48,DB_CAL_Q1_Q3!$D$5:$D$362,D$46))))</f>
        <v>6</v>
      </c>
      <c r="E48" s="221">
        <f>IF(AND($J$5="Todas",$J$4="Todas"),COUNTIFS(DB_CAL_Q1_Q3!$G$5:$G$362,$B48,DB_CAL_Q1_Q3!$D$5:$D$362,E$46),IF($J$5="Todas",COUNTIFS(DB_CAL_Q1_Q3!$H$5:$H$362,$J$4,DB_CAL_Q1_Q3!$G$5:$G$362,$B48,DB_CAL_Q1_Q3!$D$5:$D$362,E$46),IF($J$4="Todas",COUNTIFS(DB_CAL_Q1_Q3!$E$5:$E$362,$J$5,DB_CAL_Q1_Q3!$G$5:$G$362,$B48,DB_CAL_Q1_Q3!$D$5:$D$362,E$46),COUNTIFS(DB_CAL_Q1_Q3!$H$5:$H$362,$J$4,DB_CAL_Q1_Q3!$E$5:$E$362,$J$5,DB_CAL_Q1_Q3!$G$5:$G$362,$B48,DB_CAL_Q1_Q3!$D$5:$D$362,E$46))))</f>
        <v>4</v>
      </c>
      <c r="F48" s="221">
        <f>IF(AND($J$5="Todas",$J$4="Todas"),COUNTIFS(DB_CAL_Q1_Q3!$G$5:$G$362,$B48,DB_CAL_Q1_Q3!$D$5:$D$362,F$46),IF($J$5="Todas",COUNTIFS(DB_CAL_Q1_Q3!$H$5:$H$362,$J$4,DB_CAL_Q1_Q3!$G$5:$G$362,$B48,DB_CAL_Q1_Q3!$D$5:$D$362,F$46),IF($J$4="Todas",COUNTIFS(DB_CAL_Q1_Q3!$E$5:$E$362,$J$5,DB_CAL_Q1_Q3!$G$5:$G$362,$B48,DB_CAL_Q1_Q3!$D$5:$D$362,F$46),COUNTIFS(DB_CAL_Q1_Q3!$H$5:$H$362,$J$4,DB_CAL_Q1_Q3!$E$5:$E$362,$J$5,DB_CAL_Q1_Q3!$G$5:$G$362,$B48,DB_CAL_Q1_Q3!$D$5:$D$362,F$46))))</f>
        <v>11</v>
      </c>
      <c r="G48" s="221">
        <f>IF(AND($J$5="Todas",$J$4="Todas"),COUNTIFS(DB_CAL_Q1_Q3!$G$5:$G$362,$B48,DB_CAL_Q1_Q3!$D$5:$D$362,G$46),IF($J$5="Todas",COUNTIFS(DB_CAL_Q1_Q3!$H$5:$H$362,$J$4,DB_CAL_Q1_Q3!$G$5:$G$362,$B48,DB_CAL_Q1_Q3!$D$5:$D$362,G$46),IF($J$4="Todas",COUNTIFS(DB_CAL_Q1_Q3!$E$5:$E$362,$J$5,DB_CAL_Q1_Q3!$G$5:$G$362,$B48,DB_CAL_Q1_Q3!$D$5:$D$362,G$46),COUNTIFS(DB_CAL_Q1_Q3!$H$5:$H$362,$J$4,DB_CAL_Q1_Q3!$E$5:$E$362,$J$5,DB_CAL_Q1_Q3!$G$5:$G$362,$B48,DB_CAL_Q1_Q3!$D$5:$D$362,G$46))))</f>
        <v>17</v>
      </c>
      <c r="H48" s="221">
        <f>IF(AND($J$5="Todas",$J$4="Todas"),COUNTIFS(DB_CAL_Q1_Q3!$G$5:$G$362,$B48,DB_CAL_Q1_Q3!$D$5:$D$362,H$46),IF($J$5="Todas",COUNTIFS(DB_CAL_Q1_Q3!$H$5:$H$362,$J$4,DB_CAL_Q1_Q3!$G$5:$G$362,$B48,DB_CAL_Q1_Q3!$D$5:$D$362,H$46),IF($J$4="Todas",COUNTIFS(DB_CAL_Q1_Q3!$E$5:$E$362,$J$5,DB_CAL_Q1_Q3!$G$5:$G$362,$B48,DB_CAL_Q1_Q3!$D$5:$D$362,H$46),COUNTIFS(DB_CAL_Q1_Q3!$H$5:$H$362,$J$4,DB_CAL_Q1_Q3!$E$5:$E$362,$J$5,DB_CAL_Q1_Q3!$G$5:$G$362,$B48,DB_CAL_Q1_Q3!$D$5:$D$362,H$46))))</f>
        <v>3</v>
      </c>
      <c r="I48" s="221">
        <f>IF(AND($J$5="Todas",$J$4="Todas"),COUNTIFS(DB_CAL_Q1_Q3!$G$5:$G$362,$B48,DB_CAL_Q1_Q3!$D$5:$D$362,I$46),IF($J$5="Todas",COUNTIFS(DB_CAL_Q1_Q3!$H$5:$H$362,$J$4,DB_CAL_Q1_Q3!$G$5:$G$362,$B48,DB_CAL_Q1_Q3!$D$5:$D$362,I$46),IF($J$4="Todas",COUNTIFS(DB_CAL_Q1_Q3!$E$5:$E$362,$J$5,DB_CAL_Q1_Q3!$G$5:$G$362,$B48,DB_CAL_Q1_Q3!$D$5:$D$362,I$46),COUNTIFS(DB_CAL_Q1_Q3!$H$5:$H$362,$J$4,DB_CAL_Q1_Q3!$E$5:$E$362,$J$5,DB_CAL_Q1_Q3!$G$5:$G$362,$B48,DB_CAL_Q1_Q3!$D$5:$D$362,I$46))))</f>
        <v>11</v>
      </c>
      <c r="J48" s="221">
        <f>IF(AND($J$5="Todas",$J$4="Todas"),COUNTIFS(DB_CAL_Q1_Q3!$G$5:$G$362,$B48,DB_CAL_Q1_Q3!$D$5:$D$362,J$46),IF($J$5="Todas",COUNTIFS(DB_CAL_Q1_Q3!$H$5:$H$362,$J$4,DB_CAL_Q1_Q3!$G$5:$G$362,$B48,DB_CAL_Q1_Q3!$D$5:$D$362,J$46),IF($J$4="Todas",COUNTIFS(DB_CAL_Q1_Q3!$E$5:$E$362,$J$5,DB_CAL_Q1_Q3!$G$5:$G$362,$B48,DB_CAL_Q1_Q3!$D$5:$D$362,J$46),COUNTIFS(DB_CAL_Q1_Q3!$H$5:$H$362,$J$4,DB_CAL_Q1_Q3!$E$5:$E$362,$J$5,DB_CAL_Q1_Q3!$G$5:$G$362,$B48,DB_CAL_Q1_Q3!$D$5:$D$362,J$46))))</f>
        <v>4</v>
      </c>
      <c r="K48" s="221">
        <f>IF(AND($J$5="Todas",$J$4="Todas"),COUNTIFS(DB_CAL_Q1_Q3!$G$5:$G$362,$B48,DB_CAL_Q1_Q3!$D$5:$D$362,K$46),IF($J$5="Todas",COUNTIFS(DB_CAL_Q1_Q3!$H$5:$H$362,$J$4,DB_CAL_Q1_Q3!$G$5:$G$362,$B48,DB_CAL_Q1_Q3!$D$5:$D$362,K$46),IF($J$4="Todas",COUNTIFS(DB_CAL_Q1_Q3!$E$5:$E$362,$J$5,DB_CAL_Q1_Q3!$G$5:$G$362,$B48,DB_CAL_Q1_Q3!$D$5:$D$362,K$46),COUNTIFS(DB_CAL_Q1_Q3!$H$5:$H$362,$J$4,DB_CAL_Q1_Q3!$E$5:$E$362,$J$5,DB_CAL_Q1_Q3!$G$5:$G$362,$B48,DB_CAL_Q1_Q3!$D$5:$D$362,K$46))))</f>
        <v>4</v>
      </c>
      <c r="L48" s="225">
        <f t="shared" si="22"/>
        <v>8.8235294117647065E-2</v>
      </c>
      <c r="M48" s="225">
        <f t="shared" si="23"/>
        <v>6.8965517241379309E-2</v>
      </c>
      <c r="N48" s="225">
        <f t="shared" si="24"/>
        <v>0.16176470588235295</v>
      </c>
      <c r="O48" s="225">
        <f t="shared" si="25"/>
        <v>0.2982456140350877</v>
      </c>
      <c r="P48" s="225">
        <f t="shared" si="26"/>
        <v>9.6774193548387094E-2</v>
      </c>
      <c r="Q48" s="225">
        <f t="shared" ref="Q48:Q60" si="30">IFERROR(I48/I$61,0)</f>
        <v>0.25</v>
      </c>
      <c r="R48" s="225">
        <f t="shared" si="27"/>
        <v>0.2857142857142857</v>
      </c>
      <c r="S48" s="225">
        <f t="shared" si="27"/>
        <v>0.22222222222222221</v>
      </c>
      <c r="T48" s="253"/>
      <c r="U48" s="253"/>
    </row>
    <row r="49" spans="1:21" ht="15" customHeight="1">
      <c r="B49" s="223" t="str">
        <f t="shared" si="28"/>
        <v>Gasóleo</v>
      </c>
      <c r="C49" s="222">
        <f t="shared" si="29"/>
        <v>0.13407821229050279</v>
      </c>
      <c r="D49" s="221">
        <f>IF(AND($J$5="Todas",$J$4="Todas"),COUNTIFS(DB_CAL_Q1_Q3!$G$5:$G$362,$B49,DB_CAL_Q1_Q3!$D$5:$D$362,D$46),IF($J$5="Todas",COUNTIFS(DB_CAL_Q1_Q3!$H$5:$H$362,$J$4,DB_CAL_Q1_Q3!$G$5:$G$362,$B49,DB_CAL_Q1_Q3!$D$5:$D$362,D$46),IF($J$4="Todas",COUNTIFS(DB_CAL_Q1_Q3!$E$5:$E$362,$J$5,DB_CAL_Q1_Q3!$G$5:$G$362,$B49,DB_CAL_Q1_Q3!$D$5:$D$362,D$46),COUNTIFS(DB_CAL_Q1_Q3!$H$5:$H$362,$J$4,DB_CAL_Q1_Q3!$E$5:$E$362,$J$5,DB_CAL_Q1_Q3!$G$5:$G$362,$B49,DB_CAL_Q1_Q3!$D$5:$D$362,D$46))))</f>
        <v>14</v>
      </c>
      <c r="E49" s="221">
        <f>IF(AND($J$5="Todas",$J$4="Todas"),COUNTIFS(DB_CAL_Q1_Q3!$G$5:$G$362,$B49,DB_CAL_Q1_Q3!$D$5:$D$362,E$46),IF($J$5="Todas",COUNTIFS(DB_CAL_Q1_Q3!$H$5:$H$362,$J$4,DB_CAL_Q1_Q3!$G$5:$G$362,$B49,DB_CAL_Q1_Q3!$D$5:$D$362,E$46),IF($J$4="Todas",COUNTIFS(DB_CAL_Q1_Q3!$E$5:$E$362,$J$5,DB_CAL_Q1_Q3!$G$5:$G$362,$B49,DB_CAL_Q1_Q3!$D$5:$D$362,E$46),COUNTIFS(DB_CAL_Q1_Q3!$H$5:$H$362,$J$4,DB_CAL_Q1_Q3!$E$5:$E$362,$J$5,DB_CAL_Q1_Q3!$G$5:$G$362,$B49,DB_CAL_Q1_Q3!$D$5:$D$362,E$46))))</f>
        <v>15</v>
      </c>
      <c r="F49" s="221">
        <f>IF(AND($J$5="Todas",$J$4="Todas"),COUNTIFS(DB_CAL_Q1_Q3!$G$5:$G$362,$B49,DB_CAL_Q1_Q3!$D$5:$D$362,F$46),IF($J$5="Todas",COUNTIFS(DB_CAL_Q1_Q3!$H$5:$H$362,$J$4,DB_CAL_Q1_Q3!$G$5:$G$362,$B49,DB_CAL_Q1_Q3!$D$5:$D$362,F$46),IF($J$4="Todas",COUNTIFS(DB_CAL_Q1_Q3!$E$5:$E$362,$J$5,DB_CAL_Q1_Q3!$G$5:$G$362,$B49,DB_CAL_Q1_Q3!$D$5:$D$362,F$46),COUNTIFS(DB_CAL_Q1_Q3!$H$5:$H$362,$J$4,DB_CAL_Q1_Q3!$E$5:$E$362,$J$5,DB_CAL_Q1_Q3!$G$5:$G$362,$B49,DB_CAL_Q1_Q3!$D$5:$D$362,F$46))))</f>
        <v>12</v>
      </c>
      <c r="G49" s="221">
        <f>IF(AND($J$5="Todas",$J$4="Todas"),COUNTIFS(DB_CAL_Q1_Q3!$G$5:$G$362,$B49,DB_CAL_Q1_Q3!$D$5:$D$362,G$46),IF($J$5="Todas",COUNTIFS(DB_CAL_Q1_Q3!$H$5:$H$362,$J$4,DB_CAL_Q1_Q3!$G$5:$G$362,$B49,DB_CAL_Q1_Q3!$D$5:$D$362,G$46),IF($J$4="Todas",COUNTIFS(DB_CAL_Q1_Q3!$E$5:$E$362,$J$5,DB_CAL_Q1_Q3!$G$5:$G$362,$B49,DB_CAL_Q1_Q3!$D$5:$D$362,G$46),COUNTIFS(DB_CAL_Q1_Q3!$H$5:$H$362,$J$4,DB_CAL_Q1_Q3!$E$5:$E$362,$J$5,DB_CAL_Q1_Q3!$G$5:$G$362,$B49,DB_CAL_Q1_Q3!$D$5:$D$362,G$46))))</f>
        <v>4</v>
      </c>
      <c r="H49" s="221">
        <f>IF(AND($J$5="Todas",$J$4="Todas"),COUNTIFS(DB_CAL_Q1_Q3!$G$5:$G$362,$B49,DB_CAL_Q1_Q3!$D$5:$D$362,H$46),IF($J$5="Todas",COUNTIFS(DB_CAL_Q1_Q3!$H$5:$H$362,$J$4,DB_CAL_Q1_Q3!$G$5:$G$362,$B49,DB_CAL_Q1_Q3!$D$5:$D$362,H$46),IF($J$4="Todas",COUNTIFS(DB_CAL_Q1_Q3!$E$5:$E$362,$J$5,DB_CAL_Q1_Q3!$G$5:$G$362,$B49,DB_CAL_Q1_Q3!$D$5:$D$362,H$46),COUNTIFS(DB_CAL_Q1_Q3!$H$5:$H$362,$J$4,DB_CAL_Q1_Q3!$E$5:$E$362,$J$5,DB_CAL_Q1_Q3!$G$5:$G$362,$B49,DB_CAL_Q1_Q3!$D$5:$D$362,H$46))))</f>
        <v>2</v>
      </c>
      <c r="I49" s="221">
        <f>IF(AND($J$5="Todas",$J$4="Todas"),COUNTIFS(DB_CAL_Q1_Q3!$G$5:$G$362,$B49,DB_CAL_Q1_Q3!$D$5:$D$362,I$46),IF($J$5="Todas",COUNTIFS(DB_CAL_Q1_Q3!$H$5:$H$362,$J$4,DB_CAL_Q1_Q3!$G$5:$G$362,$B49,DB_CAL_Q1_Q3!$D$5:$D$362,I$46),IF($J$4="Todas",COUNTIFS(DB_CAL_Q1_Q3!$E$5:$E$362,$J$5,DB_CAL_Q1_Q3!$G$5:$G$362,$B49,DB_CAL_Q1_Q3!$D$5:$D$362,I$46),COUNTIFS(DB_CAL_Q1_Q3!$H$5:$H$362,$J$4,DB_CAL_Q1_Q3!$E$5:$E$362,$J$5,DB_CAL_Q1_Q3!$G$5:$G$362,$B49,DB_CAL_Q1_Q3!$D$5:$D$362,I$46))))</f>
        <v>1</v>
      </c>
      <c r="J49" s="221">
        <f>IF(AND($J$5="Todas",$J$4="Todas"),COUNTIFS(DB_CAL_Q1_Q3!$G$5:$G$362,$B49,DB_CAL_Q1_Q3!$D$5:$D$362,J$46),IF($J$5="Todas",COUNTIFS(DB_CAL_Q1_Q3!$H$5:$H$362,$J$4,DB_CAL_Q1_Q3!$G$5:$G$362,$B49,DB_CAL_Q1_Q3!$D$5:$D$362,J$46),IF($J$4="Todas",COUNTIFS(DB_CAL_Q1_Q3!$E$5:$E$362,$J$5,DB_CAL_Q1_Q3!$G$5:$G$362,$B49,DB_CAL_Q1_Q3!$D$5:$D$362,J$46),COUNTIFS(DB_CAL_Q1_Q3!$H$5:$H$362,$J$4,DB_CAL_Q1_Q3!$E$5:$E$362,$J$5,DB_CAL_Q1_Q3!$G$5:$G$362,$B49,DB_CAL_Q1_Q3!$D$5:$D$362,J$46))))</f>
        <v>0</v>
      </c>
      <c r="K49" s="221">
        <f>IF(AND($J$5="Todas",$J$4="Todas"),COUNTIFS(DB_CAL_Q1_Q3!$G$5:$G$362,$B49,DB_CAL_Q1_Q3!$D$5:$D$362,K$46),IF($J$5="Todas",COUNTIFS(DB_CAL_Q1_Q3!$H$5:$H$362,$J$4,DB_CAL_Q1_Q3!$G$5:$G$362,$B49,DB_CAL_Q1_Q3!$D$5:$D$362,K$46),IF($J$4="Todas",COUNTIFS(DB_CAL_Q1_Q3!$E$5:$E$362,$J$5,DB_CAL_Q1_Q3!$G$5:$G$362,$B49,DB_CAL_Q1_Q3!$D$5:$D$362,K$46),COUNTIFS(DB_CAL_Q1_Q3!$H$5:$H$362,$J$4,DB_CAL_Q1_Q3!$E$5:$E$362,$J$5,DB_CAL_Q1_Q3!$G$5:$G$362,$B49,DB_CAL_Q1_Q3!$D$5:$D$362,K$46))))</f>
        <v>0</v>
      </c>
      <c r="L49" s="225">
        <f t="shared" si="22"/>
        <v>0.20588235294117646</v>
      </c>
      <c r="M49" s="225">
        <f t="shared" si="23"/>
        <v>0.25862068965517243</v>
      </c>
      <c r="N49" s="225">
        <f t="shared" si="24"/>
        <v>0.17647058823529413</v>
      </c>
      <c r="O49" s="225">
        <f t="shared" si="25"/>
        <v>7.0175438596491224E-2</v>
      </c>
      <c r="P49" s="225">
        <f t="shared" si="26"/>
        <v>6.4516129032258063E-2</v>
      </c>
      <c r="Q49" s="225">
        <f t="shared" si="30"/>
        <v>2.2727272727272728E-2</v>
      </c>
      <c r="R49" s="225">
        <f t="shared" si="27"/>
        <v>0</v>
      </c>
      <c r="S49" s="225">
        <f t="shared" si="27"/>
        <v>0</v>
      </c>
      <c r="T49" s="253"/>
      <c r="U49" s="253"/>
    </row>
    <row r="50" spans="1:21" ht="15" customHeight="1">
      <c r="B50" s="223" t="str">
        <f t="shared" si="28"/>
        <v>Electricidad</v>
      </c>
      <c r="C50" s="222">
        <f t="shared" si="29"/>
        <v>9.7765363128491614E-2</v>
      </c>
      <c r="D50" s="221">
        <f>IF(AND($J$5="Todas",$J$4="Todas"),COUNTIFS(DB_CAL_Q1_Q3!$G$5:$G$362,$B50,DB_CAL_Q1_Q3!$D$5:$D$362,D$46),IF($J$5="Todas",COUNTIFS(DB_CAL_Q1_Q3!$H$5:$H$362,$J$4,DB_CAL_Q1_Q3!$G$5:$G$362,$B50,DB_CAL_Q1_Q3!$D$5:$D$362,D$46),IF($J$4="Todas",COUNTIFS(DB_CAL_Q1_Q3!$E$5:$E$362,$J$5,DB_CAL_Q1_Q3!$G$5:$G$362,$B50,DB_CAL_Q1_Q3!$D$5:$D$362,D$46),COUNTIFS(DB_CAL_Q1_Q3!$H$5:$H$362,$J$4,DB_CAL_Q1_Q3!$E$5:$E$362,$J$5,DB_CAL_Q1_Q3!$G$5:$G$362,$B50,DB_CAL_Q1_Q3!$D$5:$D$362,D$46))))</f>
        <v>12</v>
      </c>
      <c r="E50" s="221">
        <f>IF(AND($J$5="Todas",$J$4="Todas"),COUNTIFS(DB_CAL_Q1_Q3!$G$5:$G$362,$B50,DB_CAL_Q1_Q3!$D$5:$D$362,E$46),IF($J$5="Todas",COUNTIFS(DB_CAL_Q1_Q3!$H$5:$H$362,$J$4,DB_CAL_Q1_Q3!$G$5:$G$362,$B50,DB_CAL_Q1_Q3!$D$5:$D$362,E$46),IF($J$4="Todas",COUNTIFS(DB_CAL_Q1_Q3!$E$5:$E$362,$J$5,DB_CAL_Q1_Q3!$G$5:$G$362,$B50,DB_CAL_Q1_Q3!$D$5:$D$362,E$46),COUNTIFS(DB_CAL_Q1_Q3!$H$5:$H$362,$J$4,DB_CAL_Q1_Q3!$E$5:$E$362,$J$5,DB_CAL_Q1_Q3!$G$5:$G$362,$B50,DB_CAL_Q1_Q3!$D$5:$D$362,E$46))))</f>
        <v>7</v>
      </c>
      <c r="F50" s="221">
        <f>IF(AND($J$5="Todas",$J$4="Todas"),COUNTIFS(DB_CAL_Q1_Q3!$G$5:$G$362,$B50,DB_CAL_Q1_Q3!$D$5:$D$362,F$46),IF($J$5="Todas",COUNTIFS(DB_CAL_Q1_Q3!$H$5:$H$362,$J$4,DB_CAL_Q1_Q3!$G$5:$G$362,$B50,DB_CAL_Q1_Q3!$D$5:$D$362,F$46),IF($J$4="Todas",COUNTIFS(DB_CAL_Q1_Q3!$E$5:$E$362,$J$5,DB_CAL_Q1_Q3!$G$5:$G$362,$B50,DB_CAL_Q1_Q3!$D$5:$D$362,F$46),COUNTIFS(DB_CAL_Q1_Q3!$H$5:$H$362,$J$4,DB_CAL_Q1_Q3!$E$5:$E$362,$J$5,DB_CAL_Q1_Q3!$G$5:$G$362,$B50,DB_CAL_Q1_Q3!$D$5:$D$362,F$46))))</f>
        <v>4</v>
      </c>
      <c r="G50" s="221">
        <f>IF(AND($J$5="Todas",$J$4="Todas"),COUNTIFS(DB_CAL_Q1_Q3!$G$5:$G$362,$B50,DB_CAL_Q1_Q3!$D$5:$D$362,G$46),IF($J$5="Todas",COUNTIFS(DB_CAL_Q1_Q3!$H$5:$H$362,$J$4,DB_CAL_Q1_Q3!$G$5:$G$362,$B50,DB_CAL_Q1_Q3!$D$5:$D$362,G$46),IF($J$4="Todas",COUNTIFS(DB_CAL_Q1_Q3!$E$5:$E$362,$J$5,DB_CAL_Q1_Q3!$G$5:$G$362,$B50,DB_CAL_Q1_Q3!$D$5:$D$362,G$46),COUNTIFS(DB_CAL_Q1_Q3!$H$5:$H$362,$J$4,DB_CAL_Q1_Q3!$E$5:$E$362,$J$5,DB_CAL_Q1_Q3!$G$5:$G$362,$B50,DB_CAL_Q1_Q3!$D$5:$D$362,G$46))))</f>
        <v>4</v>
      </c>
      <c r="H50" s="221">
        <f>IF(AND($J$5="Todas",$J$4="Todas"),COUNTIFS(DB_CAL_Q1_Q3!$G$5:$G$362,$B50,DB_CAL_Q1_Q3!$D$5:$D$362,H$46),IF($J$5="Todas",COUNTIFS(DB_CAL_Q1_Q3!$H$5:$H$362,$J$4,DB_CAL_Q1_Q3!$G$5:$G$362,$B50,DB_CAL_Q1_Q3!$D$5:$D$362,H$46),IF($J$4="Todas",COUNTIFS(DB_CAL_Q1_Q3!$E$5:$E$362,$J$5,DB_CAL_Q1_Q3!$G$5:$G$362,$B50,DB_CAL_Q1_Q3!$D$5:$D$362,H$46),COUNTIFS(DB_CAL_Q1_Q3!$H$5:$H$362,$J$4,DB_CAL_Q1_Q3!$E$5:$E$362,$J$5,DB_CAL_Q1_Q3!$G$5:$G$362,$B50,DB_CAL_Q1_Q3!$D$5:$D$362,H$46))))</f>
        <v>0</v>
      </c>
      <c r="I50" s="221">
        <f>IF(AND($J$5="Todas",$J$4="Todas"),COUNTIFS(DB_CAL_Q1_Q3!$G$5:$G$362,$B50,DB_CAL_Q1_Q3!$D$5:$D$362,I$46),IF($J$5="Todas",COUNTIFS(DB_CAL_Q1_Q3!$H$5:$H$362,$J$4,DB_CAL_Q1_Q3!$G$5:$G$362,$B50,DB_CAL_Q1_Q3!$D$5:$D$362,I$46),IF($J$4="Todas",COUNTIFS(DB_CAL_Q1_Q3!$E$5:$E$362,$J$5,DB_CAL_Q1_Q3!$G$5:$G$362,$B50,DB_CAL_Q1_Q3!$D$5:$D$362,I$46),COUNTIFS(DB_CAL_Q1_Q3!$H$5:$H$362,$J$4,DB_CAL_Q1_Q3!$E$5:$E$362,$J$5,DB_CAL_Q1_Q3!$G$5:$G$362,$B50,DB_CAL_Q1_Q3!$D$5:$D$362,I$46))))</f>
        <v>3</v>
      </c>
      <c r="J50" s="221">
        <f>IF(AND($J$5="Todas",$J$4="Todas"),COUNTIFS(DB_CAL_Q1_Q3!$G$5:$G$362,$B50,DB_CAL_Q1_Q3!$D$5:$D$362,J$46),IF($J$5="Todas",COUNTIFS(DB_CAL_Q1_Q3!$H$5:$H$362,$J$4,DB_CAL_Q1_Q3!$G$5:$G$362,$B50,DB_CAL_Q1_Q3!$D$5:$D$362,J$46),IF($J$4="Todas",COUNTIFS(DB_CAL_Q1_Q3!$E$5:$E$362,$J$5,DB_CAL_Q1_Q3!$G$5:$G$362,$B50,DB_CAL_Q1_Q3!$D$5:$D$362,J$46),COUNTIFS(DB_CAL_Q1_Q3!$H$5:$H$362,$J$4,DB_CAL_Q1_Q3!$E$5:$E$362,$J$5,DB_CAL_Q1_Q3!$G$5:$G$362,$B50,DB_CAL_Q1_Q3!$D$5:$D$362,J$46))))</f>
        <v>2</v>
      </c>
      <c r="K50" s="221">
        <f>IF(AND($J$5="Todas",$J$4="Todas"),COUNTIFS(DB_CAL_Q1_Q3!$G$5:$G$362,$B50,DB_CAL_Q1_Q3!$D$5:$D$362,K$46),IF($J$5="Todas",COUNTIFS(DB_CAL_Q1_Q3!$H$5:$H$362,$J$4,DB_CAL_Q1_Q3!$G$5:$G$362,$B50,DB_CAL_Q1_Q3!$D$5:$D$362,K$46),IF($J$4="Todas",COUNTIFS(DB_CAL_Q1_Q3!$E$5:$E$362,$J$5,DB_CAL_Q1_Q3!$G$5:$G$362,$B50,DB_CAL_Q1_Q3!$D$5:$D$362,K$46),COUNTIFS(DB_CAL_Q1_Q3!$H$5:$H$362,$J$4,DB_CAL_Q1_Q3!$E$5:$E$362,$J$5,DB_CAL_Q1_Q3!$G$5:$G$362,$B50,DB_CAL_Q1_Q3!$D$5:$D$362,K$46))))</f>
        <v>3</v>
      </c>
      <c r="L50" s="225">
        <f t="shared" si="22"/>
        <v>0.17647058823529413</v>
      </c>
      <c r="M50" s="225">
        <f t="shared" si="23"/>
        <v>0.1206896551724138</v>
      </c>
      <c r="N50" s="225">
        <f t="shared" si="24"/>
        <v>5.8823529411764705E-2</v>
      </c>
      <c r="O50" s="225">
        <f t="shared" si="25"/>
        <v>7.0175438596491224E-2</v>
      </c>
      <c r="P50" s="225">
        <f t="shared" si="26"/>
        <v>0</v>
      </c>
      <c r="Q50" s="225">
        <f t="shared" si="30"/>
        <v>6.8181818181818177E-2</v>
      </c>
      <c r="R50" s="225">
        <f t="shared" si="27"/>
        <v>0.14285714285714285</v>
      </c>
      <c r="S50" s="225">
        <f t="shared" si="27"/>
        <v>0.16666666666666666</v>
      </c>
      <c r="T50" s="253"/>
      <c r="U50" s="253"/>
    </row>
    <row r="51" spans="1:21" ht="15" customHeight="1">
      <c r="B51" s="223" t="str">
        <f t="shared" si="28"/>
        <v>Biomasa</v>
      </c>
      <c r="C51" s="222">
        <f t="shared" si="29"/>
        <v>7.2625698324022353E-2</v>
      </c>
      <c r="D51" s="221">
        <f>IF(AND($J$5="Todas",$J$4="Todas"),COUNTIFS(DB_CAL_Q1_Q3!$G$5:$G$362,$B51,DB_CAL_Q1_Q3!$D$5:$D$362,D$46),IF($J$5="Todas",COUNTIFS(DB_CAL_Q1_Q3!$H$5:$H$362,$J$4,DB_CAL_Q1_Q3!$G$5:$G$362,$B51,DB_CAL_Q1_Q3!$D$5:$D$362,D$46),IF($J$4="Todas",COUNTIFS(DB_CAL_Q1_Q3!$E$5:$E$362,$J$5,DB_CAL_Q1_Q3!$G$5:$G$362,$B51,DB_CAL_Q1_Q3!$D$5:$D$362,D$46),COUNTIFS(DB_CAL_Q1_Q3!$H$5:$H$362,$J$4,DB_CAL_Q1_Q3!$E$5:$E$362,$J$5,DB_CAL_Q1_Q3!$G$5:$G$362,$B51,DB_CAL_Q1_Q3!$D$5:$D$362,D$46))))</f>
        <v>4</v>
      </c>
      <c r="E51" s="221">
        <f>IF(AND($J$5="Todas",$J$4="Todas"),COUNTIFS(DB_CAL_Q1_Q3!$G$5:$G$362,$B51,DB_CAL_Q1_Q3!$D$5:$D$362,E$46),IF($J$5="Todas",COUNTIFS(DB_CAL_Q1_Q3!$H$5:$H$362,$J$4,DB_CAL_Q1_Q3!$G$5:$G$362,$B51,DB_CAL_Q1_Q3!$D$5:$D$362,E$46),IF($J$4="Todas",COUNTIFS(DB_CAL_Q1_Q3!$E$5:$E$362,$J$5,DB_CAL_Q1_Q3!$G$5:$G$362,$B51,DB_CAL_Q1_Q3!$D$5:$D$362,E$46),COUNTIFS(DB_CAL_Q1_Q3!$H$5:$H$362,$J$4,DB_CAL_Q1_Q3!$E$5:$E$362,$J$5,DB_CAL_Q1_Q3!$G$5:$G$362,$B51,DB_CAL_Q1_Q3!$D$5:$D$362,E$46))))</f>
        <v>2</v>
      </c>
      <c r="F51" s="221">
        <f>IF(AND($J$5="Todas",$J$4="Todas"),COUNTIFS(DB_CAL_Q1_Q3!$G$5:$G$362,$B51,DB_CAL_Q1_Q3!$D$5:$D$362,F$46),IF($J$5="Todas",COUNTIFS(DB_CAL_Q1_Q3!$H$5:$H$362,$J$4,DB_CAL_Q1_Q3!$G$5:$G$362,$B51,DB_CAL_Q1_Q3!$D$5:$D$362,F$46),IF($J$4="Todas",COUNTIFS(DB_CAL_Q1_Q3!$E$5:$E$362,$J$5,DB_CAL_Q1_Q3!$G$5:$G$362,$B51,DB_CAL_Q1_Q3!$D$5:$D$362,F$46),COUNTIFS(DB_CAL_Q1_Q3!$H$5:$H$362,$J$4,DB_CAL_Q1_Q3!$E$5:$E$362,$J$5,DB_CAL_Q1_Q3!$G$5:$G$362,$B51,DB_CAL_Q1_Q3!$D$5:$D$362,F$46))))</f>
        <v>3</v>
      </c>
      <c r="G51" s="221">
        <f>IF(AND($J$5="Todas",$J$4="Todas"),COUNTIFS(DB_CAL_Q1_Q3!$G$5:$G$362,$B51,DB_CAL_Q1_Q3!$D$5:$D$362,G$46),IF($J$5="Todas",COUNTIFS(DB_CAL_Q1_Q3!$H$5:$H$362,$J$4,DB_CAL_Q1_Q3!$G$5:$G$362,$B51,DB_CAL_Q1_Q3!$D$5:$D$362,G$46),IF($J$4="Todas",COUNTIFS(DB_CAL_Q1_Q3!$E$5:$E$362,$J$5,DB_CAL_Q1_Q3!$G$5:$G$362,$B51,DB_CAL_Q1_Q3!$D$5:$D$362,G$46),COUNTIFS(DB_CAL_Q1_Q3!$H$5:$H$362,$J$4,DB_CAL_Q1_Q3!$E$5:$E$362,$J$5,DB_CAL_Q1_Q3!$G$5:$G$362,$B51,DB_CAL_Q1_Q3!$D$5:$D$362,G$46))))</f>
        <v>3</v>
      </c>
      <c r="H51" s="221">
        <f>IF(AND($J$5="Todas",$J$4="Todas"),COUNTIFS(DB_CAL_Q1_Q3!$G$5:$G$362,$B51,DB_CAL_Q1_Q3!$D$5:$D$362,H$46),IF($J$5="Todas",COUNTIFS(DB_CAL_Q1_Q3!$H$5:$H$362,$J$4,DB_CAL_Q1_Q3!$G$5:$G$362,$B51,DB_CAL_Q1_Q3!$D$5:$D$362,H$46),IF($J$4="Todas",COUNTIFS(DB_CAL_Q1_Q3!$E$5:$E$362,$J$5,DB_CAL_Q1_Q3!$G$5:$G$362,$B51,DB_CAL_Q1_Q3!$D$5:$D$362,H$46),COUNTIFS(DB_CAL_Q1_Q3!$H$5:$H$362,$J$4,DB_CAL_Q1_Q3!$E$5:$E$362,$J$5,DB_CAL_Q1_Q3!$G$5:$G$362,$B51,DB_CAL_Q1_Q3!$D$5:$D$362,H$46))))</f>
        <v>5</v>
      </c>
      <c r="I51" s="221">
        <f>IF(AND($J$5="Todas",$J$4="Todas"),COUNTIFS(DB_CAL_Q1_Q3!$G$5:$G$362,$B51,DB_CAL_Q1_Q3!$D$5:$D$362,I$46),IF($J$5="Todas",COUNTIFS(DB_CAL_Q1_Q3!$H$5:$H$362,$J$4,DB_CAL_Q1_Q3!$G$5:$G$362,$B51,DB_CAL_Q1_Q3!$D$5:$D$362,I$46),IF($J$4="Todas",COUNTIFS(DB_CAL_Q1_Q3!$E$5:$E$362,$J$5,DB_CAL_Q1_Q3!$G$5:$G$362,$B51,DB_CAL_Q1_Q3!$D$5:$D$362,I$46),COUNTIFS(DB_CAL_Q1_Q3!$H$5:$H$362,$J$4,DB_CAL_Q1_Q3!$E$5:$E$362,$J$5,DB_CAL_Q1_Q3!$G$5:$G$362,$B51,DB_CAL_Q1_Q3!$D$5:$D$362,I$46))))</f>
        <v>7</v>
      </c>
      <c r="J51" s="221">
        <f>IF(AND($J$5="Todas",$J$4="Todas"),COUNTIFS(DB_CAL_Q1_Q3!$G$5:$G$362,$B51,DB_CAL_Q1_Q3!$D$5:$D$362,J$46),IF($J$5="Todas",COUNTIFS(DB_CAL_Q1_Q3!$H$5:$H$362,$J$4,DB_CAL_Q1_Q3!$G$5:$G$362,$B51,DB_CAL_Q1_Q3!$D$5:$D$362,J$46),IF($J$4="Todas",COUNTIFS(DB_CAL_Q1_Q3!$E$5:$E$362,$J$5,DB_CAL_Q1_Q3!$G$5:$G$362,$B51,DB_CAL_Q1_Q3!$D$5:$D$362,J$46),COUNTIFS(DB_CAL_Q1_Q3!$H$5:$H$362,$J$4,DB_CAL_Q1_Q3!$E$5:$E$362,$J$5,DB_CAL_Q1_Q3!$G$5:$G$362,$B51,DB_CAL_Q1_Q3!$D$5:$D$362,J$46))))</f>
        <v>0</v>
      </c>
      <c r="K51" s="221">
        <f>IF(AND($J$5="Todas",$J$4="Todas"),COUNTIFS(DB_CAL_Q1_Q3!$G$5:$G$362,$B51,DB_CAL_Q1_Q3!$D$5:$D$362,K$46),IF($J$5="Todas",COUNTIFS(DB_CAL_Q1_Q3!$H$5:$H$362,$J$4,DB_CAL_Q1_Q3!$G$5:$G$362,$B51,DB_CAL_Q1_Q3!$D$5:$D$362,K$46),IF($J$4="Todas",COUNTIFS(DB_CAL_Q1_Q3!$E$5:$E$362,$J$5,DB_CAL_Q1_Q3!$G$5:$G$362,$B51,DB_CAL_Q1_Q3!$D$5:$D$362,K$46),COUNTIFS(DB_CAL_Q1_Q3!$H$5:$H$362,$J$4,DB_CAL_Q1_Q3!$E$5:$E$362,$J$5,DB_CAL_Q1_Q3!$G$5:$G$362,$B51,DB_CAL_Q1_Q3!$D$5:$D$362,K$46))))</f>
        <v>2</v>
      </c>
      <c r="L51" s="225">
        <f t="shared" si="22"/>
        <v>5.8823529411764705E-2</v>
      </c>
      <c r="M51" s="225">
        <f t="shared" si="23"/>
        <v>3.4482758620689655E-2</v>
      </c>
      <c r="N51" s="225">
        <f t="shared" si="24"/>
        <v>4.4117647058823532E-2</v>
      </c>
      <c r="O51" s="225">
        <f t="shared" si="25"/>
        <v>5.2631578947368418E-2</v>
      </c>
      <c r="P51" s="225">
        <f t="shared" si="26"/>
        <v>0.16129032258064516</v>
      </c>
      <c r="Q51" s="225">
        <f t="shared" si="30"/>
        <v>0.15909090909090909</v>
      </c>
      <c r="R51" s="225">
        <f t="shared" si="27"/>
        <v>0</v>
      </c>
      <c r="S51" s="225">
        <f t="shared" si="27"/>
        <v>0.1111111111111111</v>
      </c>
      <c r="T51" s="253"/>
      <c r="U51" s="253"/>
    </row>
    <row r="52" spans="1:21" ht="15" customHeight="1">
      <c r="B52" s="223" t="str">
        <f t="shared" si="28"/>
        <v>Ninguna</v>
      </c>
      <c r="C52" s="222">
        <f t="shared" si="29"/>
        <v>6.9832402234636867E-2</v>
      </c>
      <c r="D52" s="221">
        <f>IF(AND($J$5="Todas",$J$4="Todas"),COUNTIFS(DB_CAL_Q1_Q3!$G$5:$G$362,$B52,DB_CAL_Q1_Q3!$D$5:$D$362,D$46),IF($J$5="Todas",COUNTIFS(DB_CAL_Q1_Q3!$H$5:$H$362,$J$4,DB_CAL_Q1_Q3!$G$5:$G$362,$B52,DB_CAL_Q1_Q3!$D$5:$D$362,D$46),IF($J$4="Todas",COUNTIFS(DB_CAL_Q1_Q3!$E$5:$E$362,$J$5,DB_CAL_Q1_Q3!$G$5:$G$362,$B52,DB_CAL_Q1_Q3!$D$5:$D$362,D$46),COUNTIFS(DB_CAL_Q1_Q3!$H$5:$H$362,$J$4,DB_CAL_Q1_Q3!$E$5:$E$362,$J$5,DB_CAL_Q1_Q3!$G$5:$G$362,$B52,DB_CAL_Q1_Q3!$D$5:$D$362,D$46))))</f>
        <v>5</v>
      </c>
      <c r="E52" s="221">
        <f>IF(AND($J$5="Todas",$J$4="Todas"),COUNTIFS(DB_CAL_Q1_Q3!$G$5:$G$362,$B52,DB_CAL_Q1_Q3!$D$5:$D$362,E$46),IF($J$5="Todas",COUNTIFS(DB_CAL_Q1_Q3!$H$5:$H$362,$J$4,DB_CAL_Q1_Q3!$G$5:$G$362,$B52,DB_CAL_Q1_Q3!$D$5:$D$362,E$46),IF($J$4="Todas",COUNTIFS(DB_CAL_Q1_Q3!$E$5:$E$362,$J$5,DB_CAL_Q1_Q3!$G$5:$G$362,$B52,DB_CAL_Q1_Q3!$D$5:$D$362,E$46),COUNTIFS(DB_CAL_Q1_Q3!$H$5:$H$362,$J$4,DB_CAL_Q1_Q3!$E$5:$E$362,$J$5,DB_CAL_Q1_Q3!$G$5:$G$362,$B52,DB_CAL_Q1_Q3!$D$5:$D$362,E$46))))</f>
        <v>5</v>
      </c>
      <c r="F52" s="221">
        <f>IF(AND($J$5="Todas",$J$4="Todas"),COUNTIFS(DB_CAL_Q1_Q3!$G$5:$G$362,$B52,DB_CAL_Q1_Q3!$D$5:$D$362,F$46),IF($J$5="Todas",COUNTIFS(DB_CAL_Q1_Q3!$H$5:$H$362,$J$4,DB_CAL_Q1_Q3!$G$5:$G$362,$B52,DB_CAL_Q1_Q3!$D$5:$D$362,F$46),IF($J$4="Todas",COUNTIFS(DB_CAL_Q1_Q3!$E$5:$E$362,$J$5,DB_CAL_Q1_Q3!$G$5:$G$362,$B52,DB_CAL_Q1_Q3!$D$5:$D$362,F$46),COUNTIFS(DB_CAL_Q1_Q3!$H$5:$H$362,$J$4,DB_CAL_Q1_Q3!$E$5:$E$362,$J$5,DB_CAL_Q1_Q3!$G$5:$G$362,$B52,DB_CAL_Q1_Q3!$D$5:$D$362,F$46))))</f>
        <v>9</v>
      </c>
      <c r="G52" s="221">
        <f>IF(AND($J$5="Todas",$J$4="Todas"),COUNTIFS(DB_CAL_Q1_Q3!$G$5:$G$362,$B52,DB_CAL_Q1_Q3!$D$5:$D$362,G$46),IF($J$5="Todas",COUNTIFS(DB_CAL_Q1_Q3!$H$5:$H$362,$J$4,DB_CAL_Q1_Q3!$G$5:$G$362,$B52,DB_CAL_Q1_Q3!$D$5:$D$362,G$46),IF($J$4="Todas",COUNTIFS(DB_CAL_Q1_Q3!$E$5:$E$362,$J$5,DB_CAL_Q1_Q3!$G$5:$G$362,$B52,DB_CAL_Q1_Q3!$D$5:$D$362,G$46),COUNTIFS(DB_CAL_Q1_Q3!$H$5:$H$362,$J$4,DB_CAL_Q1_Q3!$E$5:$E$362,$J$5,DB_CAL_Q1_Q3!$G$5:$G$362,$B52,DB_CAL_Q1_Q3!$D$5:$D$362,G$46))))</f>
        <v>5</v>
      </c>
      <c r="H52" s="221">
        <f>IF(AND($J$5="Todas",$J$4="Todas"),COUNTIFS(DB_CAL_Q1_Q3!$G$5:$G$362,$B52,DB_CAL_Q1_Q3!$D$5:$D$362,H$46),IF($J$5="Todas",COUNTIFS(DB_CAL_Q1_Q3!$H$5:$H$362,$J$4,DB_CAL_Q1_Q3!$G$5:$G$362,$B52,DB_CAL_Q1_Q3!$D$5:$D$362,H$46),IF($J$4="Todas",COUNTIFS(DB_CAL_Q1_Q3!$E$5:$E$362,$J$5,DB_CAL_Q1_Q3!$G$5:$G$362,$B52,DB_CAL_Q1_Q3!$D$5:$D$362,H$46),COUNTIFS(DB_CAL_Q1_Q3!$H$5:$H$362,$J$4,DB_CAL_Q1_Q3!$E$5:$E$362,$J$5,DB_CAL_Q1_Q3!$G$5:$G$362,$B52,DB_CAL_Q1_Q3!$D$5:$D$362,H$46))))</f>
        <v>0</v>
      </c>
      <c r="I52" s="221">
        <f>IF(AND($J$5="Todas",$J$4="Todas"),COUNTIFS(DB_CAL_Q1_Q3!$G$5:$G$362,$B52,DB_CAL_Q1_Q3!$D$5:$D$362,I$46),IF($J$5="Todas",COUNTIFS(DB_CAL_Q1_Q3!$H$5:$H$362,$J$4,DB_CAL_Q1_Q3!$G$5:$G$362,$B52,DB_CAL_Q1_Q3!$D$5:$D$362,I$46),IF($J$4="Todas",COUNTIFS(DB_CAL_Q1_Q3!$E$5:$E$362,$J$5,DB_CAL_Q1_Q3!$G$5:$G$362,$B52,DB_CAL_Q1_Q3!$D$5:$D$362,I$46),COUNTIFS(DB_CAL_Q1_Q3!$H$5:$H$362,$J$4,DB_CAL_Q1_Q3!$E$5:$E$362,$J$5,DB_CAL_Q1_Q3!$G$5:$G$362,$B52,DB_CAL_Q1_Q3!$D$5:$D$362,I$46))))</f>
        <v>0</v>
      </c>
      <c r="J52" s="221">
        <f>IF(AND($J$5="Todas",$J$4="Todas"),COUNTIFS(DB_CAL_Q1_Q3!$G$5:$G$362,$B52,DB_CAL_Q1_Q3!$D$5:$D$362,J$46),IF($J$5="Todas",COUNTIFS(DB_CAL_Q1_Q3!$H$5:$H$362,$J$4,DB_CAL_Q1_Q3!$G$5:$G$362,$B52,DB_CAL_Q1_Q3!$D$5:$D$362,J$46),IF($J$4="Todas",COUNTIFS(DB_CAL_Q1_Q3!$E$5:$E$362,$J$5,DB_CAL_Q1_Q3!$G$5:$G$362,$B52,DB_CAL_Q1_Q3!$D$5:$D$362,J$46),COUNTIFS(DB_CAL_Q1_Q3!$H$5:$H$362,$J$4,DB_CAL_Q1_Q3!$E$5:$E$362,$J$5,DB_CAL_Q1_Q3!$G$5:$G$362,$B52,DB_CAL_Q1_Q3!$D$5:$D$362,J$46))))</f>
        <v>1</v>
      </c>
      <c r="K52" s="221">
        <f>IF(AND($J$5="Todas",$J$4="Todas"),COUNTIFS(DB_CAL_Q1_Q3!$G$5:$G$362,$B52,DB_CAL_Q1_Q3!$D$5:$D$362,K$46),IF($J$5="Todas",COUNTIFS(DB_CAL_Q1_Q3!$H$5:$H$362,$J$4,DB_CAL_Q1_Q3!$G$5:$G$362,$B52,DB_CAL_Q1_Q3!$D$5:$D$362,K$46),IF($J$4="Todas",COUNTIFS(DB_CAL_Q1_Q3!$E$5:$E$362,$J$5,DB_CAL_Q1_Q3!$G$5:$G$362,$B52,DB_CAL_Q1_Q3!$D$5:$D$362,K$46),COUNTIFS(DB_CAL_Q1_Q3!$H$5:$H$362,$J$4,DB_CAL_Q1_Q3!$E$5:$E$362,$J$5,DB_CAL_Q1_Q3!$G$5:$G$362,$B52,DB_CAL_Q1_Q3!$D$5:$D$362,K$46))))</f>
        <v>0</v>
      </c>
      <c r="L52" s="225">
        <f t="shared" si="22"/>
        <v>7.3529411764705885E-2</v>
      </c>
      <c r="M52" s="225">
        <f t="shared" si="23"/>
        <v>8.6206896551724144E-2</v>
      </c>
      <c r="N52" s="225">
        <f t="shared" si="24"/>
        <v>0.13235294117647059</v>
      </c>
      <c r="O52" s="225">
        <f t="shared" si="25"/>
        <v>8.771929824561403E-2</v>
      </c>
      <c r="P52" s="225">
        <f t="shared" si="26"/>
        <v>0</v>
      </c>
      <c r="Q52" s="225">
        <f t="shared" si="30"/>
        <v>0</v>
      </c>
      <c r="R52" s="225">
        <f t="shared" si="27"/>
        <v>7.1428571428571425E-2</v>
      </c>
      <c r="S52" s="225">
        <f t="shared" si="27"/>
        <v>0</v>
      </c>
      <c r="T52" s="253"/>
      <c r="U52" s="253"/>
    </row>
    <row r="53" spans="1:21" ht="15" customHeight="1">
      <c r="A53" s="186"/>
      <c r="B53" s="223" t="str">
        <f t="shared" si="28"/>
        <v>GLP</v>
      </c>
      <c r="C53" s="222">
        <f t="shared" si="29"/>
        <v>2.23463687150838E-2</v>
      </c>
      <c r="D53" s="221">
        <f>IF(AND($J$5="Todas",$J$4="Todas"),COUNTIFS(DB_CAL_Q1_Q3!$G$5:$G$362,$B53,DB_CAL_Q1_Q3!$D$5:$D$362,D$46),IF($J$5="Todas",COUNTIFS(DB_CAL_Q1_Q3!$H$5:$H$362,$J$4,DB_CAL_Q1_Q3!$G$5:$G$362,$B53,DB_CAL_Q1_Q3!$D$5:$D$362,D$46),IF($J$4="Todas",COUNTIFS(DB_CAL_Q1_Q3!$E$5:$E$362,$J$5,DB_CAL_Q1_Q3!$G$5:$G$362,$B53,DB_CAL_Q1_Q3!$D$5:$D$362,D$46),COUNTIFS(DB_CAL_Q1_Q3!$H$5:$H$362,$J$4,DB_CAL_Q1_Q3!$E$5:$E$362,$J$5,DB_CAL_Q1_Q3!$G$5:$G$362,$B53,DB_CAL_Q1_Q3!$D$5:$D$362,D$46))))</f>
        <v>0</v>
      </c>
      <c r="E53" s="221">
        <f>IF(AND($J$5="Todas",$J$4="Todas"),COUNTIFS(DB_CAL_Q1_Q3!$G$5:$G$362,$B53,DB_CAL_Q1_Q3!$D$5:$D$362,E$46),IF($J$5="Todas",COUNTIFS(DB_CAL_Q1_Q3!$H$5:$H$362,$J$4,DB_CAL_Q1_Q3!$G$5:$G$362,$B53,DB_CAL_Q1_Q3!$D$5:$D$362,E$46),IF($J$4="Todas",COUNTIFS(DB_CAL_Q1_Q3!$E$5:$E$362,$J$5,DB_CAL_Q1_Q3!$G$5:$G$362,$B53,DB_CAL_Q1_Q3!$D$5:$D$362,E$46),COUNTIFS(DB_CAL_Q1_Q3!$H$5:$H$362,$J$4,DB_CAL_Q1_Q3!$E$5:$E$362,$J$5,DB_CAL_Q1_Q3!$G$5:$G$362,$B53,DB_CAL_Q1_Q3!$D$5:$D$362,E$46))))</f>
        <v>1</v>
      </c>
      <c r="F53" s="221">
        <f>IF(AND($J$5="Todas",$J$4="Todas"),COUNTIFS(DB_CAL_Q1_Q3!$G$5:$G$362,$B53,DB_CAL_Q1_Q3!$D$5:$D$362,F$46),IF($J$5="Todas",COUNTIFS(DB_CAL_Q1_Q3!$H$5:$H$362,$J$4,DB_CAL_Q1_Q3!$G$5:$G$362,$B53,DB_CAL_Q1_Q3!$D$5:$D$362,F$46),IF($J$4="Todas",COUNTIFS(DB_CAL_Q1_Q3!$E$5:$E$362,$J$5,DB_CAL_Q1_Q3!$G$5:$G$362,$B53,DB_CAL_Q1_Q3!$D$5:$D$362,F$46),COUNTIFS(DB_CAL_Q1_Q3!$H$5:$H$362,$J$4,DB_CAL_Q1_Q3!$E$5:$E$362,$J$5,DB_CAL_Q1_Q3!$G$5:$G$362,$B53,DB_CAL_Q1_Q3!$D$5:$D$362,F$46))))</f>
        <v>3</v>
      </c>
      <c r="G53" s="221">
        <f>IF(AND($J$5="Todas",$J$4="Todas"),COUNTIFS(DB_CAL_Q1_Q3!$G$5:$G$362,$B53,DB_CAL_Q1_Q3!$D$5:$D$362,G$46),IF($J$5="Todas",COUNTIFS(DB_CAL_Q1_Q3!$H$5:$H$362,$J$4,DB_CAL_Q1_Q3!$G$5:$G$362,$B53,DB_CAL_Q1_Q3!$D$5:$D$362,G$46),IF($J$4="Todas",COUNTIFS(DB_CAL_Q1_Q3!$E$5:$E$362,$J$5,DB_CAL_Q1_Q3!$G$5:$G$362,$B53,DB_CAL_Q1_Q3!$D$5:$D$362,G$46),COUNTIFS(DB_CAL_Q1_Q3!$H$5:$H$362,$J$4,DB_CAL_Q1_Q3!$E$5:$E$362,$J$5,DB_CAL_Q1_Q3!$G$5:$G$362,$B53,DB_CAL_Q1_Q3!$D$5:$D$362,G$46))))</f>
        <v>0</v>
      </c>
      <c r="H53" s="221">
        <f>IF(AND($J$5="Todas",$J$4="Todas"),COUNTIFS(DB_CAL_Q1_Q3!$G$5:$G$362,$B53,DB_CAL_Q1_Q3!$D$5:$D$362,H$46),IF($J$5="Todas",COUNTIFS(DB_CAL_Q1_Q3!$H$5:$H$362,$J$4,DB_CAL_Q1_Q3!$G$5:$G$362,$B53,DB_CAL_Q1_Q3!$D$5:$D$362,H$46),IF($J$4="Todas",COUNTIFS(DB_CAL_Q1_Q3!$E$5:$E$362,$J$5,DB_CAL_Q1_Q3!$G$5:$G$362,$B53,DB_CAL_Q1_Q3!$D$5:$D$362,H$46),COUNTIFS(DB_CAL_Q1_Q3!$H$5:$H$362,$J$4,DB_CAL_Q1_Q3!$E$5:$E$362,$J$5,DB_CAL_Q1_Q3!$G$5:$G$362,$B53,DB_CAL_Q1_Q3!$D$5:$D$362,H$46))))</f>
        <v>4</v>
      </c>
      <c r="I53" s="221">
        <f>IF(AND($J$5="Todas",$J$4="Todas"),COUNTIFS(DB_CAL_Q1_Q3!$G$5:$G$362,$B53,DB_CAL_Q1_Q3!$D$5:$D$362,I$46),IF($J$5="Todas",COUNTIFS(DB_CAL_Q1_Q3!$H$5:$H$362,$J$4,DB_CAL_Q1_Q3!$G$5:$G$362,$B53,DB_CAL_Q1_Q3!$D$5:$D$362,I$46),IF($J$4="Todas",COUNTIFS(DB_CAL_Q1_Q3!$E$5:$E$362,$J$5,DB_CAL_Q1_Q3!$G$5:$G$362,$B53,DB_CAL_Q1_Q3!$D$5:$D$362,I$46),COUNTIFS(DB_CAL_Q1_Q3!$H$5:$H$362,$J$4,DB_CAL_Q1_Q3!$E$5:$E$362,$J$5,DB_CAL_Q1_Q3!$G$5:$G$362,$B53,DB_CAL_Q1_Q3!$D$5:$D$362,I$46))))</f>
        <v>0</v>
      </c>
      <c r="J53" s="221">
        <f>IF(AND($J$5="Todas",$J$4="Todas"),COUNTIFS(DB_CAL_Q1_Q3!$G$5:$G$362,$B53,DB_CAL_Q1_Q3!$D$5:$D$362,J$46),IF($J$5="Todas",COUNTIFS(DB_CAL_Q1_Q3!$H$5:$H$362,$J$4,DB_CAL_Q1_Q3!$G$5:$G$362,$B53,DB_CAL_Q1_Q3!$D$5:$D$362,J$46),IF($J$4="Todas",COUNTIFS(DB_CAL_Q1_Q3!$E$5:$E$362,$J$5,DB_CAL_Q1_Q3!$G$5:$G$362,$B53,DB_CAL_Q1_Q3!$D$5:$D$362,J$46),COUNTIFS(DB_CAL_Q1_Q3!$H$5:$H$362,$J$4,DB_CAL_Q1_Q3!$E$5:$E$362,$J$5,DB_CAL_Q1_Q3!$G$5:$G$362,$B53,DB_CAL_Q1_Q3!$D$5:$D$362,J$46))))</f>
        <v>0</v>
      </c>
      <c r="K53" s="221">
        <f>IF(AND($J$5="Todas",$J$4="Todas"),COUNTIFS(DB_CAL_Q1_Q3!$G$5:$G$362,$B53,DB_CAL_Q1_Q3!$D$5:$D$362,K$46),IF($J$5="Todas",COUNTIFS(DB_CAL_Q1_Q3!$H$5:$H$362,$J$4,DB_CAL_Q1_Q3!$G$5:$G$362,$B53,DB_CAL_Q1_Q3!$D$5:$D$362,K$46),IF($J$4="Todas",COUNTIFS(DB_CAL_Q1_Q3!$E$5:$E$362,$J$5,DB_CAL_Q1_Q3!$G$5:$G$362,$B53,DB_CAL_Q1_Q3!$D$5:$D$362,K$46),COUNTIFS(DB_CAL_Q1_Q3!$H$5:$H$362,$J$4,DB_CAL_Q1_Q3!$E$5:$E$362,$J$5,DB_CAL_Q1_Q3!$G$5:$G$362,$B53,DB_CAL_Q1_Q3!$D$5:$D$362,K$46))))</f>
        <v>0</v>
      </c>
      <c r="L53" s="225">
        <f t="shared" si="22"/>
        <v>0</v>
      </c>
      <c r="M53" s="225">
        <f t="shared" si="23"/>
        <v>1.7241379310344827E-2</v>
      </c>
      <c r="N53" s="225">
        <f t="shared" si="24"/>
        <v>4.4117647058823532E-2</v>
      </c>
      <c r="O53" s="225">
        <f t="shared" si="25"/>
        <v>0</v>
      </c>
      <c r="P53" s="225">
        <f t="shared" si="26"/>
        <v>0.12903225806451613</v>
      </c>
      <c r="Q53" s="225">
        <f t="shared" si="30"/>
        <v>0</v>
      </c>
      <c r="R53" s="225">
        <f t="shared" si="27"/>
        <v>0</v>
      </c>
      <c r="S53" s="225">
        <f t="shared" si="27"/>
        <v>0</v>
      </c>
      <c r="T53" s="253"/>
      <c r="U53" s="253"/>
    </row>
    <row r="54" spans="1:21" ht="15" customHeight="1">
      <c r="A54" s="186"/>
      <c r="B54" s="223" t="str">
        <f t="shared" si="28"/>
        <v>Bomba de calor aire</v>
      </c>
      <c r="C54" s="222">
        <f t="shared" si="29"/>
        <v>1.6759776536312849E-2</v>
      </c>
      <c r="D54" s="221">
        <f>IF(AND($J$5="Todas",$J$4="Todas"),COUNTIFS(DB_CAL_Q1_Q3!$G$5:$G$362,$B54,DB_CAL_Q1_Q3!$D$5:$D$362,D$46),IF($J$5="Todas",COUNTIFS(DB_CAL_Q1_Q3!$H$5:$H$362,$J$4,DB_CAL_Q1_Q3!$G$5:$G$362,$B54,DB_CAL_Q1_Q3!$D$5:$D$362,D$46),IF($J$4="Todas",COUNTIFS(DB_CAL_Q1_Q3!$E$5:$E$362,$J$5,DB_CAL_Q1_Q3!$G$5:$G$362,$B54,DB_CAL_Q1_Q3!$D$5:$D$362,D$46),COUNTIFS(DB_CAL_Q1_Q3!$H$5:$H$362,$J$4,DB_CAL_Q1_Q3!$E$5:$E$362,$J$5,DB_CAL_Q1_Q3!$G$5:$G$362,$B54,DB_CAL_Q1_Q3!$D$5:$D$362,D$46))))</f>
        <v>0</v>
      </c>
      <c r="E54" s="221">
        <f>IF(AND($J$5="Todas",$J$4="Todas"),COUNTIFS(DB_CAL_Q1_Q3!$G$5:$G$362,$B54,DB_CAL_Q1_Q3!$D$5:$D$362,E$46),IF($J$5="Todas",COUNTIFS(DB_CAL_Q1_Q3!$H$5:$H$362,$J$4,DB_CAL_Q1_Q3!$G$5:$G$362,$B54,DB_CAL_Q1_Q3!$D$5:$D$362,E$46),IF($J$4="Todas",COUNTIFS(DB_CAL_Q1_Q3!$E$5:$E$362,$J$5,DB_CAL_Q1_Q3!$G$5:$G$362,$B54,DB_CAL_Q1_Q3!$D$5:$D$362,E$46),COUNTIFS(DB_CAL_Q1_Q3!$H$5:$H$362,$J$4,DB_CAL_Q1_Q3!$E$5:$E$362,$J$5,DB_CAL_Q1_Q3!$G$5:$G$362,$B54,DB_CAL_Q1_Q3!$D$5:$D$362,E$46))))</f>
        <v>2</v>
      </c>
      <c r="F54" s="221">
        <f>IF(AND($J$5="Todas",$J$4="Todas"),COUNTIFS(DB_CAL_Q1_Q3!$G$5:$G$362,$B54,DB_CAL_Q1_Q3!$D$5:$D$362,F$46),IF($J$5="Todas",COUNTIFS(DB_CAL_Q1_Q3!$H$5:$H$362,$J$4,DB_CAL_Q1_Q3!$G$5:$G$362,$B54,DB_CAL_Q1_Q3!$D$5:$D$362,F$46),IF($J$4="Todas",COUNTIFS(DB_CAL_Q1_Q3!$E$5:$E$362,$J$5,DB_CAL_Q1_Q3!$G$5:$G$362,$B54,DB_CAL_Q1_Q3!$D$5:$D$362,F$46),COUNTIFS(DB_CAL_Q1_Q3!$H$5:$H$362,$J$4,DB_CAL_Q1_Q3!$E$5:$E$362,$J$5,DB_CAL_Q1_Q3!$G$5:$G$362,$B54,DB_CAL_Q1_Q3!$D$5:$D$362,F$46))))</f>
        <v>1</v>
      </c>
      <c r="G54" s="221">
        <f>IF(AND($J$5="Todas",$J$4="Todas"),COUNTIFS(DB_CAL_Q1_Q3!$G$5:$G$362,$B54,DB_CAL_Q1_Q3!$D$5:$D$362,G$46),IF($J$5="Todas",COUNTIFS(DB_CAL_Q1_Q3!$H$5:$H$362,$J$4,DB_CAL_Q1_Q3!$G$5:$G$362,$B54,DB_CAL_Q1_Q3!$D$5:$D$362,G$46),IF($J$4="Todas",COUNTIFS(DB_CAL_Q1_Q3!$E$5:$E$362,$J$5,DB_CAL_Q1_Q3!$G$5:$G$362,$B54,DB_CAL_Q1_Q3!$D$5:$D$362,G$46),COUNTIFS(DB_CAL_Q1_Q3!$H$5:$H$362,$J$4,DB_CAL_Q1_Q3!$E$5:$E$362,$J$5,DB_CAL_Q1_Q3!$G$5:$G$362,$B54,DB_CAL_Q1_Q3!$D$5:$D$362,G$46))))</f>
        <v>1</v>
      </c>
      <c r="H54" s="221">
        <f>IF(AND($J$5="Todas",$J$4="Todas"),COUNTIFS(DB_CAL_Q1_Q3!$G$5:$G$362,$B54,DB_CAL_Q1_Q3!$D$5:$D$362,H$46),IF($J$5="Todas",COUNTIFS(DB_CAL_Q1_Q3!$H$5:$H$362,$J$4,DB_CAL_Q1_Q3!$G$5:$G$362,$B54,DB_CAL_Q1_Q3!$D$5:$D$362,H$46),IF($J$4="Todas",COUNTIFS(DB_CAL_Q1_Q3!$E$5:$E$362,$J$5,DB_CAL_Q1_Q3!$G$5:$G$362,$B54,DB_CAL_Q1_Q3!$D$5:$D$362,H$46),COUNTIFS(DB_CAL_Q1_Q3!$H$5:$H$362,$J$4,DB_CAL_Q1_Q3!$E$5:$E$362,$J$5,DB_CAL_Q1_Q3!$G$5:$G$362,$B54,DB_CAL_Q1_Q3!$D$5:$D$362,H$46))))</f>
        <v>0</v>
      </c>
      <c r="I54" s="221">
        <f>IF(AND($J$5="Todas",$J$4="Todas"),COUNTIFS(DB_CAL_Q1_Q3!$G$5:$G$362,$B54,DB_CAL_Q1_Q3!$D$5:$D$362,I$46),IF($J$5="Todas",COUNTIFS(DB_CAL_Q1_Q3!$H$5:$H$362,$J$4,DB_CAL_Q1_Q3!$G$5:$G$362,$B54,DB_CAL_Q1_Q3!$D$5:$D$362,I$46),IF($J$4="Todas",COUNTIFS(DB_CAL_Q1_Q3!$E$5:$E$362,$J$5,DB_CAL_Q1_Q3!$G$5:$G$362,$B54,DB_CAL_Q1_Q3!$D$5:$D$362,I$46),COUNTIFS(DB_CAL_Q1_Q3!$H$5:$H$362,$J$4,DB_CAL_Q1_Q3!$E$5:$E$362,$J$5,DB_CAL_Q1_Q3!$G$5:$G$362,$B54,DB_CAL_Q1_Q3!$D$5:$D$362,I$46))))</f>
        <v>0</v>
      </c>
      <c r="J54" s="221">
        <f>IF(AND($J$5="Todas",$J$4="Todas"),COUNTIFS(DB_CAL_Q1_Q3!$G$5:$G$362,$B54,DB_CAL_Q1_Q3!$D$5:$D$362,J$46),IF($J$5="Todas",COUNTIFS(DB_CAL_Q1_Q3!$H$5:$H$362,$J$4,DB_CAL_Q1_Q3!$G$5:$G$362,$B54,DB_CAL_Q1_Q3!$D$5:$D$362,J$46),IF($J$4="Todas",COUNTIFS(DB_CAL_Q1_Q3!$E$5:$E$362,$J$5,DB_CAL_Q1_Q3!$G$5:$G$362,$B54,DB_CAL_Q1_Q3!$D$5:$D$362,J$46),COUNTIFS(DB_CAL_Q1_Q3!$H$5:$H$362,$J$4,DB_CAL_Q1_Q3!$E$5:$E$362,$J$5,DB_CAL_Q1_Q3!$G$5:$G$362,$B54,DB_CAL_Q1_Q3!$D$5:$D$362,J$46))))</f>
        <v>0</v>
      </c>
      <c r="K54" s="221">
        <f>IF(AND($J$5="Todas",$J$4="Todas"),COUNTIFS(DB_CAL_Q1_Q3!$G$5:$G$362,$B54,DB_CAL_Q1_Q3!$D$5:$D$362,K$46),IF($J$5="Todas",COUNTIFS(DB_CAL_Q1_Q3!$H$5:$H$362,$J$4,DB_CAL_Q1_Q3!$G$5:$G$362,$B54,DB_CAL_Q1_Q3!$D$5:$D$362,K$46),IF($J$4="Todas",COUNTIFS(DB_CAL_Q1_Q3!$E$5:$E$362,$J$5,DB_CAL_Q1_Q3!$G$5:$G$362,$B54,DB_CAL_Q1_Q3!$D$5:$D$362,K$46),COUNTIFS(DB_CAL_Q1_Q3!$H$5:$H$362,$J$4,DB_CAL_Q1_Q3!$E$5:$E$362,$J$5,DB_CAL_Q1_Q3!$G$5:$G$362,$B54,DB_CAL_Q1_Q3!$D$5:$D$362,K$46))))</f>
        <v>2</v>
      </c>
      <c r="L54" s="225">
        <f t="shared" si="22"/>
        <v>0</v>
      </c>
      <c r="M54" s="225">
        <f t="shared" si="23"/>
        <v>3.4482758620689655E-2</v>
      </c>
      <c r="N54" s="225">
        <f t="shared" si="24"/>
        <v>1.4705882352941176E-2</v>
      </c>
      <c r="O54" s="225">
        <f t="shared" si="25"/>
        <v>1.7543859649122806E-2</v>
      </c>
      <c r="P54" s="225">
        <f t="shared" si="26"/>
        <v>0</v>
      </c>
      <c r="Q54" s="225">
        <f t="shared" si="30"/>
        <v>0</v>
      </c>
      <c r="R54" s="225">
        <f t="shared" si="27"/>
        <v>0</v>
      </c>
      <c r="S54" s="225">
        <f t="shared" si="27"/>
        <v>0.1111111111111111</v>
      </c>
      <c r="T54" s="253"/>
      <c r="U54" s="253"/>
    </row>
    <row r="55" spans="1:21" ht="15" customHeight="1">
      <c r="A55" s="186"/>
      <c r="B55" s="223" t="str">
        <f t="shared" si="28"/>
        <v>Solar Térmica</v>
      </c>
      <c r="C55" s="222">
        <f t="shared" si="29"/>
        <v>1.3966480446927373E-2</v>
      </c>
      <c r="D55" s="221">
        <f>IF(AND($J$5="Todas",$J$4="Todas"),COUNTIFS(DB_CAL_Q1_Q3!$G$5:$G$362,$B55,DB_CAL_Q1_Q3!$D$5:$D$362,D$46),IF($J$5="Todas",COUNTIFS(DB_CAL_Q1_Q3!$H$5:$H$362,$J$4,DB_CAL_Q1_Q3!$G$5:$G$362,$B55,DB_CAL_Q1_Q3!$D$5:$D$362,D$46),IF($J$4="Todas",COUNTIFS(DB_CAL_Q1_Q3!$E$5:$E$362,$J$5,DB_CAL_Q1_Q3!$G$5:$G$362,$B55,DB_CAL_Q1_Q3!$D$5:$D$362,D$46),COUNTIFS(DB_CAL_Q1_Q3!$H$5:$H$362,$J$4,DB_CAL_Q1_Q3!$E$5:$E$362,$J$5,DB_CAL_Q1_Q3!$G$5:$G$362,$B55,DB_CAL_Q1_Q3!$D$5:$D$362,D$46))))</f>
        <v>2</v>
      </c>
      <c r="E55" s="221">
        <f>IF(AND($J$5="Todas",$J$4="Todas"),COUNTIFS(DB_CAL_Q1_Q3!$G$5:$G$362,$B55,DB_CAL_Q1_Q3!$D$5:$D$362,E$46),IF($J$5="Todas",COUNTIFS(DB_CAL_Q1_Q3!$H$5:$H$362,$J$4,DB_CAL_Q1_Q3!$G$5:$G$362,$B55,DB_CAL_Q1_Q3!$D$5:$D$362,E$46),IF($J$4="Todas",COUNTIFS(DB_CAL_Q1_Q3!$E$5:$E$362,$J$5,DB_CAL_Q1_Q3!$G$5:$G$362,$B55,DB_CAL_Q1_Q3!$D$5:$D$362,E$46),COUNTIFS(DB_CAL_Q1_Q3!$H$5:$H$362,$J$4,DB_CAL_Q1_Q3!$E$5:$E$362,$J$5,DB_CAL_Q1_Q3!$G$5:$G$362,$B55,DB_CAL_Q1_Q3!$D$5:$D$362,E$46))))</f>
        <v>1</v>
      </c>
      <c r="F55" s="221">
        <f>IF(AND($J$5="Todas",$J$4="Todas"),COUNTIFS(DB_CAL_Q1_Q3!$G$5:$G$362,$B55,DB_CAL_Q1_Q3!$D$5:$D$362,F$46),IF($J$5="Todas",COUNTIFS(DB_CAL_Q1_Q3!$H$5:$H$362,$J$4,DB_CAL_Q1_Q3!$G$5:$G$362,$B55,DB_CAL_Q1_Q3!$D$5:$D$362,F$46),IF($J$4="Todas",COUNTIFS(DB_CAL_Q1_Q3!$E$5:$E$362,$J$5,DB_CAL_Q1_Q3!$G$5:$G$362,$B55,DB_CAL_Q1_Q3!$D$5:$D$362,F$46),COUNTIFS(DB_CAL_Q1_Q3!$H$5:$H$362,$J$4,DB_CAL_Q1_Q3!$E$5:$E$362,$J$5,DB_CAL_Q1_Q3!$G$5:$G$362,$B55,DB_CAL_Q1_Q3!$D$5:$D$362,F$46))))</f>
        <v>0</v>
      </c>
      <c r="G55" s="221">
        <f>IF(AND($J$5="Todas",$J$4="Todas"),COUNTIFS(DB_CAL_Q1_Q3!$G$5:$G$362,$B55,DB_CAL_Q1_Q3!$D$5:$D$362,G$46),IF($J$5="Todas",COUNTIFS(DB_CAL_Q1_Q3!$H$5:$H$362,$J$4,DB_CAL_Q1_Q3!$G$5:$G$362,$B55,DB_CAL_Q1_Q3!$D$5:$D$362,G$46),IF($J$4="Todas",COUNTIFS(DB_CAL_Q1_Q3!$E$5:$E$362,$J$5,DB_CAL_Q1_Q3!$G$5:$G$362,$B55,DB_CAL_Q1_Q3!$D$5:$D$362,G$46),COUNTIFS(DB_CAL_Q1_Q3!$H$5:$H$362,$J$4,DB_CAL_Q1_Q3!$E$5:$E$362,$J$5,DB_CAL_Q1_Q3!$G$5:$G$362,$B55,DB_CAL_Q1_Q3!$D$5:$D$362,G$46))))</f>
        <v>0</v>
      </c>
      <c r="H55" s="221">
        <f>IF(AND($J$5="Todas",$J$4="Todas"),COUNTIFS(DB_CAL_Q1_Q3!$G$5:$G$362,$B55,DB_CAL_Q1_Q3!$D$5:$D$362,H$46),IF($J$5="Todas",COUNTIFS(DB_CAL_Q1_Q3!$H$5:$H$362,$J$4,DB_CAL_Q1_Q3!$G$5:$G$362,$B55,DB_CAL_Q1_Q3!$D$5:$D$362,H$46),IF($J$4="Todas",COUNTIFS(DB_CAL_Q1_Q3!$E$5:$E$362,$J$5,DB_CAL_Q1_Q3!$G$5:$G$362,$B55,DB_CAL_Q1_Q3!$D$5:$D$362,H$46),COUNTIFS(DB_CAL_Q1_Q3!$H$5:$H$362,$J$4,DB_CAL_Q1_Q3!$E$5:$E$362,$J$5,DB_CAL_Q1_Q3!$G$5:$G$362,$B55,DB_CAL_Q1_Q3!$D$5:$D$362,H$46))))</f>
        <v>0</v>
      </c>
      <c r="I55" s="221">
        <f>IF(AND($J$5="Todas",$J$4="Todas"),COUNTIFS(DB_CAL_Q1_Q3!$G$5:$G$362,$B55,DB_CAL_Q1_Q3!$D$5:$D$362,I$46),IF($J$5="Todas",COUNTIFS(DB_CAL_Q1_Q3!$H$5:$H$362,$J$4,DB_CAL_Q1_Q3!$G$5:$G$362,$B55,DB_CAL_Q1_Q3!$D$5:$D$362,I$46),IF($J$4="Todas",COUNTIFS(DB_CAL_Q1_Q3!$E$5:$E$362,$J$5,DB_CAL_Q1_Q3!$G$5:$G$362,$B55,DB_CAL_Q1_Q3!$D$5:$D$362,I$46),COUNTIFS(DB_CAL_Q1_Q3!$H$5:$H$362,$J$4,DB_CAL_Q1_Q3!$E$5:$E$362,$J$5,DB_CAL_Q1_Q3!$G$5:$G$362,$B55,DB_CAL_Q1_Q3!$D$5:$D$362,I$46))))</f>
        <v>0</v>
      </c>
      <c r="J55" s="221">
        <f>IF(AND($J$5="Todas",$J$4="Todas"),COUNTIFS(DB_CAL_Q1_Q3!$G$5:$G$362,$B55,DB_CAL_Q1_Q3!$D$5:$D$362,J$46),IF($J$5="Todas",COUNTIFS(DB_CAL_Q1_Q3!$H$5:$H$362,$J$4,DB_CAL_Q1_Q3!$G$5:$G$362,$B55,DB_CAL_Q1_Q3!$D$5:$D$362,J$46),IF($J$4="Todas",COUNTIFS(DB_CAL_Q1_Q3!$E$5:$E$362,$J$5,DB_CAL_Q1_Q3!$G$5:$G$362,$B55,DB_CAL_Q1_Q3!$D$5:$D$362,J$46),COUNTIFS(DB_CAL_Q1_Q3!$H$5:$H$362,$J$4,DB_CAL_Q1_Q3!$E$5:$E$362,$J$5,DB_CAL_Q1_Q3!$G$5:$G$362,$B55,DB_CAL_Q1_Q3!$D$5:$D$362,J$46))))</f>
        <v>0</v>
      </c>
      <c r="K55" s="221">
        <f>IF(AND($J$5="Todas",$J$4="Todas"),COUNTIFS(DB_CAL_Q1_Q3!$G$5:$G$362,$B55,DB_CAL_Q1_Q3!$D$5:$D$362,K$46),IF($J$5="Todas",COUNTIFS(DB_CAL_Q1_Q3!$H$5:$H$362,$J$4,DB_CAL_Q1_Q3!$G$5:$G$362,$B55,DB_CAL_Q1_Q3!$D$5:$D$362,K$46),IF($J$4="Todas",COUNTIFS(DB_CAL_Q1_Q3!$E$5:$E$362,$J$5,DB_CAL_Q1_Q3!$G$5:$G$362,$B55,DB_CAL_Q1_Q3!$D$5:$D$362,K$46),COUNTIFS(DB_CAL_Q1_Q3!$H$5:$H$362,$J$4,DB_CAL_Q1_Q3!$E$5:$E$362,$J$5,DB_CAL_Q1_Q3!$G$5:$G$362,$B55,DB_CAL_Q1_Q3!$D$5:$D$362,K$46))))</f>
        <v>2</v>
      </c>
      <c r="L55" s="225">
        <f t="shared" si="22"/>
        <v>2.9411764705882353E-2</v>
      </c>
      <c r="M55" s="225">
        <f t="shared" si="23"/>
        <v>1.7241379310344827E-2</v>
      </c>
      <c r="N55" s="225">
        <f t="shared" si="24"/>
        <v>0</v>
      </c>
      <c r="O55" s="225">
        <f t="shared" si="25"/>
        <v>0</v>
      </c>
      <c r="P55" s="225">
        <f t="shared" si="26"/>
        <v>0</v>
      </c>
      <c r="Q55" s="225">
        <f t="shared" si="30"/>
        <v>0</v>
      </c>
      <c r="R55" s="225">
        <f t="shared" si="27"/>
        <v>0</v>
      </c>
      <c r="S55" s="225">
        <f t="shared" si="27"/>
        <v>0.1111111111111111</v>
      </c>
      <c r="T55" s="253"/>
      <c r="U55" s="253"/>
    </row>
    <row r="56" spans="1:21" ht="15" customHeight="1">
      <c r="A56" s="186"/>
      <c r="B56" s="223" t="str">
        <f t="shared" si="28"/>
        <v>Bomba de calor agua</v>
      </c>
      <c r="C56" s="222">
        <f t="shared" si="29"/>
        <v>5.5865921787709499E-3</v>
      </c>
      <c r="D56" s="221">
        <f>IF(AND($J$5="Todas",$J$4="Todas"),COUNTIFS(DB_CAL_Q1_Q3!$G$5:$G$362,$B56,DB_CAL_Q1_Q3!$D$5:$D$362,D$46),IF($J$5="Todas",COUNTIFS(DB_CAL_Q1_Q3!$H$5:$H$362,$J$4,DB_CAL_Q1_Q3!$G$5:$G$362,$B56,DB_CAL_Q1_Q3!$D$5:$D$362,D$46),IF($J$4="Todas",COUNTIFS(DB_CAL_Q1_Q3!$E$5:$E$362,$J$5,DB_CAL_Q1_Q3!$G$5:$G$362,$B56,DB_CAL_Q1_Q3!$D$5:$D$362,D$46),COUNTIFS(DB_CAL_Q1_Q3!$H$5:$H$362,$J$4,DB_CAL_Q1_Q3!$E$5:$E$362,$J$5,DB_CAL_Q1_Q3!$G$5:$G$362,$B56,DB_CAL_Q1_Q3!$D$5:$D$362,D$46))))</f>
        <v>1</v>
      </c>
      <c r="E56" s="221">
        <f>IF(AND($J$5="Todas",$J$4="Todas"),COUNTIFS(DB_CAL_Q1_Q3!$G$5:$G$362,$B56,DB_CAL_Q1_Q3!$D$5:$D$362,E$46),IF($J$5="Todas",COUNTIFS(DB_CAL_Q1_Q3!$H$5:$H$362,$J$4,DB_CAL_Q1_Q3!$G$5:$G$362,$B56,DB_CAL_Q1_Q3!$D$5:$D$362,E$46),IF($J$4="Todas",COUNTIFS(DB_CAL_Q1_Q3!$E$5:$E$362,$J$5,DB_CAL_Q1_Q3!$G$5:$G$362,$B56,DB_CAL_Q1_Q3!$D$5:$D$362,E$46),COUNTIFS(DB_CAL_Q1_Q3!$H$5:$H$362,$J$4,DB_CAL_Q1_Q3!$E$5:$E$362,$J$5,DB_CAL_Q1_Q3!$G$5:$G$362,$B56,DB_CAL_Q1_Q3!$D$5:$D$362,E$46))))</f>
        <v>1</v>
      </c>
      <c r="F56" s="221">
        <f>IF(AND($J$5="Todas",$J$4="Todas"),COUNTIFS(DB_CAL_Q1_Q3!$G$5:$G$362,$B56,DB_CAL_Q1_Q3!$D$5:$D$362,F$46),IF($J$5="Todas",COUNTIFS(DB_CAL_Q1_Q3!$H$5:$H$362,$J$4,DB_CAL_Q1_Q3!$G$5:$G$362,$B56,DB_CAL_Q1_Q3!$D$5:$D$362,F$46),IF($J$4="Todas",COUNTIFS(DB_CAL_Q1_Q3!$E$5:$E$362,$J$5,DB_CAL_Q1_Q3!$G$5:$G$362,$B56,DB_CAL_Q1_Q3!$D$5:$D$362,F$46),COUNTIFS(DB_CAL_Q1_Q3!$H$5:$H$362,$J$4,DB_CAL_Q1_Q3!$E$5:$E$362,$J$5,DB_CAL_Q1_Q3!$G$5:$G$362,$B56,DB_CAL_Q1_Q3!$D$5:$D$362,F$46))))</f>
        <v>0</v>
      </c>
      <c r="G56" s="221">
        <f>IF(AND($J$5="Todas",$J$4="Todas"),COUNTIFS(DB_CAL_Q1_Q3!$G$5:$G$362,$B56,DB_CAL_Q1_Q3!$D$5:$D$362,G$46),IF($J$5="Todas",COUNTIFS(DB_CAL_Q1_Q3!$H$5:$H$362,$J$4,DB_CAL_Q1_Q3!$G$5:$G$362,$B56,DB_CAL_Q1_Q3!$D$5:$D$362,G$46),IF($J$4="Todas",COUNTIFS(DB_CAL_Q1_Q3!$E$5:$E$362,$J$5,DB_CAL_Q1_Q3!$G$5:$G$362,$B56,DB_CAL_Q1_Q3!$D$5:$D$362,G$46),COUNTIFS(DB_CAL_Q1_Q3!$H$5:$H$362,$J$4,DB_CAL_Q1_Q3!$E$5:$E$362,$J$5,DB_CAL_Q1_Q3!$G$5:$G$362,$B56,DB_CAL_Q1_Q3!$D$5:$D$362,G$46))))</f>
        <v>0</v>
      </c>
      <c r="H56" s="221">
        <f>IF(AND($J$5="Todas",$J$4="Todas"),COUNTIFS(DB_CAL_Q1_Q3!$G$5:$G$362,$B56,DB_CAL_Q1_Q3!$D$5:$D$362,H$46),IF($J$5="Todas",COUNTIFS(DB_CAL_Q1_Q3!$H$5:$H$362,$J$4,DB_CAL_Q1_Q3!$G$5:$G$362,$B56,DB_CAL_Q1_Q3!$D$5:$D$362,H$46),IF($J$4="Todas",COUNTIFS(DB_CAL_Q1_Q3!$E$5:$E$362,$J$5,DB_CAL_Q1_Q3!$G$5:$G$362,$B56,DB_CAL_Q1_Q3!$D$5:$D$362,H$46),COUNTIFS(DB_CAL_Q1_Q3!$H$5:$H$362,$J$4,DB_CAL_Q1_Q3!$E$5:$E$362,$J$5,DB_CAL_Q1_Q3!$G$5:$G$362,$B56,DB_CAL_Q1_Q3!$D$5:$D$362,H$46))))</f>
        <v>0</v>
      </c>
      <c r="I56" s="221">
        <f>IF(AND($J$5="Todas",$J$4="Todas"),COUNTIFS(DB_CAL_Q1_Q3!$G$5:$G$362,$B56,DB_CAL_Q1_Q3!$D$5:$D$362,I$46),IF($J$5="Todas",COUNTIFS(DB_CAL_Q1_Q3!$H$5:$H$362,$J$4,DB_CAL_Q1_Q3!$G$5:$G$362,$B56,DB_CAL_Q1_Q3!$D$5:$D$362,I$46),IF($J$4="Todas",COUNTIFS(DB_CAL_Q1_Q3!$E$5:$E$362,$J$5,DB_CAL_Q1_Q3!$G$5:$G$362,$B56,DB_CAL_Q1_Q3!$D$5:$D$362,I$46),COUNTIFS(DB_CAL_Q1_Q3!$H$5:$H$362,$J$4,DB_CAL_Q1_Q3!$E$5:$E$362,$J$5,DB_CAL_Q1_Q3!$G$5:$G$362,$B56,DB_CAL_Q1_Q3!$D$5:$D$362,I$46))))</f>
        <v>0</v>
      </c>
      <c r="J56" s="221">
        <f>IF(AND($J$5="Todas",$J$4="Todas"),COUNTIFS(DB_CAL_Q1_Q3!$G$5:$G$362,$B56,DB_CAL_Q1_Q3!$D$5:$D$362,J$46),IF($J$5="Todas",COUNTIFS(DB_CAL_Q1_Q3!$H$5:$H$362,$J$4,DB_CAL_Q1_Q3!$G$5:$G$362,$B56,DB_CAL_Q1_Q3!$D$5:$D$362,J$46),IF($J$4="Todas",COUNTIFS(DB_CAL_Q1_Q3!$E$5:$E$362,$J$5,DB_CAL_Q1_Q3!$G$5:$G$362,$B56,DB_CAL_Q1_Q3!$D$5:$D$362,J$46),COUNTIFS(DB_CAL_Q1_Q3!$H$5:$H$362,$J$4,DB_CAL_Q1_Q3!$E$5:$E$362,$J$5,DB_CAL_Q1_Q3!$G$5:$G$362,$B56,DB_CAL_Q1_Q3!$D$5:$D$362,J$46))))</f>
        <v>0</v>
      </c>
      <c r="K56" s="221">
        <f>IF(AND($J$5="Todas",$J$4="Todas"),COUNTIFS(DB_CAL_Q1_Q3!$G$5:$G$362,$B56,DB_CAL_Q1_Q3!$D$5:$D$362,K$46),IF($J$5="Todas",COUNTIFS(DB_CAL_Q1_Q3!$H$5:$H$362,$J$4,DB_CAL_Q1_Q3!$G$5:$G$362,$B56,DB_CAL_Q1_Q3!$D$5:$D$362,K$46),IF($J$4="Todas",COUNTIFS(DB_CAL_Q1_Q3!$E$5:$E$362,$J$5,DB_CAL_Q1_Q3!$G$5:$G$362,$B56,DB_CAL_Q1_Q3!$D$5:$D$362,K$46),COUNTIFS(DB_CAL_Q1_Q3!$H$5:$H$362,$J$4,DB_CAL_Q1_Q3!$E$5:$E$362,$J$5,DB_CAL_Q1_Q3!$G$5:$G$362,$B56,DB_CAL_Q1_Q3!$D$5:$D$362,K$46))))</f>
        <v>0</v>
      </c>
      <c r="L56" s="225">
        <f t="shared" si="22"/>
        <v>1.4705882352941176E-2</v>
      </c>
      <c r="M56" s="225">
        <f t="shared" si="23"/>
        <v>1.7241379310344827E-2</v>
      </c>
      <c r="N56" s="225">
        <f t="shared" si="24"/>
        <v>0</v>
      </c>
      <c r="O56" s="225">
        <f t="shared" si="25"/>
        <v>0</v>
      </c>
      <c r="P56" s="225">
        <f t="shared" si="26"/>
        <v>0</v>
      </c>
      <c r="Q56" s="225">
        <f t="shared" si="30"/>
        <v>0</v>
      </c>
      <c r="R56" s="225">
        <f t="shared" si="27"/>
        <v>0</v>
      </c>
      <c r="S56" s="225">
        <f t="shared" si="27"/>
        <v>0</v>
      </c>
      <c r="T56" s="253"/>
      <c r="U56" s="253"/>
    </row>
    <row r="57" spans="1:21" ht="15" customHeight="1">
      <c r="A57" s="186"/>
      <c r="B57" s="223" t="str">
        <f t="shared" si="28"/>
        <v>Geotermia</v>
      </c>
      <c r="C57" s="222">
        <f t="shared" si="29"/>
        <v>0</v>
      </c>
      <c r="D57" s="221">
        <f>IF(AND($J$5="Todas",$J$4="Todas"),COUNTIFS(DB_CAL_Q1_Q3!$G$5:$G$362,$B57,DB_CAL_Q1_Q3!$D$5:$D$362,D$46),IF($J$5="Todas",COUNTIFS(DB_CAL_Q1_Q3!$H$5:$H$362,$J$4,DB_CAL_Q1_Q3!$G$5:$G$362,$B57,DB_CAL_Q1_Q3!$D$5:$D$362,D$46),IF($J$4="Todas",COUNTIFS(DB_CAL_Q1_Q3!$E$5:$E$362,$J$5,DB_CAL_Q1_Q3!$G$5:$G$362,$B57,DB_CAL_Q1_Q3!$D$5:$D$362,D$46),COUNTIFS(DB_CAL_Q1_Q3!$H$5:$H$362,$J$4,DB_CAL_Q1_Q3!$E$5:$E$362,$J$5,DB_CAL_Q1_Q3!$G$5:$G$362,$B57,DB_CAL_Q1_Q3!$D$5:$D$362,D$46))))</f>
        <v>0</v>
      </c>
      <c r="E57" s="221">
        <f>IF(AND($J$5="Todas",$J$4="Todas"),COUNTIFS(DB_CAL_Q1_Q3!$G$5:$G$362,$B57,DB_CAL_Q1_Q3!$D$5:$D$362,E$46),IF($J$5="Todas",COUNTIFS(DB_CAL_Q1_Q3!$H$5:$H$362,$J$4,DB_CAL_Q1_Q3!$G$5:$G$362,$B57,DB_CAL_Q1_Q3!$D$5:$D$362,E$46),IF($J$4="Todas",COUNTIFS(DB_CAL_Q1_Q3!$E$5:$E$362,$J$5,DB_CAL_Q1_Q3!$G$5:$G$362,$B57,DB_CAL_Q1_Q3!$D$5:$D$362,E$46),COUNTIFS(DB_CAL_Q1_Q3!$H$5:$H$362,$J$4,DB_CAL_Q1_Q3!$E$5:$E$362,$J$5,DB_CAL_Q1_Q3!$G$5:$G$362,$B57,DB_CAL_Q1_Q3!$D$5:$D$362,E$46))))</f>
        <v>0</v>
      </c>
      <c r="F57" s="221">
        <f>IF(AND($J$5="Todas",$J$4="Todas"),COUNTIFS(DB_CAL_Q1_Q3!$G$5:$G$362,$B57,DB_CAL_Q1_Q3!$D$5:$D$362,F$46),IF($J$5="Todas",COUNTIFS(DB_CAL_Q1_Q3!$H$5:$H$362,$J$4,DB_CAL_Q1_Q3!$G$5:$G$362,$B57,DB_CAL_Q1_Q3!$D$5:$D$362,F$46),IF($J$4="Todas",COUNTIFS(DB_CAL_Q1_Q3!$E$5:$E$362,$J$5,DB_CAL_Q1_Q3!$G$5:$G$362,$B57,DB_CAL_Q1_Q3!$D$5:$D$362,F$46),COUNTIFS(DB_CAL_Q1_Q3!$H$5:$H$362,$J$4,DB_CAL_Q1_Q3!$E$5:$E$362,$J$5,DB_CAL_Q1_Q3!$G$5:$G$362,$B57,DB_CAL_Q1_Q3!$D$5:$D$362,F$46))))</f>
        <v>0</v>
      </c>
      <c r="G57" s="221">
        <f>IF(AND($J$5="Todas",$J$4="Todas"),COUNTIFS(DB_CAL_Q1_Q3!$G$5:$G$362,$B57,DB_CAL_Q1_Q3!$D$5:$D$362,G$46),IF($J$5="Todas",COUNTIFS(DB_CAL_Q1_Q3!$H$5:$H$362,$J$4,DB_CAL_Q1_Q3!$G$5:$G$362,$B57,DB_CAL_Q1_Q3!$D$5:$D$362,G$46),IF($J$4="Todas",COUNTIFS(DB_CAL_Q1_Q3!$E$5:$E$362,$J$5,DB_CAL_Q1_Q3!$G$5:$G$362,$B57,DB_CAL_Q1_Q3!$D$5:$D$362,G$46),COUNTIFS(DB_CAL_Q1_Q3!$H$5:$H$362,$J$4,DB_CAL_Q1_Q3!$E$5:$E$362,$J$5,DB_CAL_Q1_Q3!$G$5:$G$362,$B57,DB_CAL_Q1_Q3!$D$5:$D$362,G$46))))</f>
        <v>0</v>
      </c>
      <c r="H57" s="221">
        <f>IF(AND($J$5="Todas",$J$4="Todas"),COUNTIFS(DB_CAL_Q1_Q3!$G$5:$G$362,$B57,DB_CAL_Q1_Q3!$D$5:$D$362,H$46),IF($J$5="Todas",COUNTIFS(DB_CAL_Q1_Q3!$H$5:$H$362,$J$4,DB_CAL_Q1_Q3!$G$5:$G$362,$B57,DB_CAL_Q1_Q3!$D$5:$D$362,H$46),IF($J$4="Todas",COUNTIFS(DB_CAL_Q1_Q3!$E$5:$E$362,$J$5,DB_CAL_Q1_Q3!$G$5:$G$362,$B57,DB_CAL_Q1_Q3!$D$5:$D$362,H$46),COUNTIFS(DB_CAL_Q1_Q3!$H$5:$H$362,$J$4,DB_CAL_Q1_Q3!$E$5:$E$362,$J$5,DB_CAL_Q1_Q3!$G$5:$G$362,$B57,DB_CAL_Q1_Q3!$D$5:$D$362,H$46))))</f>
        <v>0</v>
      </c>
      <c r="I57" s="221">
        <f>IF(AND($J$5="Todas",$J$4="Todas"),COUNTIFS(DB_CAL_Q1_Q3!$G$5:$G$362,$B57,DB_CAL_Q1_Q3!$D$5:$D$362,I$46),IF($J$5="Todas",COUNTIFS(DB_CAL_Q1_Q3!$H$5:$H$362,$J$4,DB_CAL_Q1_Q3!$G$5:$G$362,$B57,DB_CAL_Q1_Q3!$D$5:$D$362,I$46),IF($J$4="Todas",COUNTIFS(DB_CAL_Q1_Q3!$E$5:$E$362,$J$5,DB_CAL_Q1_Q3!$G$5:$G$362,$B57,DB_CAL_Q1_Q3!$D$5:$D$362,I$46),COUNTIFS(DB_CAL_Q1_Q3!$H$5:$H$362,$J$4,DB_CAL_Q1_Q3!$E$5:$E$362,$J$5,DB_CAL_Q1_Q3!$G$5:$G$362,$B57,DB_CAL_Q1_Q3!$D$5:$D$362,I$46))))</f>
        <v>0</v>
      </c>
      <c r="J57" s="221">
        <f>IF(AND($J$5="Todas",$J$4="Todas"),COUNTIFS(DB_CAL_Q1_Q3!$G$5:$G$362,$B57,DB_CAL_Q1_Q3!$D$5:$D$362,J$46),IF($J$5="Todas",COUNTIFS(DB_CAL_Q1_Q3!$H$5:$H$362,$J$4,DB_CAL_Q1_Q3!$G$5:$G$362,$B57,DB_CAL_Q1_Q3!$D$5:$D$362,J$46),IF($J$4="Todas",COUNTIFS(DB_CAL_Q1_Q3!$E$5:$E$362,$J$5,DB_CAL_Q1_Q3!$G$5:$G$362,$B57,DB_CAL_Q1_Q3!$D$5:$D$362,J$46),COUNTIFS(DB_CAL_Q1_Q3!$H$5:$H$362,$J$4,DB_CAL_Q1_Q3!$E$5:$E$362,$J$5,DB_CAL_Q1_Q3!$G$5:$G$362,$B57,DB_CAL_Q1_Q3!$D$5:$D$362,J$46))))</f>
        <v>0</v>
      </c>
      <c r="K57" s="221">
        <f>IF(AND($J$5="Todas",$J$4="Todas"),COUNTIFS(DB_CAL_Q1_Q3!$G$5:$G$362,$B57,DB_CAL_Q1_Q3!$D$5:$D$362,K$46),IF($J$5="Todas",COUNTIFS(DB_CAL_Q1_Q3!$H$5:$H$362,$J$4,DB_CAL_Q1_Q3!$G$5:$G$362,$B57,DB_CAL_Q1_Q3!$D$5:$D$362,K$46),IF($J$4="Todas",COUNTIFS(DB_CAL_Q1_Q3!$E$5:$E$362,$J$5,DB_CAL_Q1_Q3!$G$5:$G$362,$B57,DB_CAL_Q1_Q3!$D$5:$D$362,K$46),COUNTIFS(DB_CAL_Q1_Q3!$H$5:$H$362,$J$4,DB_CAL_Q1_Q3!$E$5:$E$362,$J$5,DB_CAL_Q1_Q3!$G$5:$G$362,$B57,DB_CAL_Q1_Q3!$D$5:$D$362,K$46))))</f>
        <v>0</v>
      </c>
      <c r="L57" s="225">
        <f t="shared" si="22"/>
        <v>0</v>
      </c>
      <c r="M57" s="225">
        <f t="shared" si="23"/>
        <v>0</v>
      </c>
      <c r="N57" s="225">
        <f t="shared" si="24"/>
        <v>0</v>
      </c>
      <c r="O57" s="225">
        <f t="shared" si="25"/>
        <v>0</v>
      </c>
      <c r="P57" s="225">
        <f t="shared" si="26"/>
        <v>0</v>
      </c>
      <c r="Q57" s="225">
        <f t="shared" si="30"/>
        <v>0</v>
      </c>
      <c r="R57" s="225">
        <f t="shared" si="27"/>
        <v>0</v>
      </c>
      <c r="S57" s="225">
        <f t="shared" si="27"/>
        <v>0</v>
      </c>
      <c r="T57" s="253"/>
      <c r="U57" s="253"/>
    </row>
    <row r="58" spans="1:21" ht="15" customHeight="1">
      <c r="A58" s="186"/>
      <c r="B58" s="223" t="str">
        <f t="shared" si="28"/>
        <v>DH no renovable</v>
      </c>
      <c r="C58" s="222">
        <f t="shared" si="29"/>
        <v>0</v>
      </c>
      <c r="D58" s="221">
        <f>IF(AND($J$5="Todas",$J$4="Todas"),COUNTIFS(DB_CAL_Q1_Q3!$G$5:$G$362,$B58,DB_CAL_Q1_Q3!$D$5:$D$362,D$46),IF($J$5="Todas",COUNTIFS(DB_CAL_Q1_Q3!$H$5:$H$362,$J$4,DB_CAL_Q1_Q3!$G$5:$G$362,$B58,DB_CAL_Q1_Q3!$D$5:$D$362,D$46),IF($J$4="Todas",COUNTIFS(DB_CAL_Q1_Q3!$E$5:$E$362,$J$5,DB_CAL_Q1_Q3!$G$5:$G$362,$B58,DB_CAL_Q1_Q3!$D$5:$D$362,D$46),COUNTIFS(DB_CAL_Q1_Q3!$H$5:$H$362,$J$4,DB_CAL_Q1_Q3!$E$5:$E$362,$J$5,DB_CAL_Q1_Q3!$G$5:$G$362,$B58,DB_CAL_Q1_Q3!$D$5:$D$362,D$46))))</f>
        <v>0</v>
      </c>
      <c r="E58" s="221">
        <f>IF(AND($J$5="Todas",$J$4="Todas"),COUNTIFS(DB_CAL_Q1_Q3!$G$5:$G$362,$B58,DB_CAL_Q1_Q3!$D$5:$D$362,E$46),IF($J$5="Todas",COUNTIFS(DB_CAL_Q1_Q3!$H$5:$H$362,$J$4,DB_CAL_Q1_Q3!$G$5:$G$362,$B58,DB_CAL_Q1_Q3!$D$5:$D$362,E$46),IF($J$4="Todas",COUNTIFS(DB_CAL_Q1_Q3!$E$5:$E$362,$J$5,DB_CAL_Q1_Q3!$G$5:$G$362,$B58,DB_CAL_Q1_Q3!$D$5:$D$362,E$46),COUNTIFS(DB_CAL_Q1_Q3!$H$5:$H$362,$J$4,DB_CAL_Q1_Q3!$E$5:$E$362,$J$5,DB_CAL_Q1_Q3!$G$5:$G$362,$B58,DB_CAL_Q1_Q3!$D$5:$D$362,E$46))))</f>
        <v>0</v>
      </c>
      <c r="F58" s="221">
        <f>IF(AND($J$5="Todas",$J$4="Todas"),COUNTIFS(DB_CAL_Q1_Q3!$G$5:$G$362,$B58,DB_CAL_Q1_Q3!$D$5:$D$362,F$46),IF($J$5="Todas",COUNTIFS(DB_CAL_Q1_Q3!$H$5:$H$362,$J$4,DB_CAL_Q1_Q3!$G$5:$G$362,$B58,DB_CAL_Q1_Q3!$D$5:$D$362,F$46),IF($J$4="Todas",COUNTIFS(DB_CAL_Q1_Q3!$E$5:$E$362,$J$5,DB_CAL_Q1_Q3!$G$5:$G$362,$B58,DB_CAL_Q1_Q3!$D$5:$D$362,F$46),COUNTIFS(DB_CAL_Q1_Q3!$H$5:$H$362,$J$4,DB_CAL_Q1_Q3!$E$5:$E$362,$J$5,DB_CAL_Q1_Q3!$G$5:$G$362,$B58,DB_CAL_Q1_Q3!$D$5:$D$362,F$46))))</f>
        <v>0</v>
      </c>
      <c r="G58" s="221">
        <f>IF(AND($J$5="Todas",$J$4="Todas"),COUNTIFS(DB_CAL_Q1_Q3!$G$5:$G$362,$B58,DB_CAL_Q1_Q3!$D$5:$D$362,G$46),IF($J$5="Todas",COUNTIFS(DB_CAL_Q1_Q3!$H$5:$H$362,$J$4,DB_CAL_Q1_Q3!$G$5:$G$362,$B58,DB_CAL_Q1_Q3!$D$5:$D$362,G$46),IF($J$4="Todas",COUNTIFS(DB_CAL_Q1_Q3!$E$5:$E$362,$J$5,DB_CAL_Q1_Q3!$G$5:$G$362,$B58,DB_CAL_Q1_Q3!$D$5:$D$362,G$46),COUNTIFS(DB_CAL_Q1_Q3!$H$5:$H$362,$J$4,DB_CAL_Q1_Q3!$E$5:$E$362,$J$5,DB_CAL_Q1_Q3!$G$5:$G$362,$B58,DB_CAL_Q1_Q3!$D$5:$D$362,G$46))))</f>
        <v>0</v>
      </c>
      <c r="H58" s="221">
        <f>IF(AND($J$5="Todas",$J$4="Todas"),COUNTIFS(DB_CAL_Q1_Q3!$G$5:$G$362,$B58,DB_CAL_Q1_Q3!$D$5:$D$362,H$46),IF($J$5="Todas",COUNTIFS(DB_CAL_Q1_Q3!$H$5:$H$362,$J$4,DB_CAL_Q1_Q3!$G$5:$G$362,$B58,DB_CAL_Q1_Q3!$D$5:$D$362,H$46),IF($J$4="Todas",COUNTIFS(DB_CAL_Q1_Q3!$E$5:$E$362,$J$5,DB_CAL_Q1_Q3!$G$5:$G$362,$B58,DB_CAL_Q1_Q3!$D$5:$D$362,H$46),COUNTIFS(DB_CAL_Q1_Q3!$H$5:$H$362,$J$4,DB_CAL_Q1_Q3!$E$5:$E$362,$J$5,DB_CAL_Q1_Q3!$G$5:$G$362,$B58,DB_CAL_Q1_Q3!$D$5:$D$362,H$46))))</f>
        <v>0</v>
      </c>
      <c r="I58" s="221">
        <f>IF(AND($J$5="Todas",$J$4="Todas"),COUNTIFS(DB_CAL_Q1_Q3!$G$5:$G$362,$B58,DB_CAL_Q1_Q3!$D$5:$D$362,I$46),IF($J$5="Todas",COUNTIFS(DB_CAL_Q1_Q3!$H$5:$H$362,$J$4,DB_CAL_Q1_Q3!$G$5:$G$362,$B58,DB_CAL_Q1_Q3!$D$5:$D$362,I$46),IF($J$4="Todas",COUNTIFS(DB_CAL_Q1_Q3!$E$5:$E$362,$J$5,DB_CAL_Q1_Q3!$G$5:$G$362,$B58,DB_CAL_Q1_Q3!$D$5:$D$362,I$46),COUNTIFS(DB_CAL_Q1_Q3!$H$5:$H$362,$J$4,DB_CAL_Q1_Q3!$E$5:$E$362,$J$5,DB_CAL_Q1_Q3!$G$5:$G$362,$B58,DB_CAL_Q1_Q3!$D$5:$D$362,I$46))))</f>
        <v>0</v>
      </c>
      <c r="J58" s="221">
        <f>IF(AND($J$5="Todas",$J$4="Todas"),COUNTIFS(DB_CAL_Q1_Q3!$G$5:$G$362,$B58,DB_CAL_Q1_Q3!$D$5:$D$362,J$46),IF($J$5="Todas",COUNTIFS(DB_CAL_Q1_Q3!$H$5:$H$362,$J$4,DB_CAL_Q1_Q3!$G$5:$G$362,$B58,DB_CAL_Q1_Q3!$D$5:$D$362,J$46),IF($J$4="Todas",COUNTIFS(DB_CAL_Q1_Q3!$E$5:$E$362,$J$5,DB_CAL_Q1_Q3!$G$5:$G$362,$B58,DB_CAL_Q1_Q3!$D$5:$D$362,J$46),COUNTIFS(DB_CAL_Q1_Q3!$H$5:$H$362,$J$4,DB_CAL_Q1_Q3!$E$5:$E$362,$J$5,DB_CAL_Q1_Q3!$G$5:$G$362,$B58,DB_CAL_Q1_Q3!$D$5:$D$362,J$46))))</f>
        <v>0</v>
      </c>
      <c r="K58" s="221">
        <f>IF(AND($J$5="Todas",$J$4="Todas"),COUNTIFS(DB_CAL_Q1_Q3!$G$5:$G$362,$B58,DB_CAL_Q1_Q3!$D$5:$D$362,K$46),IF($J$5="Todas",COUNTIFS(DB_CAL_Q1_Q3!$H$5:$H$362,$J$4,DB_CAL_Q1_Q3!$G$5:$G$362,$B58,DB_CAL_Q1_Q3!$D$5:$D$362,K$46),IF($J$4="Todas",COUNTIFS(DB_CAL_Q1_Q3!$E$5:$E$362,$J$5,DB_CAL_Q1_Q3!$G$5:$G$362,$B58,DB_CAL_Q1_Q3!$D$5:$D$362,K$46),COUNTIFS(DB_CAL_Q1_Q3!$H$5:$H$362,$J$4,DB_CAL_Q1_Q3!$E$5:$E$362,$J$5,DB_CAL_Q1_Q3!$G$5:$G$362,$B58,DB_CAL_Q1_Q3!$D$5:$D$362,K$46))))</f>
        <v>0</v>
      </c>
      <c r="L58" s="225">
        <f t="shared" si="22"/>
        <v>0</v>
      </c>
      <c r="M58" s="225">
        <f t="shared" si="23"/>
        <v>0</v>
      </c>
      <c r="N58" s="225">
        <f t="shared" si="24"/>
        <v>0</v>
      </c>
      <c r="O58" s="225">
        <f t="shared" si="25"/>
        <v>0</v>
      </c>
      <c r="P58" s="225">
        <f t="shared" si="26"/>
        <v>0</v>
      </c>
      <c r="Q58" s="225">
        <f t="shared" si="30"/>
        <v>0</v>
      </c>
      <c r="R58" s="225">
        <f t="shared" si="27"/>
        <v>0</v>
      </c>
      <c r="S58" s="225">
        <f t="shared" si="27"/>
        <v>0</v>
      </c>
      <c r="T58" s="253"/>
      <c r="U58" s="253"/>
    </row>
    <row r="59" spans="1:21" ht="15" customHeight="1">
      <c r="A59" s="186"/>
      <c r="B59" s="226" t="str">
        <f t="shared" si="28"/>
        <v>DH renovable</v>
      </c>
      <c r="C59" s="228">
        <f t="shared" si="29"/>
        <v>0</v>
      </c>
      <c r="D59" s="229">
        <f>IF(AND($J$5="Todas",$J$4="Todas"),COUNTIFS(DB_CAL_Q1_Q3!$G$5:$G$362,$B59,DB_CAL_Q1_Q3!$D$5:$D$362,D$46),IF($J$5="Todas",COUNTIFS(DB_CAL_Q1_Q3!$H$5:$H$362,$J$4,DB_CAL_Q1_Q3!$G$5:$G$362,$B59,DB_CAL_Q1_Q3!$D$5:$D$362,D$46),IF($J$4="Todas",COUNTIFS(DB_CAL_Q1_Q3!$E$5:$E$362,$J$5,DB_CAL_Q1_Q3!$G$5:$G$362,$B59,DB_CAL_Q1_Q3!$D$5:$D$362,D$46),COUNTIFS(DB_CAL_Q1_Q3!$H$5:$H$362,$J$4,DB_CAL_Q1_Q3!$E$5:$E$362,$J$5,DB_CAL_Q1_Q3!$G$5:$G$362,$B59,DB_CAL_Q1_Q3!$D$5:$D$362,D$46))))</f>
        <v>0</v>
      </c>
      <c r="E59" s="229">
        <f>IF(AND($J$5="Todas",$J$4="Todas"),COUNTIFS(DB_CAL_Q1_Q3!$G$5:$G$362,$B59,DB_CAL_Q1_Q3!$D$5:$D$362,E$46),IF($J$5="Todas",COUNTIFS(DB_CAL_Q1_Q3!$H$5:$H$362,$J$4,DB_CAL_Q1_Q3!$G$5:$G$362,$B59,DB_CAL_Q1_Q3!$D$5:$D$362,E$46),IF($J$4="Todas",COUNTIFS(DB_CAL_Q1_Q3!$E$5:$E$362,$J$5,DB_CAL_Q1_Q3!$G$5:$G$362,$B59,DB_CAL_Q1_Q3!$D$5:$D$362,E$46),COUNTIFS(DB_CAL_Q1_Q3!$H$5:$H$362,$J$4,DB_CAL_Q1_Q3!$E$5:$E$362,$J$5,DB_CAL_Q1_Q3!$G$5:$G$362,$B59,DB_CAL_Q1_Q3!$D$5:$D$362,E$46))))</f>
        <v>0</v>
      </c>
      <c r="F59" s="229">
        <f>IF(AND($J$5="Todas",$J$4="Todas"),COUNTIFS(DB_CAL_Q1_Q3!$G$5:$G$362,$B59,DB_CAL_Q1_Q3!$D$5:$D$362,F$46),IF($J$5="Todas",COUNTIFS(DB_CAL_Q1_Q3!$H$5:$H$362,$J$4,DB_CAL_Q1_Q3!$G$5:$G$362,$B59,DB_CAL_Q1_Q3!$D$5:$D$362,F$46),IF($J$4="Todas",COUNTIFS(DB_CAL_Q1_Q3!$E$5:$E$362,$J$5,DB_CAL_Q1_Q3!$G$5:$G$362,$B59,DB_CAL_Q1_Q3!$D$5:$D$362,F$46),COUNTIFS(DB_CAL_Q1_Q3!$H$5:$H$362,$J$4,DB_CAL_Q1_Q3!$E$5:$E$362,$J$5,DB_CAL_Q1_Q3!$G$5:$G$362,$B59,DB_CAL_Q1_Q3!$D$5:$D$362,F$46))))</f>
        <v>0</v>
      </c>
      <c r="G59" s="229">
        <f>IF(AND($J$5="Todas",$J$4="Todas"),COUNTIFS(DB_CAL_Q1_Q3!$G$5:$G$362,$B59,DB_CAL_Q1_Q3!$D$5:$D$362,G$46),IF($J$5="Todas",COUNTIFS(DB_CAL_Q1_Q3!$H$5:$H$362,$J$4,DB_CAL_Q1_Q3!$G$5:$G$362,$B59,DB_CAL_Q1_Q3!$D$5:$D$362,G$46),IF($J$4="Todas",COUNTIFS(DB_CAL_Q1_Q3!$E$5:$E$362,$J$5,DB_CAL_Q1_Q3!$G$5:$G$362,$B59,DB_CAL_Q1_Q3!$D$5:$D$362,G$46),COUNTIFS(DB_CAL_Q1_Q3!$H$5:$H$362,$J$4,DB_CAL_Q1_Q3!$E$5:$E$362,$J$5,DB_CAL_Q1_Q3!$G$5:$G$362,$B59,DB_CAL_Q1_Q3!$D$5:$D$362,G$46))))</f>
        <v>0</v>
      </c>
      <c r="H59" s="229">
        <f>IF(AND($J$5="Todas",$J$4="Todas"),COUNTIFS(DB_CAL_Q1_Q3!$G$5:$G$362,$B59,DB_CAL_Q1_Q3!$D$5:$D$362,H$46),IF($J$5="Todas",COUNTIFS(DB_CAL_Q1_Q3!$H$5:$H$362,$J$4,DB_CAL_Q1_Q3!$G$5:$G$362,$B59,DB_CAL_Q1_Q3!$D$5:$D$362,H$46),IF($J$4="Todas",COUNTIFS(DB_CAL_Q1_Q3!$E$5:$E$362,$J$5,DB_CAL_Q1_Q3!$G$5:$G$362,$B59,DB_CAL_Q1_Q3!$D$5:$D$362,H$46),COUNTIFS(DB_CAL_Q1_Q3!$H$5:$H$362,$J$4,DB_CAL_Q1_Q3!$E$5:$E$362,$J$5,DB_CAL_Q1_Q3!$G$5:$G$362,$B59,DB_CAL_Q1_Q3!$D$5:$D$362,H$46))))</f>
        <v>0</v>
      </c>
      <c r="I59" s="229">
        <f>IF(AND($J$5="Todas",$J$4="Todas"),COUNTIFS(DB_CAL_Q1_Q3!$G$5:$G$362,$B59,DB_CAL_Q1_Q3!$D$5:$D$362,I$46),IF($J$5="Todas",COUNTIFS(DB_CAL_Q1_Q3!$H$5:$H$362,$J$4,DB_CAL_Q1_Q3!$G$5:$G$362,$B59,DB_CAL_Q1_Q3!$D$5:$D$362,I$46),IF($J$4="Todas",COUNTIFS(DB_CAL_Q1_Q3!$E$5:$E$362,$J$5,DB_CAL_Q1_Q3!$G$5:$G$362,$B59,DB_CAL_Q1_Q3!$D$5:$D$362,I$46),COUNTIFS(DB_CAL_Q1_Q3!$H$5:$H$362,$J$4,DB_CAL_Q1_Q3!$E$5:$E$362,$J$5,DB_CAL_Q1_Q3!$G$5:$G$362,$B59,DB_CAL_Q1_Q3!$D$5:$D$362,I$46))))</f>
        <v>0</v>
      </c>
      <c r="J59" s="229">
        <f>IF(AND($J$5="Todas",$J$4="Todas"),COUNTIFS(DB_CAL_Q1_Q3!$G$5:$G$362,$B59,DB_CAL_Q1_Q3!$D$5:$D$362,J$46),IF($J$5="Todas",COUNTIFS(DB_CAL_Q1_Q3!$H$5:$H$362,$J$4,DB_CAL_Q1_Q3!$G$5:$G$362,$B59,DB_CAL_Q1_Q3!$D$5:$D$362,J$46),IF($J$4="Todas",COUNTIFS(DB_CAL_Q1_Q3!$E$5:$E$362,$J$5,DB_CAL_Q1_Q3!$G$5:$G$362,$B59,DB_CAL_Q1_Q3!$D$5:$D$362,J$46),COUNTIFS(DB_CAL_Q1_Q3!$H$5:$H$362,$J$4,DB_CAL_Q1_Q3!$E$5:$E$362,$J$5,DB_CAL_Q1_Q3!$G$5:$G$362,$B59,DB_CAL_Q1_Q3!$D$5:$D$362,J$46))))</f>
        <v>0</v>
      </c>
      <c r="K59" s="229">
        <f>IF(AND($J$5="Todas",$J$4="Todas"),COUNTIFS(DB_CAL_Q1_Q3!$G$5:$G$362,$B59,DB_CAL_Q1_Q3!$D$5:$D$362,K$46),IF($J$5="Todas",COUNTIFS(DB_CAL_Q1_Q3!$H$5:$H$362,$J$4,DB_CAL_Q1_Q3!$G$5:$G$362,$B59,DB_CAL_Q1_Q3!$D$5:$D$362,K$46),IF($J$4="Todas",COUNTIFS(DB_CAL_Q1_Q3!$E$5:$E$362,$J$5,DB_CAL_Q1_Q3!$G$5:$G$362,$B59,DB_CAL_Q1_Q3!$D$5:$D$362,K$46),COUNTIFS(DB_CAL_Q1_Q3!$H$5:$H$362,$J$4,DB_CAL_Q1_Q3!$E$5:$E$362,$J$5,DB_CAL_Q1_Q3!$G$5:$G$362,$B59,DB_CAL_Q1_Q3!$D$5:$D$362,K$46))))</f>
        <v>0</v>
      </c>
      <c r="L59" s="230">
        <f t="shared" si="22"/>
        <v>0</v>
      </c>
      <c r="M59" s="230">
        <f t="shared" si="23"/>
        <v>0</v>
      </c>
      <c r="N59" s="230">
        <f t="shared" si="24"/>
        <v>0</v>
      </c>
      <c r="O59" s="230">
        <f t="shared" si="25"/>
        <v>0</v>
      </c>
      <c r="P59" s="230">
        <f t="shared" si="26"/>
        <v>0</v>
      </c>
      <c r="Q59" s="230">
        <f t="shared" si="30"/>
        <v>0</v>
      </c>
      <c r="R59" s="230">
        <f t="shared" si="27"/>
        <v>0</v>
      </c>
      <c r="S59" s="230">
        <f t="shared" si="27"/>
        <v>0</v>
      </c>
      <c r="T59" s="253"/>
      <c r="U59" s="253"/>
    </row>
    <row r="60" spans="1:21" ht="15" customHeight="1" thickBot="1">
      <c r="A60" s="186"/>
      <c r="B60" s="234" t="str">
        <f t="shared" si="28"/>
        <v>Carbón</v>
      </c>
      <c r="C60" s="233">
        <f t="shared" si="29"/>
        <v>0</v>
      </c>
      <c r="D60" s="232">
        <f>IF(AND($J$5="Todas",$J$4="Todas"),COUNTIFS(DB_CAL_Q1_Q3!$G$5:$G$362,$B60,DB_CAL_Q1_Q3!$D$5:$D$362,D$46),IF($J$5="Todas",COUNTIFS(DB_CAL_Q1_Q3!$H$5:$H$362,$J$4,DB_CAL_Q1_Q3!$G$5:$G$362,$B60,DB_CAL_Q1_Q3!$D$5:$D$362,D$46),IF($J$4="Todas",COUNTIFS(DB_CAL_Q1_Q3!$E$5:$E$362,$J$5,DB_CAL_Q1_Q3!$G$5:$G$362,$B60,DB_CAL_Q1_Q3!$D$5:$D$362,D$46),COUNTIFS(DB_CAL_Q1_Q3!$H$5:$H$362,$J$4,DB_CAL_Q1_Q3!$E$5:$E$362,$J$5,DB_CAL_Q1_Q3!$G$5:$G$362,$B60,DB_CAL_Q1_Q3!$D$5:$D$362,D$46))))</f>
        <v>0</v>
      </c>
      <c r="E60" s="232">
        <f>IF(AND($J$5="Todas",$J$4="Todas"),COUNTIFS(DB_CAL_Q1_Q3!$G$5:$G$362,$B60,DB_CAL_Q1_Q3!$D$5:$D$362,E$46),IF($J$5="Todas",COUNTIFS(DB_CAL_Q1_Q3!$H$5:$H$362,$J$4,DB_CAL_Q1_Q3!$G$5:$G$362,$B60,DB_CAL_Q1_Q3!$D$5:$D$362,E$46),IF($J$4="Todas",COUNTIFS(DB_CAL_Q1_Q3!$E$5:$E$362,$J$5,DB_CAL_Q1_Q3!$G$5:$G$362,$B60,DB_CAL_Q1_Q3!$D$5:$D$362,E$46),COUNTIFS(DB_CAL_Q1_Q3!$H$5:$H$362,$J$4,DB_CAL_Q1_Q3!$E$5:$E$362,$J$5,DB_CAL_Q1_Q3!$G$5:$G$362,$B60,DB_CAL_Q1_Q3!$D$5:$D$362,E$46))))</f>
        <v>0</v>
      </c>
      <c r="F60" s="232">
        <f>IF(AND($J$5="Todas",$J$4="Todas"),COUNTIFS(DB_CAL_Q1_Q3!$G$5:$G$362,$B60,DB_CAL_Q1_Q3!$D$5:$D$362,F$46),IF($J$5="Todas",COUNTIFS(DB_CAL_Q1_Q3!$H$5:$H$362,$J$4,DB_CAL_Q1_Q3!$G$5:$G$362,$B60,DB_CAL_Q1_Q3!$D$5:$D$362,F$46),IF($J$4="Todas",COUNTIFS(DB_CAL_Q1_Q3!$E$5:$E$362,$J$5,DB_CAL_Q1_Q3!$G$5:$G$362,$B60,DB_CAL_Q1_Q3!$D$5:$D$362,F$46),COUNTIFS(DB_CAL_Q1_Q3!$H$5:$H$362,$J$4,DB_CAL_Q1_Q3!$E$5:$E$362,$J$5,DB_CAL_Q1_Q3!$G$5:$G$362,$B60,DB_CAL_Q1_Q3!$D$5:$D$362,F$46))))</f>
        <v>0</v>
      </c>
      <c r="G60" s="232">
        <f>IF(AND($J$5="Todas",$J$4="Todas"),COUNTIFS(DB_CAL_Q1_Q3!$G$5:$G$362,$B60,DB_CAL_Q1_Q3!$D$5:$D$362,G$46),IF($J$5="Todas",COUNTIFS(DB_CAL_Q1_Q3!$H$5:$H$362,$J$4,DB_CAL_Q1_Q3!$G$5:$G$362,$B60,DB_CAL_Q1_Q3!$D$5:$D$362,G$46),IF($J$4="Todas",COUNTIFS(DB_CAL_Q1_Q3!$E$5:$E$362,$J$5,DB_CAL_Q1_Q3!$G$5:$G$362,$B60,DB_CAL_Q1_Q3!$D$5:$D$362,G$46),COUNTIFS(DB_CAL_Q1_Q3!$H$5:$H$362,$J$4,DB_CAL_Q1_Q3!$E$5:$E$362,$J$5,DB_CAL_Q1_Q3!$G$5:$G$362,$B60,DB_CAL_Q1_Q3!$D$5:$D$362,G$46))))</f>
        <v>0</v>
      </c>
      <c r="H60" s="232">
        <f>IF(AND($J$5="Todas",$J$4="Todas"),COUNTIFS(DB_CAL_Q1_Q3!$G$5:$G$362,$B60,DB_CAL_Q1_Q3!$D$5:$D$362,H$46),IF($J$5="Todas",COUNTIFS(DB_CAL_Q1_Q3!$H$5:$H$362,$J$4,DB_CAL_Q1_Q3!$G$5:$G$362,$B60,DB_CAL_Q1_Q3!$D$5:$D$362,H$46),IF($J$4="Todas",COUNTIFS(DB_CAL_Q1_Q3!$E$5:$E$362,$J$5,DB_CAL_Q1_Q3!$G$5:$G$362,$B60,DB_CAL_Q1_Q3!$D$5:$D$362,H$46),COUNTIFS(DB_CAL_Q1_Q3!$H$5:$H$362,$J$4,DB_CAL_Q1_Q3!$E$5:$E$362,$J$5,DB_CAL_Q1_Q3!$G$5:$G$362,$B60,DB_CAL_Q1_Q3!$D$5:$D$362,H$46))))</f>
        <v>0</v>
      </c>
      <c r="I60" s="232">
        <f>IF(AND($J$5="Todas",$J$4="Todas"),COUNTIFS(DB_CAL_Q1_Q3!$G$5:$G$362,$B60,DB_CAL_Q1_Q3!$D$5:$D$362,I$46),IF($J$5="Todas",COUNTIFS(DB_CAL_Q1_Q3!$H$5:$H$362,$J$4,DB_CAL_Q1_Q3!$G$5:$G$362,$B60,DB_CAL_Q1_Q3!$D$5:$D$362,I$46),IF($J$4="Todas",COUNTIFS(DB_CAL_Q1_Q3!$E$5:$E$362,$J$5,DB_CAL_Q1_Q3!$G$5:$G$362,$B60,DB_CAL_Q1_Q3!$D$5:$D$362,I$46),COUNTIFS(DB_CAL_Q1_Q3!$H$5:$H$362,$J$4,DB_CAL_Q1_Q3!$E$5:$E$362,$J$5,DB_CAL_Q1_Q3!$G$5:$G$362,$B60,DB_CAL_Q1_Q3!$D$5:$D$362,I$46))))</f>
        <v>0</v>
      </c>
      <c r="J60" s="232">
        <f>IF(AND($J$5="Todas",$J$4="Todas"),COUNTIFS(DB_CAL_Q1_Q3!$G$5:$G$362,$B60,DB_CAL_Q1_Q3!$D$5:$D$362,J$46),IF($J$5="Todas",COUNTIFS(DB_CAL_Q1_Q3!$H$5:$H$362,$J$4,DB_CAL_Q1_Q3!$G$5:$G$362,$B60,DB_CAL_Q1_Q3!$D$5:$D$362,J$46),IF($J$4="Todas",COUNTIFS(DB_CAL_Q1_Q3!$E$5:$E$362,$J$5,DB_CAL_Q1_Q3!$G$5:$G$362,$B60,DB_CAL_Q1_Q3!$D$5:$D$362,J$46),COUNTIFS(DB_CAL_Q1_Q3!$H$5:$H$362,$J$4,DB_CAL_Q1_Q3!$E$5:$E$362,$J$5,DB_CAL_Q1_Q3!$G$5:$G$362,$B60,DB_CAL_Q1_Q3!$D$5:$D$362,J$46))))</f>
        <v>0</v>
      </c>
      <c r="K60" s="232">
        <f>IF(AND($J$5="Todas",$J$4="Todas"),COUNTIFS(DB_CAL_Q1_Q3!$G$5:$G$362,$B60,DB_CAL_Q1_Q3!$D$5:$D$362,K$46),IF($J$5="Todas",COUNTIFS(DB_CAL_Q1_Q3!$H$5:$H$362,$J$4,DB_CAL_Q1_Q3!$G$5:$G$362,$B60,DB_CAL_Q1_Q3!$D$5:$D$362,K$46),IF($J$4="Todas",COUNTIFS(DB_CAL_Q1_Q3!$E$5:$E$362,$J$5,DB_CAL_Q1_Q3!$G$5:$G$362,$B60,DB_CAL_Q1_Q3!$D$5:$D$362,K$46),COUNTIFS(DB_CAL_Q1_Q3!$H$5:$H$362,$J$4,DB_CAL_Q1_Q3!$E$5:$E$362,$J$5,DB_CAL_Q1_Q3!$G$5:$G$362,$B60,DB_CAL_Q1_Q3!$D$5:$D$362,K$46))))</f>
        <v>0</v>
      </c>
      <c r="L60" s="236">
        <f t="shared" si="22"/>
        <v>0</v>
      </c>
      <c r="M60" s="236">
        <f t="shared" si="23"/>
        <v>0</v>
      </c>
      <c r="N60" s="236">
        <f t="shared" si="24"/>
        <v>0</v>
      </c>
      <c r="O60" s="236">
        <f t="shared" si="25"/>
        <v>0</v>
      </c>
      <c r="P60" s="236">
        <f t="shared" si="26"/>
        <v>0</v>
      </c>
      <c r="Q60" s="236">
        <f t="shared" si="30"/>
        <v>0</v>
      </c>
      <c r="R60" s="236">
        <f t="shared" si="27"/>
        <v>0</v>
      </c>
      <c r="S60" s="236">
        <f t="shared" si="27"/>
        <v>0</v>
      </c>
      <c r="T60" s="253"/>
      <c r="U60" s="253"/>
    </row>
    <row r="61" spans="1:21" ht="15" customHeight="1" thickTop="1">
      <c r="A61" s="186"/>
      <c r="B61" s="244"/>
      <c r="C61" s="245"/>
      <c r="D61" s="237">
        <f t="shared" ref="D61:G61" si="31">SUM(D47:D60)</f>
        <v>68</v>
      </c>
      <c r="E61" s="237">
        <f t="shared" si="31"/>
        <v>58</v>
      </c>
      <c r="F61" s="237">
        <f>SUM(F47:F60)</f>
        <v>68</v>
      </c>
      <c r="G61" s="237">
        <f t="shared" si="31"/>
        <v>57</v>
      </c>
      <c r="H61" s="237">
        <f t="shared" ref="H61:I61" si="32">SUM(H47:H60)</f>
        <v>31</v>
      </c>
      <c r="I61" s="237">
        <f t="shared" si="32"/>
        <v>44</v>
      </c>
      <c r="J61" s="237">
        <f>SUM(J47:J60)</f>
        <v>14</v>
      </c>
      <c r="K61" s="237">
        <f t="shared" ref="K61:P61" si="33">SUM(K47:K60)</f>
        <v>18</v>
      </c>
      <c r="L61" s="238">
        <f t="shared" si="33"/>
        <v>1</v>
      </c>
      <c r="M61" s="238">
        <f t="shared" si="33"/>
        <v>1.0000000000000002</v>
      </c>
      <c r="N61" s="238">
        <f t="shared" si="33"/>
        <v>0.99999999999999989</v>
      </c>
      <c r="O61" s="238">
        <f t="shared" si="33"/>
        <v>1</v>
      </c>
      <c r="P61" s="238">
        <f t="shared" si="33"/>
        <v>1</v>
      </c>
      <c r="Q61" s="238">
        <f>SUM(Q47:Q60)</f>
        <v>0.99999999999999989</v>
      </c>
      <c r="R61" s="238">
        <f>SUM(R47:R60)</f>
        <v>1</v>
      </c>
      <c r="S61" s="238">
        <f>SUM(S47:S60)</f>
        <v>1</v>
      </c>
      <c r="T61" s="248"/>
      <c r="U61" s="248"/>
    </row>
    <row r="62" spans="1:21" ht="15" customHeight="1">
      <c r="A62" s="186"/>
      <c r="B62" s="246"/>
      <c r="C62" s="247"/>
      <c r="D62" s="190"/>
      <c r="E62" s="190"/>
      <c r="F62" s="248"/>
      <c r="G62" s="248"/>
      <c r="H62" s="190"/>
      <c r="I62" s="190"/>
      <c r="J62" s="190"/>
      <c r="K62" s="190"/>
      <c r="L62" s="190"/>
      <c r="M62" s="190"/>
      <c r="N62" s="190"/>
      <c r="O62" s="190"/>
      <c r="P62" s="190"/>
      <c r="Q62" s="248"/>
      <c r="R62" s="248"/>
      <c r="S62" s="248"/>
      <c r="T62" s="248"/>
    </row>
    <row r="63" spans="1:21" ht="15" customHeight="1">
      <c r="A63" s="186"/>
    </row>
    <row r="64" spans="1:21" ht="15" customHeight="1">
      <c r="A64" s="186"/>
      <c r="B64" s="186" t="s">
        <v>88</v>
      </c>
      <c r="C64" s="240" t="str">
        <f>$J$5</f>
        <v>Todas</v>
      </c>
      <c r="D64" s="162" t="s">
        <v>296</v>
      </c>
      <c r="E64" s="162"/>
      <c r="F64" s="162"/>
      <c r="G64" s="250"/>
      <c r="H64" s="204"/>
      <c r="I64" s="162"/>
      <c r="J64" s="204" t="s">
        <v>297</v>
      </c>
      <c r="K64" s="249"/>
      <c r="L64" s="249"/>
      <c r="M64" s="249"/>
      <c r="N64" s="249"/>
      <c r="O64" s="204"/>
      <c r="P64" s="204"/>
      <c r="Q64" s="204"/>
      <c r="R64" s="249"/>
      <c r="S64" s="249"/>
    </row>
    <row r="65" spans="1:19" ht="15" customHeight="1">
      <c r="A65" s="186"/>
      <c r="B65" s="186" t="s">
        <v>118</v>
      </c>
      <c r="C65" s="240" t="str">
        <f>$J$4</f>
        <v>Todas</v>
      </c>
      <c r="D65" s="242" t="s">
        <v>89</v>
      </c>
      <c r="E65" s="242" t="s">
        <v>0</v>
      </c>
      <c r="F65" s="242" t="s">
        <v>90</v>
      </c>
      <c r="G65" s="243" t="s">
        <v>89</v>
      </c>
      <c r="H65" s="243" t="s">
        <v>0</v>
      </c>
      <c r="I65" s="243" t="s">
        <v>90</v>
      </c>
      <c r="J65" s="254" t="s">
        <v>242</v>
      </c>
      <c r="K65" s="242" t="s">
        <v>243</v>
      </c>
      <c r="L65" s="242" t="s">
        <v>244</v>
      </c>
      <c r="M65" s="242" t="s">
        <v>245</v>
      </c>
      <c r="N65" s="242" t="s">
        <v>90</v>
      </c>
      <c r="O65" s="243" t="s">
        <v>242</v>
      </c>
      <c r="P65" s="243" t="s">
        <v>243</v>
      </c>
      <c r="Q65" s="243" t="s">
        <v>244</v>
      </c>
      <c r="R65" s="243" t="s">
        <v>245</v>
      </c>
      <c r="S65" s="243" t="s">
        <v>90</v>
      </c>
    </row>
    <row r="66" spans="1:19" ht="15" customHeight="1">
      <c r="A66" s="186"/>
      <c r="B66" s="216" t="str">
        <f t="shared" ref="B66:B76" si="34">B8</f>
        <v>Otros</v>
      </c>
      <c r="C66" s="218">
        <f>IFERROR(SUM(D66:F66)/SUM($D$80:$F$80),)</f>
        <v>0.3994413407821229</v>
      </c>
      <c r="D66" s="219">
        <f>IF(AND($J$5="Todas",$J$4="Todas"),COUNTIFS(DB_CAL_Q1_Q3!$G$5:$G$362,$B66,DB_CAL_Q1_Q3!$F$5:$F$362,D$65),IF($J$5="Todas",COUNTIFS(DB_CAL_Q1_Q3!$H$5:$H$362,$J$4,DB_CAL_Q1_Q3!$G$5:$G$362,$B66,DB_CAL_Q1_Q3!$F$5:$F$362,D$65),IF($J$4="Todas",COUNTIFS(DB_CAL_Q1_Q3!$E$5:$E$362,$J$5,DB_CAL_Q1_Q3!$G$5:$G$362,$B66,DB_CAL_Q1_Q3!$F$5:$F$362,D$65),COUNTIFS(DB_CAL_Q1_Q3!$H$5:$H$362,$J$4,DB_CAL_Q1_Q3!$E$5:$E$362,$J$5,DB_CAL_Q1_Q3!$G$5:$G$362,$B66,DB_CAL_Q1_Q3!$F$5:$F$362,D$65))))</f>
        <v>73</v>
      </c>
      <c r="E66" s="219">
        <f>IF(AND($J$5="Todas",$J$4="Todas"),COUNTIFS(DB_CAL_Q1_Q3!$G$5:$G$362,$B66,DB_CAL_Q1_Q3!$F$5:$F$362,E$65),IF($J$5="Todas",COUNTIFS(DB_CAL_Q1_Q3!$H$5:$H$362,$J$4,DB_CAL_Q1_Q3!$G$5:$G$362,$B66,DB_CAL_Q1_Q3!$F$5:$F$362,E$65),IF($J$4="Todas",COUNTIFS(DB_CAL_Q1_Q3!$E$5:$E$362,$J$5,DB_CAL_Q1_Q3!$G$5:$G$362,$B66,DB_CAL_Q1_Q3!$F$5:$F$362,E$65),COUNTIFS(DB_CAL_Q1_Q3!$H$5:$H$362,$J$4,DB_CAL_Q1_Q3!$E$5:$E$362,$J$5,DB_CAL_Q1_Q3!$G$5:$G$362,$B66,DB_CAL_Q1_Q3!$F$5:$F$362,E$65))))</f>
        <v>65</v>
      </c>
      <c r="F66" s="219">
        <f>IF(AND($J$5="Todas",$J$4="Todas"),COUNTIFS(DB_CAL_Q1_Q3!$G$5:$G$362,$B66,DB_CAL_Q1_Q3!$F$5:$F$362,F$65),IF($J$5="Todas",COUNTIFS(DB_CAL_Q1_Q3!$H$5:$H$362,$J$4,DB_CAL_Q1_Q3!$G$5:$G$362,$B66,DB_CAL_Q1_Q3!$F$5:$F$362,F$65),IF($J$4="Todas",COUNTIFS(DB_CAL_Q1_Q3!$E$5:$E$362,$J$5,DB_CAL_Q1_Q3!$G$5:$G$362,$B66,DB_CAL_Q1_Q3!$F$5:$F$362,F$65),COUNTIFS(DB_CAL_Q1_Q3!$H$5:$H$362,$J$4,DB_CAL_Q1_Q3!$E$5:$E$362,$J$5,DB_CAL_Q1_Q3!$G$5:$G$362,$B66,DB_CAL_Q1_Q3!$F$5:$F$362,F$65))))</f>
        <v>5</v>
      </c>
      <c r="G66" s="220">
        <f>IFERROR(D66/D$80,)</f>
        <v>0.4101123595505618</v>
      </c>
      <c r="H66" s="220">
        <f t="shared" ref="H66" si="35">IFERROR(E66/E$80,)</f>
        <v>0.39156626506024095</v>
      </c>
      <c r="I66" s="220">
        <f>IFERROR(F66/F$80,)</f>
        <v>0.35714285714285715</v>
      </c>
      <c r="J66" s="255">
        <f>IF(AND($J$5="Todas",$J$4="Todas"),COUNTIFS(DB_CAL_Q1_Q3!$G$5:$G$362,$B66,DB_CAL_Q1_Q3!$C$5:$C$362,J$65),IF($J$5="Todas",COUNTIFS(DB_CAL_Q1_Q3!$H$5:$H$362,$J$4,DB_CAL_Q1_Q3!$G$5:$G$362,$B66,DB_CAL_Q1_Q3!$C$5:$C$362,J$65),IF($J$4="Todas",COUNTIFS(DB_CAL_Q1_Q3!$E$5:$E$362,$J$5,DB_CAL_Q1_Q3!$G$5:$G$362,$B66,DB_CAL_Q1_Q3!$C$5:$C$362,J$65),COUNTIFS(DB_CAL_Q1_Q3!$H$5:$H$362,$J$4,DB_CAL_Q1_Q3!$E$5:$E$362,$J$5,DB_CAL_Q1_Q3!$G$5:$G$362,$B66,DB_CAL_Q1_Q3!$C$5:$C$362,J$65))))</f>
        <v>25</v>
      </c>
      <c r="K66" s="219">
        <f>IF(AND($J$5="Todas",$J$4="Todas"),COUNTIFS(DB_CAL_Q1_Q3!$G$5:$G$362,$B66,DB_CAL_Q1_Q3!$C$5:$C$362,K$65),IF($J$5="Todas",COUNTIFS(DB_CAL_Q1_Q3!$H$5:$H$362,$J$4,DB_CAL_Q1_Q3!$G$5:$G$362,$B66,DB_CAL_Q1_Q3!$C$5:$C$362,K$65),IF($J$4="Todas",COUNTIFS(DB_CAL_Q1_Q3!$E$5:$E$362,$J$5,DB_CAL_Q1_Q3!$G$5:$G$362,$B66,DB_CAL_Q1_Q3!$C$5:$C$362,K$65),COUNTIFS(DB_CAL_Q1_Q3!$H$5:$H$362,$J$4,DB_CAL_Q1_Q3!$E$5:$E$362,$J$5,DB_CAL_Q1_Q3!$G$5:$G$362,$B66,DB_CAL_Q1_Q3!$C$5:$C$362,K$65))))</f>
        <v>42</v>
      </c>
      <c r="L66" s="219">
        <f>IF(AND($J$5="Todas",$J$4="Todas"),COUNTIFS(DB_CAL_Q1_Q3!$G$5:$G$362,$B66,DB_CAL_Q1_Q3!$C$5:$C$362,L$65),IF($J$5="Todas",COUNTIFS(DB_CAL_Q1_Q3!$H$5:$H$362,$J$4,DB_CAL_Q1_Q3!$G$5:$G$362,$B66,DB_CAL_Q1_Q3!$C$5:$C$362,L$65),IF($J$4="Todas",COUNTIFS(DB_CAL_Q1_Q3!$E$5:$E$362,$J$5,DB_CAL_Q1_Q3!$G$5:$G$362,$B66,DB_CAL_Q1_Q3!$C$5:$C$362,L$65),COUNTIFS(DB_CAL_Q1_Q3!$H$5:$H$362,$J$4,DB_CAL_Q1_Q3!$E$5:$E$362,$J$5,DB_CAL_Q1_Q3!$G$5:$G$362,$B66,DB_CAL_Q1_Q3!$C$5:$C$362,L$65))))</f>
        <v>64</v>
      </c>
      <c r="M66" s="219">
        <f>IF(AND($J$5="Todas",$J$4="Todas"),COUNTIFS(DB_CAL_Q1_Q3!$G$5:$G$362,$B66,DB_CAL_Q1_Q3!$C$5:$C$362,M$65),IF($J$5="Todas",COUNTIFS(DB_CAL_Q1_Q3!$H$5:$H$362,$J$4,DB_CAL_Q1_Q3!$G$5:$G$362,$B66,DB_CAL_Q1_Q3!$C$5:$C$362,M$65),IF($J$4="Todas",COUNTIFS(DB_CAL_Q1_Q3!$E$5:$E$362,$J$5,DB_CAL_Q1_Q3!$G$5:$G$362,$B66,DB_CAL_Q1_Q3!$C$5:$C$362,M$65),COUNTIFS(DB_CAL_Q1_Q3!$H$5:$H$362,$J$4,DB_CAL_Q1_Q3!$E$5:$E$362,$J$5,DB_CAL_Q1_Q3!$G$5:$G$362,$B66,DB_CAL_Q1_Q3!$C$5:$C$362,M$65))))</f>
        <v>5</v>
      </c>
      <c r="N66" s="219">
        <f>IF(AND($J$5="Todas",$J$4="Todas"),COUNTIFS(DB_CAL_Q1_Q3!$G$5:$G$362,$B66,DB_CAL_Q1_Q3!$C$5:$C$362,N$65),IF($J$5="Todas",COUNTIFS(DB_CAL_Q1_Q3!$H$5:$H$362,$J$4,DB_CAL_Q1_Q3!$G$5:$G$362,$B66,DB_CAL_Q1_Q3!$C$5:$C$362,N$65),IF($J$4="Todas",COUNTIFS(DB_CAL_Q1_Q3!$E$5:$E$362,$J$5,DB_CAL_Q1_Q3!$G$5:$G$362,$B66,DB_CAL_Q1_Q3!$C$5:$C$362,N$65),COUNTIFS(DB_CAL_Q1_Q3!$H$5:$H$362,$J$4,DB_CAL_Q1_Q3!$E$5:$E$362,$J$5,DB_CAL_Q1_Q3!$G$5:$G$362,$B66,DB_CAL_Q1_Q3!$C$5:$C$362,N$65))))</f>
        <v>7</v>
      </c>
      <c r="O66" s="220">
        <f>IFERROR(J66/J$80,)</f>
        <v>0.47169811320754718</v>
      </c>
      <c r="P66" s="220">
        <f t="shared" ref="P66:S79" si="36">IFERROR(K66/K$80,)</f>
        <v>0.3888888888888889</v>
      </c>
      <c r="Q66" s="220">
        <f t="shared" si="36"/>
        <v>0.42953020134228187</v>
      </c>
      <c r="R66" s="220">
        <f t="shared" si="36"/>
        <v>0.16666666666666666</v>
      </c>
      <c r="S66" s="220">
        <f t="shared" si="36"/>
        <v>0.3888888888888889</v>
      </c>
    </row>
    <row r="67" spans="1:19" ht="15" customHeight="1">
      <c r="A67" s="186"/>
      <c r="B67" s="223" t="str">
        <f t="shared" si="34"/>
        <v>Gas Natural</v>
      </c>
      <c r="C67" s="222">
        <f t="shared" ref="C67:C79" si="37">IFERROR(SUM(D67:F67)/SUM($D$80:$F$80),)</f>
        <v>0.16759776536312848</v>
      </c>
      <c r="D67" s="221">
        <f>IF(AND($J$5="Todas",$J$4="Todas"),COUNTIFS(DB_CAL_Q1_Q3!$G$5:$G$362,$B67,DB_CAL_Q1_Q3!$F$5:$F$362,D$65),IF($J$5="Todas",COUNTIFS(DB_CAL_Q1_Q3!$H$5:$H$362,$J$4,DB_CAL_Q1_Q3!$G$5:$G$362,$B67,DB_CAL_Q1_Q3!$F$5:$F$362,D$65),IF($J$4="Todas",COUNTIFS(DB_CAL_Q1_Q3!$E$5:$E$362,$J$5,DB_CAL_Q1_Q3!$G$5:$G$362,$B67,DB_CAL_Q1_Q3!$F$5:$F$362,D$65),COUNTIFS(DB_CAL_Q1_Q3!$H$5:$H$362,$J$4,DB_CAL_Q1_Q3!$E$5:$E$362,$J$5,DB_CAL_Q1_Q3!$G$5:$G$362,$B67,DB_CAL_Q1_Q3!$F$5:$F$362,D$65))))</f>
        <v>36</v>
      </c>
      <c r="E67" s="221">
        <f>IF(AND($J$5="Todas",$J$4="Todas"),COUNTIFS(DB_CAL_Q1_Q3!$G$5:$G$362,$B67,DB_CAL_Q1_Q3!$F$5:$F$362,E$65),IF($J$5="Todas",COUNTIFS(DB_CAL_Q1_Q3!$H$5:$H$362,$J$4,DB_CAL_Q1_Q3!$G$5:$G$362,$B67,DB_CAL_Q1_Q3!$F$5:$F$362,E$65),IF($J$4="Todas",COUNTIFS(DB_CAL_Q1_Q3!$E$5:$E$362,$J$5,DB_CAL_Q1_Q3!$G$5:$G$362,$B67,DB_CAL_Q1_Q3!$F$5:$F$362,E$65),COUNTIFS(DB_CAL_Q1_Q3!$H$5:$H$362,$J$4,DB_CAL_Q1_Q3!$E$5:$E$362,$J$5,DB_CAL_Q1_Q3!$G$5:$G$362,$B67,DB_CAL_Q1_Q3!$F$5:$F$362,E$65))))</f>
        <v>21</v>
      </c>
      <c r="F67" s="221">
        <f>IF(AND($J$5="Todas",$J$4="Todas"),COUNTIFS(DB_CAL_Q1_Q3!$G$5:$G$362,$B67,DB_CAL_Q1_Q3!$F$5:$F$362,F$65),IF($J$5="Todas",COUNTIFS(DB_CAL_Q1_Q3!$H$5:$H$362,$J$4,DB_CAL_Q1_Q3!$G$5:$G$362,$B67,DB_CAL_Q1_Q3!$F$5:$F$362,F$65),IF($J$4="Todas",COUNTIFS(DB_CAL_Q1_Q3!$E$5:$E$362,$J$5,DB_CAL_Q1_Q3!$G$5:$G$362,$B67,DB_CAL_Q1_Q3!$F$5:$F$362,F$65),COUNTIFS(DB_CAL_Q1_Q3!$H$5:$H$362,$J$4,DB_CAL_Q1_Q3!$E$5:$E$362,$J$5,DB_CAL_Q1_Q3!$G$5:$G$362,$B67,DB_CAL_Q1_Q3!$F$5:$F$362,F$65))))</f>
        <v>3</v>
      </c>
      <c r="G67" s="225">
        <f t="shared" ref="G67:G79" si="38">IFERROR(D67/D$80,)</f>
        <v>0.20224719101123595</v>
      </c>
      <c r="H67" s="225">
        <f t="shared" ref="H67:H79" si="39">IFERROR(E67/E$80,)</f>
        <v>0.12650602409638553</v>
      </c>
      <c r="I67" s="225">
        <f t="shared" ref="I67:I79" si="40">IFERROR(F67/F$80,)</f>
        <v>0.21428571428571427</v>
      </c>
      <c r="J67" s="256">
        <f>IF(AND($J$5="Todas",$J$4="Todas"),COUNTIFS(DB_CAL_Q1_Q3!$G$5:$G$362,$B67,DB_CAL_Q1_Q3!$C$5:$C$362,J$65),IF($J$5="Todas",COUNTIFS(DB_CAL_Q1_Q3!$H$5:$H$362,$J$4,DB_CAL_Q1_Q3!$G$5:$G$362,$B67,DB_CAL_Q1_Q3!$C$5:$C$362,J$65),IF($J$4="Todas",COUNTIFS(DB_CAL_Q1_Q3!$E$5:$E$362,$J$5,DB_CAL_Q1_Q3!$G$5:$G$362,$B67,DB_CAL_Q1_Q3!$C$5:$C$362,J$65),COUNTIFS(DB_CAL_Q1_Q3!$H$5:$H$362,$J$4,DB_CAL_Q1_Q3!$E$5:$E$362,$J$5,DB_CAL_Q1_Q3!$G$5:$G$362,$B67,DB_CAL_Q1_Q3!$C$5:$C$362,J$65))))</f>
        <v>8</v>
      </c>
      <c r="K67" s="221">
        <f>IF(AND($J$5="Todas",$J$4="Todas"),COUNTIFS(DB_CAL_Q1_Q3!$G$5:$G$362,$B67,DB_CAL_Q1_Q3!$C$5:$C$362,K$65),IF($J$5="Todas",COUNTIFS(DB_CAL_Q1_Q3!$H$5:$H$362,$J$4,DB_CAL_Q1_Q3!$G$5:$G$362,$B67,DB_CAL_Q1_Q3!$C$5:$C$362,K$65),IF($J$4="Todas",COUNTIFS(DB_CAL_Q1_Q3!$E$5:$E$362,$J$5,DB_CAL_Q1_Q3!$G$5:$G$362,$B67,DB_CAL_Q1_Q3!$C$5:$C$362,K$65),COUNTIFS(DB_CAL_Q1_Q3!$H$5:$H$362,$J$4,DB_CAL_Q1_Q3!$E$5:$E$362,$J$5,DB_CAL_Q1_Q3!$G$5:$G$362,$B67,DB_CAL_Q1_Q3!$C$5:$C$362,K$65))))</f>
        <v>13</v>
      </c>
      <c r="L67" s="221">
        <f>IF(AND($J$5="Todas",$J$4="Todas"),COUNTIFS(DB_CAL_Q1_Q3!$G$5:$G$362,$B67,DB_CAL_Q1_Q3!$C$5:$C$362,L$65),IF($J$5="Todas",COUNTIFS(DB_CAL_Q1_Q3!$H$5:$H$362,$J$4,DB_CAL_Q1_Q3!$G$5:$G$362,$B67,DB_CAL_Q1_Q3!$C$5:$C$362,L$65),IF($J$4="Todas",COUNTIFS(DB_CAL_Q1_Q3!$E$5:$E$362,$J$5,DB_CAL_Q1_Q3!$G$5:$G$362,$B67,DB_CAL_Q1_Q3!$C$5:$C$362,L$65),COUNTIFS(DB_CAL_Q1_Q3!$H$5:$H$362,$J$4,DB_CAL_Q1_Q3!$E$5:$E$362,$J$5,DB_CAL_Q1_Q3!$G$5:$G$362,$B67,DB_CAL_Q1_Q3!$C$5:$C$362,L$65))))</f>
        <v>26</v>
      </c>
      <c r="M67" s="221">
        <f>IF(AND($J$5="Todas",$J$4="Todas"),COUNTIFS(DB_CAL_Q1_Q3!$G$5:$G$362,$B67,DB_CAL_Q1_Q3!$C$5:$C$362,M$65),IF($J$5="Todas",COUNTIFS(DB_CAL_Q1_Q3!$H$5:$H$362,$J$4,DB_CAL_Q1_Q3!$G$5:$G$362,$B67,DB_CAL_Q1_Q3!$C$5:$C$362,M$65),IF($J$4="Todas",COUNTIFS(DB_CAL_Q1_Q3!$E$5:$E$362,$J$5,DB_CAL_Q1_Q3!$G$5:$G$362,$B67,DB_CAL_Q1_Q3!$C$5:$C$362,M$65),COUNTIFS(DB_CAL_Q1_Q3!$H$5:$H$362,$J$4,DB_CAL_Q1_Q3!$E$5:$E$362,$J$5,DB_CAL_Q1_Q3!$G$5:$G$362,$B67,DB_CAL_Q1_Q3!$C$5:$C$362,M$65))))</f>
        <v>6</v>
      </c>
      <c r="N67" s="221">
        <f>IF(AND($J$5="Todas",$J$4="Todas"),COUNTIFS(DB_CAL_Q1_Q3!$G$5:$G$362,$B67,DB_CAL_Q1_Q3!$C$5:$C$362,N$65),IF($J$5="Todas",COUNTIFS(DB_CAL_Q1_Q3!$H$5:$H$362,$J$4,DB_CAL_Q1_Q3!$G$5:$G$362,$B67,DB_CAL_Q1_Q3!$C$5:$C$362,N$65),IF($J$4="Todas",COUNTIFS(DB_CAL_Q1_Q3!$E$5:$E$362,$J$5,DB_CAL_Q1_Q3!$G$5:$G$362,$B67,DB_CAL_Q1_Q3!$C$5:$C$362,N$65),COUNTIFS(DB_CAL_Q1_Q3!$H$5:$H$362,$J$4,DB_CAL_Q1_Q3!$E$5:$E$362,$J$5,DB_CAL_Q1_Q3!$G$5:$G$362,$B67,DB_CAL_Q1_Q3!$C$5:$C$362,N$65))))</f>
        <v>7</v>
      </c>
      <c r="O67" s="225">
        <f t="shared" ref="O67:O79" si="41">IFERROR(J67/J$80,)</f>
        <v>0.15094339622641509</v>
      </c>
      <c r="P67" s="225">
        <f t="shared" si="36"/>
        <v>0.12037037037037036</v>
      </c>
      <c r="Q67" s="225">
        <f t="shared" si="36"/>
        <v>0.17449664429530201</v>
      </c>
      <c r="R67" s="225">
        <f t="shared" si="36"/>
        <v>0.2</v>
      </c>
      <c r="S67" s="225">
        <f t="shared" si="36"/>
        <v>0.3888888888888889</v>
      </c>
    </row>
    <row r="68" spans="1:19" ht="15" customHeight="1">
      <c r="A68" s="186"/>
      <c r="B68" s="223" t="str">
        <f t="shared" si="34"/>
        <v>Gasóleo</v>
      </c>
      <c r="C68" s="222">
        <f t="shared" si="37"/>
        <v>0.13407821229050279</v>
      </c>
      <c r="D68" s="221">
        <f>IF(AND($J$5="Todas",$J$4="Todas"),COUNTIFS(DB_CAL_Q1_Q3!$G$5:$G$362,$B68,DB_CAL_Q1_Q3!$F$5:$F$362,D$65),IF($J$5="Todas",COUNTIFS(DB_CAL_Q1_Q3!$H$5:$H$362,$J$4,DB_CAL_Q1_Q3!$G$5:$G$362,$B68,DB_CAL_Q1_Q3!$F$5:$F$362,D$65),IF($J$4="Todas",COUNTIFS(DB_CAL_Q1_Q3!$E$5:$E$362,$J$5,DB_CAL_Q1_Q3!$G$5:$G$362,$B68,DB_CAL_Q1_Q3!$F$5:$F$362,D$65),COUNTIFS(DB_CAL_Q1_Q3!$H$5:$H$362,$J$4,DB_CAL_Q1_Q3!$E$5:$E$362,$J$5,DB_CAL_Q1_Q3!$G$5:$G$362,$B68,DB_CAL_Q1_Q3!$F$5:$F$362,D$65))))</f>
        <v>16</v>
      </c>
      <c r="E68" s="221">
        <f>IF(AND($J$5="Todas",$J$4="Todas"),COUNTIFS(DB_CAL_Q1_Q3!$G$5:$G$362,$B68,DB_CAL_Q1_Q3!$F$5:$F$362,E$65),IF($J$5="Todas",COUNTIFS(DB_CAL_Q1_Q3!$H$5:$H$362,$J$4,DB_CAL_Q1_Q3!$G$5:$G$362,$B68,DB_CAL_Q1_Q3!$F$5:$F$362,E$65),IF($J$4="Todas",COUNTIFS(DB_CAL_Q1_Q3!$E$5:$E$362,$J$5,DB_CAL_Q1_Q3!$G$5:$G$362,$B68,DB_CAL_Q1_Q3!$F$5:$F$362,E$65),COUNTIFS(DB_CAL_Q1_Q3!$H$5:$H$362,$J$4,DB_CAL_Q1_Q3!$E$5:$E$362,$J$5,DB_CAL_Q1_Q3!$G$5:$G$362,$B68,DB_CAL_Q1_Q3!$F$5:$F$362,E$65))))</f>
        <v>29</v>
      </c>
      <c r="F68" s="221">
        <f>IF(AND($J$5="Todas",$J$4="Todas"),COUNTIFS(DB_CAL_Q1_Q3!$G$5:$G$362,$B68,DB_CAL_Q1_Q3!$F$5:$F$362,F$65),IF($J$5="Todas",COUNTIFS(DB_CAL_Q1_Q3!$H$5:$H$362,$J$4,DB_CAL_Q1_Q3!$G$5:$G$362,$B68,DB_CAL_Q1_Q3!$F$5:$F$362,F$65),IF($J$4="Todas",COUNTIFS(DB_CAL_Q1_Q3!$E$5:$E$362,$J$5,DB_CAL_Q1_Q3!$G$5:$G$362,$B68,DB_CAL_Q1_Q3!$F$5:$F$362,F$65),COUNTIFS(DB_CAL_Q1_Q3!$H$5:$H$362,$J$4,DB_CAL_Q1_Q3!$E$5:$E$362,$J$5,DB_CAL_Q1_Q3!$G$5:$G$362,$B68,DB_CAL_Q1_Q3!$F$5:$F$362,F$65))))</f>
        <v>3</v>
      </c>
      <c r="G68" s="225">
        <f t="shared" si="38"/>
        <v>8.98876404494382E-2</v>
      </c>
      <c r="H68" s="225">
        <f t="shared" si="39"/>
        <v>0.1746987951807229</v>
      </c>
      <c r="I68" s="225">
        <f t="shared" si="40"/>
        <v>0.21428571428571427</v>
      </c>
      <c r="J68" s="256">
        <f>IF(AND($J$5="Todas",$J$4="Todas"),COUNTIFS(DB_CAL_Q1_Q3!$G$5:$G$362,$B68,DB_CAL_Q1_Q3!$C$5:$C$362,J$65),IF($J$5="Todas",COUNTIFS(DB_CAL_Q1_Q3!$H$5:$H$362,$J$4,DB_CAL_Q1_Q3!$G$5:$G$362,$B68,DB_CAL_Q1_Q3!$C$5:$C$362,J$65),IF($J$4="Todas",COUNTIFS(DB_CAL_Q1_Q3!$E$5:$E$362,$J$5,DB_CAL_Q1_Q3!$G$5:$G$362,$B68,DB_CAL_Q1_Q3!$C$5:$C$362,J$65),COUNTIFS(DB_CAL_Q1_Q3!$H$5:$H$362,$J$4,DB_CAL_Q1_Q3!$E$5:$E$362,$J$5,DB_CAL_Q1_Q3!$G$5:$G$362,$B68,DB_CAL_Q1_Q3!$C$5:$C$362,J$65))))</f>
        <v>9</v>
      </c>
      <c r="K68" s="221">
        <f>IF(AND($J$5="Todas",$J$4="Todas"),COUNTIFS(DB_CAL_Q1_Q3!$G$5:$G$362,$B68,DB_CAL_Q1_Q3!$C$5:$C$362,K$65),IF($J$5="Todas",COUNTIFS(DB_CAL_Q1_Q3!$H$5:$H$362,$J$4,DB_CAL_Q1_Q3!$G$5:$G$362,$B68,DB_CAL_Q1_Q3!$C$5:$C$362,K$65),IF($J$4="Todas",COUNTIFS(DB_CAL_Q1_Q3!$E$5:$E$362,$J$5,DB_CAL_Q1_Q3!$G$5:$G$362,$B68,DB_CAL_Q1_Q3!$C$5:$C$362,K$65),COUNTIFS(DB_CAL_Q1_Q3!$H$5:$H$362,$J$4,DB_CAL_Q1_Q3!$E$5:$E$362,$J$5,DB_CAL_Q1_Q3!$G$5:$G$362,$B68,DB_CAL_Q1_Q3!$C$5:$C$362,K$65))))</f>
        <v>15</v>
      </c>
      <c r="L68" s="221">
        <f>IF(AND($J$5="Todas",$J$4="Todas"),COUNTIFS(DB_CAL_Q1_Q3!$G$5:$G$362,$B68,DB_CAL_Q1_Q3!$C$5:$C$362,L$65),IF($J$5="Todas",COUNTIFS(DB_CAL_Q1_Q3!$H$5:$H$362,$J$4,DB_CAL_Q1_Q3!$G$5:$G$362,$B68,DB_CAL_Q1_Q3!$C$5:$C$362,L$65),IF($J$4="Todas",COUNTIFS(DB_CAL_Q1_Q3!$E$5:$E$362,$J$5,DB_CAL_Q1_Q3!$G$5:$G$362,$B68,DB_CAL_Q1_Q3!$C$5:$C$362,L$65),COUNTIFS(DB_CAL_Q1_Q3!$H$5:$H$362,$J$4,DB_CAL_Q1_Q3!$E$5:$E$362,$J$5,DB_CAL_Q1_Q3!$G$5:$G$362,$B68,DB_CAL_Q1_Q3!$C$5:$C$362,L$65))))</f>
        <v>21</v>
      </c>
      <c r="M68" s="221">
        <f>IF(AND($J$5="Todas",$J$4="Todas"),COUNTIFS(DB_CAL_Q1_Q3!$G$5:$G$362,$B68,DB_CAL_Q1_Q3!$C$5:$C$362,M$65),IF($J$5="Todas",COUNTIFS(DB_CAL_Q1_Q3!$H$5:$H$362,$J$4,DB_CAL_Q1_Q3!$G$5:$G$362,$B68,DB_CAL_Q1_Q3!$C$5:$C$362,M$65),IF($J$4="Todas",COUNTIFS(DB_CAL_Q1_Q3!$E$5:$E$362,$J$5,DB_CAL_Q1_Q3!$G$5:$G$362,$B68,DB_CAL_Q1_Q3!$C$5:$C$362,M$65),COUNTIFS(DB_CAL_Q1_Q3!$H$5:$H$362,$J$4,DB_CAL_Q1_Q3!$E$5:$E$362,$J$5,DB_CAL_Q1_Q3!$G$5:$G$362,$B68,DB_CAL_Q1_Q3!$C$5:$C$362,M$65))))</f>
        <v>3</v>
      </c>
      <c r="N68" s="221">
        <f>IF(AND($J$5="Todas",$J$4="Todas"),COUNTIFS(DB_CAL_Q1_Q3!$G$5:$G$362,$B68,DB_CAL_Q1_Q3!$C$5:$C$362,N$65),IF($J$5="Todas",COUNTIFS(DB_CAL_Q1_Q3!$H$5:$H$362,$J$4,DB_CAL_Q1_Q3!$G$5:$G$362,$B68,DB_CAL_Q1_Q3!$C$5:$C$362,N$65),IF($J$4="Todas",COUNTIFS(DB_CAL_Q1_Q3!$E$5:$E$362,$J$5,DB_CAL_Q1_Q3!$G$5:$G$362,$B68,DB_CAL_Q1_Q3!$C$5:$C$362,N$65),COUNTIFS(DB_CAL_Q1_Q3!$H$5:$H$362,$J$4,DB_CAL_Q1_Q3!$E$5:$E$362,$J$5,DB_CAL_Q1_Q3!$G$5:$G$362,$B68,DB_CAL_Q1_Q3!$C$5:$C$362,N$65))))</f>
        <v>0</v>
      </c>
      <c r="O68" s="225">
        <f t="shared" si="41"/>
        <v>0.16981132075471697</v>
      </c>
      <c r="P68" s="225">
        <f t="shared" si="36"/>
        <v>0.1388888888888889</v>
      </c>
      <c r="Q68" s="225">
        <f t="shared" si="36"/>
        <v>0.14093959731543623</v>
      </c>
      <c r="R68" s="225">
        <f t="shared" si="36"/>
        <v>0.1</v>
      </c>
      <c r="S68" s="225">
        <f t="shared" si="36"/>
        <v>0</v>
      </c>
    </row>
    <row r="69" spans="1:19" ht="15" customHeight="1">
      <c r="A69" s="186"/>
      <c r="B69" s="223" t="str">
        <f t="shared" si="34"/>
        <v>Electricidad</v>
      </c>
      <c r="C69" s="222">
        <f t="shared" si="37"/>
        <v>9.7765363128491614E-2</v>
      </c>
      <c r="D69" s="221">
        <f>IF(AND($J$5="Todas",$J$4="Todas"),COUNTIFS(DB_CAL_Q1_Q3!$G$5:$G$362,$B69,DB_CAL_Q1_Q3!$F$5:$F$362,D$65),IF($J$5="Todas",COUNTIFS(DB_CAL_Q1_Q3!$H$5:$H$362,$J$4,DB_CAL_Q1_Q3!$G$5:$G$362,$B69,DB_CAL_Q1_Q3!$F$5:$F$362,D$65),IF($J$4="Todas",COUNTIFS(DB_CAL_Q1_Q3!$E$5:$E$362,$J$5,DB_CAL_Q1_Q3!$G$5:$G$362,$B69,DB_CAL_Q1_Q3!$F$5:$F$362,D$65),COUNTIFS(DB_CAL_Q1_Q3!$H$5:$H$362,$J$4,DB_CAL_Q1_Q3!$E$5:$E$362,$J$5,DB_CAL_Q1_Q3!$G$5:$G$362,$B69,DB_CAL_Q1_Q3!$F$5:$F$362,D$65))))</f>
        <v>16</v>
      </c>
      <c r="E69" s="221">
        <f>IF(AND($J$5="Todas",$J$4="Todas"),COUNTIFS(DB_CAL_Q1_Q3!$G$5:$G$362,$B69,DB_CAL_Q1_Q3!$F$5:$F$362,E$65),IF($J$5="Todas",COUNTIFS(DB_CAL_Q1_Q3!$H$5:$H$362,$J$4,DB_CAL_Q1_Q3!$G$5:$G$362,$B69,DB_CAL_Q1_Q3!$F$5:$F$362,E$65),IF($J$4="Todas",COUNTIFS(DB_CAL_Q1_Q3!$E$5:$E$362,$J$5,DB_CAL_Q1_Q3!$G$5:$G$362,$B69,DB_CAL_Q1_Q3!$F$5:$F$362,E$65),COUNTIFS(DB_CAL_Q1_Q3!$H$5:$H$362,$J$4,DB_CAL_Q1_Q3!$E$5:$E$362,$J$5,DB_CAL_Q1_Q3!$G$5:$G$362,$B69,DB_CAL_Q1_Q3!$F$5:$F$362,E$65))))</f>
        <v>18</v>
      </c>
      <c r="F69" s="221">
        <f>IF(AND($J$5="Todas",$J$4="Todas"),COUNTIFS(DB_CAL_Q1_Q3!$G$5:$G$362,$B69,DB_CAL_Q1_Q3!$F$5:$F$362,F$65),IF($J$5="Todas",COUNTIFS(DB_CAL_Q1_Q3!$H$5:$H$362,$J$4,DB_CAL_Q1_Q3!$G$5:$G$362,$B69,DB_CAL_Q1_Q3!$F$5:$F$362,F$65),IF($J$4="Todas",COUNTIFS(DB_CAL_Q1_Q3!$E$5:$E$362,$J$5,DB_CAL_Q1_Q3!$G$5:$G$362,$B69,DB_CAL_Q1_Q3!$F$5:$F$362,F$65),COUNTIFS(DB_CAL_Q1_Q3!$H$5:$H$362,$J$4,DB_CAL_Q1_Q3!$E$5:$E$362,$J$5,DB_CAL_Q1_Q3!$G$5:$G$362,$B69,DB_CAL_Q1_Q3!$F$5:$F$362,F$65))))</f>
        <v>1</v>
      </c>
      <c r="G69" s="225">
        <f t="shared" si="38"/>
        <v>8.98876404494382E-2</v>
      </c>
      <c r="H69" s="225">
        <f t="shared" si="39"/>
        <v>0.10843373493975904</v>
      </c>
      <c r="I69" s="225">
        <f t="shared" si="40"/>
        <v>7.1428571428571425E-2</v>
      </c>
      <c r="J69" s="256">
        <f>IF(AND($J$5="Todas",$J$4="Todas"),COUNTIFS(DB_CAL_Q1_Q3!$G$5:$G$362,$B69,DB_CAL_Q1_Q3!$C$5:$C$362,J$65),IF($J$5="Todas",COUNTIFS(DB_CAL_Q1_Q3!$H$5:$H$362,$J$4,DB_CAL_Q1_Q3!$G$5:$G$362,$B69,DB_CAL_Q1_Q3!$C$5:$C$362,J$65),IF($J$4="Todas",COUNTIFS(DB_CAL_Q1_Q3!$E$5:$E$362,$J$5,DB_CAL_Q1_Q3!$G$5:$G$362,$B69,DB_CAL_Q1_Q3!$C$5:$C$362,J$65),COUNTIFS(DB_CAL_Q1_Q3!$H$5:$H$362,$J$4,DB_CAL_Q1_Q3!$E$5:$E$362,$J$5,DB_CAL_Q1_Q3!$G$5:$G$362,$B69,DB_CAL_Q1_Q3!$C$5:$C$362,J$65))))</f>
        <v>6</v>
      </c>
      <c r="K69" s="221">
        <f>IF(AND($J$5="Todas",$J$4="Todas"),COUNTIFS(DB_CAL_Q1_Q3!$G$5:$G$362,$B69,DB_CAL_Q1_Q3!$C$5:$C$362,K$65),IF($J$5="Todas",COUNTIFS(DB_CAL_Q1_Q3!$H$5:$H$362,$J$4,DB_CAL_Q1_Q3!$G$5:$G$362,$B69,DB_CAL_Q1_Q3!$C$5:$C$362,K$65),IF($J$4="Todas",COUNTIFS(DB_CAL_Q1_Q3!$E$5:$E$362,$J$5,DB_CAL_Q1_Q3!$G$5:$G$362,$B69,DB_CAL_Q1_Q3!$C$5:$C$362,K$65),COUNTIFS(DB_CAL_Q1_Q3!$H$5:$H$362,$J$4,DB_CAL_Q1_Q3!$E$5:$E$362,$J$5,DB_CAL_Q1_Q3!$G$5:$G$362,$B69,DB_CAL_Q1_Q3!$C$5:$C$362,K$65))))</f>
        <v>14</v>
      </c>
      <c r="L69" s="221">
        <f>IF(AND($J$5="Todas",$J$4="Todas"),COUNTIFS(DB_CAL_Q1_Q3!$G$5:$G$362,$B69,DB_CAL_Q1_Q3!$C$5:$C$362,L$65),IF($J$5="Todas",COUNTIFS(DB_CAL_Q1_Q3!$H$5:$H$362,$J$4,DB_CAL_Q1_Q3!$G$5:$G$362,$B69,DB_CAL_Q1_Q3!$C$5:$C$362,L$65),IF($J$4="Todas",COUNTIFS(DB_CAL_Q1_Q3!$E$5:$E$362,$J$5,DB_CAL_Q1_Q3!$G$5:$G$362,$B69,DB_CAL_Q1_Q3!$C$5:$C$362,L$65),COUNTIFS(DB_CAL_Q1_Q3!$H$5:$H$362,$J$4,DB_CAL_Q1_Q3!$E$5:$E$362,$J$5,DB_CAL_Q1_Q3!$G$5:$G$362,$B69,DB_CAL_Q1_Q3!$C$5:$C$362,L$65))))</f>
        <v>10</v>
      </c>
      <c r="M69" s="221">
        <f>IF(AND($J$5="Todas",$J$4="Todas"),COUNTIFS(DB_CAL_Q1_Q3!$G$5:$G$362,$B69,DB_CAL_Q1_Q3!$C$5:$C$362,M$65),IF($J$5="Todas",COUNTIFS(DB_CAL_Q1_Q3!$H$5:$H$362,$J$4,DB_CAL_Q1_Q3!$G$5:$G$362,$B69,DB_CAL_Q1_Q3!$C$5:$C$362,M$65),IF($J$4="Todas",COUNTIFS(DB_CAL_Q1_Q3!$E$5:$E$362,$J$5,DB_CAL_Q1_Q3!$G$5:$G$362,$B69,DB_CAL_Q1_Q3!$C$5:$C$362,M$65),COUNTIFS(DB_CAL_Q1_Q3!$H$5:$H$362,$J$4,DB_CAL_Q1_Q3!$E$5:$E$362,$J$5,DB_CAL_Q1_Q3!$G$5:$G$362,$B69,DB_CAL_Q1_Q3!$C$5:$C$362,M$65))))</f>
        <v>4</v>
      </c>
      <c r="N69" s="221">
        <f>IF(AND($J$5="Todas",$J$4="Todas"),COUNTIFS(DB_CAL_Q1_Q3!$G$5:$G$362,$B69,DB_CAL_Q1_Q3!$C$5:$C$362,N$65),IF($J$5="Todas",COUNTIFS(DB_CAL_Q1_Q3!$H$5:$H$362,$J$4,DB_CAL_Q1_Q3!$G$5:$G$362,$B69,DB_CAL_Q1_Q3!$C$5:$C$362,N$65),IF($J$4="Todas",COUNTIFS(DB_CAL_Q1_Q3!$E$5:$E$362,$J$5,DB_CAL_Q1_Q3!$G$5:$G$362,$B69,DB_CAL_Q1_Q3!$C$5:$C$362,N$65),COUNTIFS(DB_CAL_Q1_Q3!$H$5:$H$362,$J$4,DB_CAL_Q1_Q3!$E$5:$E$362,$J$5,DB_CAL_Q1_Q3!$G$5:$G$362,$B69,DB_CAL_Q1_Q3!$C$5:$C$362,N$65))))</f>
        <v>1</v>
      </c>
      <c r="O69" s="225">
        <f t="shared" si="41"/>
        <v>0.11320754716981132</v>
      </c>
      <c r="P69" s="225">
        <f t="shared" si="36"/>
        <v>0.12962962962962962</v>
      </c>
      <c r="Q69" s="225">
        <f t="shared" si="36"/>
        <v>6.7114093959731544E-2</v>
      </c>
      <c r="R69" s="225">
        <f t="shared" si="36"/>
        <v>0.13333333333333333</v>
      </c>
      <c r="S69" s="225">
        <f t="shared" si="36"/>
        <v>5.5555555555555552E-2</v>
      </c>
    </row>
    <row r="70" spans="1:19" ht="15" customHeight="1">
      <c r="A70" s="186"/>
      <c r="B70" s="223" t="str">
        <f t="shared" si="34"/>
        <v>Biomasa</v>
      </c>
      <c r="C70" s="222">
        <f t="shared" si="37"/>
        <v>7.2625698324022353E-2</v>
      </c>
      <c r="D70" s="221">
        <f>IF(AND($J$5="Todas",$J$4="Todas"),COUNTIFS(DB_CAL_Q1_Q3!$G$5:$G$362,$B70,DB_CAL_Q1_Q3!$F$5:$F$362,D$65),IF($J$5="Todas",COUNTIFS(DB_CAL_Q1_Q3!$H$5:$H$362,$J$4,DB_CAL_Q1_Q3!$G$5:$G$362,$B70,DB_CAL_Q1_Q3!$F$5:$F$362,D$65),IF($J$4="Todas",COUNTIFS(DB_CAL_Q1_Q3!$E$5:$E$362,$J$5,DB_CAL_Q1_Q3!$G$5:$G$362,$B70,DB_CAL_Q1_Q3!$F$5:$F$362,D$65),COUNTIFS(DB_CAL_Q1_Q3!$H$5:$H$362,$J$4,DB_CAL_Q1_Q3!$E$5:$E$362,$J$5,DB_CAL_Q1_Q3!$G$5:$G$362,$B70,DB_CAL_Q1_Q3!$F$5:$F$362,D$65))))</f>
        <v>20</v>
      </c>
      <c r="E70" s="221">
        <f>IF(AND($J$5="Todas",$J$4="Todas"),COUNTIFS(DB_CAL_Q1_Q3!$G$5:$G$362,$B70,DB_CAL_Q1_Q3!$F$5:$F$362,E$65),IF($J$5="Todas",COUNTIFS(DB_CAL_Q1_Q3!$H$5:$H$362,$J$4,DB_CAL_Q1_Q3!$G$5:$G$362,$B70,DB_CAL_Q1_Q3!$F$5:$F$362,E$65),IF($J$4="Todas",COUNTIFS(DB_CAL_Q1_Q3!$E$5:$E$362,$J$5,DB_CAL_Q1_Q3!$G$5:$G$362,$B70,DB_CAL_Q1_Q3!$F$5:$F$362,E$65),COUNTIFS(DB_CAL_Q1_Q3!$H$5:$H$362,$J$4,DB_CAL_Q1_Q3!$E$5:$E$362,$J$5,DB_CAL_Q1_Q3!$G$5:$G$362,$B70,DB_CAL_Q1_Q3!$F$5:$F$362,E$65))))</f>
        <v>6</v>
      </c>
      <c r="F70" s="221">
        <f>IF(AND($J$5="Todas",$J$4="Todas"),COUNTIFS(DB_CAL_Q1_Q3!$G$5:$G$362,$B70,DB_CAL_Q1_Q3!$F$5:$F$362,F$65),IF($J$5="Todas",COUNTIFS(DB_CAL_Q1_Q3!$H$5:$H$362,$J$4,DB_CAL_Q1_Q3!$G$5:$G$362,$B70,DB_CAL_Q1_Q3!$F$5:$F$362,F$65),IF($J$4="Todas",COUNTIFS(DB_CAL_Q1_Q3!$E$5:$E$362,$J$5,DB_CAL_Q1_Q3!$G$5:$G$362,$B70,DB_CAL_Q1_Q3!$F$5:$F$362,F$65),COUNTIFS(DB_CAL_Q1_Q3!$H$5:$H$362,$J$4,DB_CAL_Q1_Q3!$E$5:$E$362,$J$5,DB_CAL_Q1_Q3!$G$5:$G$362,$B70,DB_CAL_Q1_Q3!$F$5:$F$362,F$65))))</f>
        <v>0</v>
      </c>
      <c r="G70" s="225">
        <f t="shared" si="38"/>
        <v>0.11235955056179775</v>
      </c>
      <c r="H70" s="225">
        <f t="shared" si="39"/>
        <v>3.614457831325301E-2</v>
      </c>
      <c r="I70" s="225">
        <f t="shared" si="40"/>
        <v>0</v>
      </c>
      <c r="J70" s="256">
        <f>IF(AND($J$5="Todas",$J$4="Todas"),COUNTIFS(DB_CAL_Q1_Q3!$G$5:$G$362,$B70,DB_CAL_Q1_Q3!$C$5:$C$362,J$65),IF($J$5="Todas",COUNTIFS(DB_CAL_Q1_Q3!$H$5:$H$362,$J$4,DB_CAL_Q1_Q3!$G$5:$G$362,$B70,DB_CAL_Q1_Q3!$C$5:$C$362,J$65),IF($J$4="Todas",COUNTIFS(DB_CAL_Q1_Q3!$E$5:$E$362,$J$5,DB_CAL_Q1_Q3!$G$5:$G$362,$B70,DB_CAL_Q1_Q3!$C$5:$C$362,J$65),COUNTIFS(DB_CAL_Q1_Q3!$H$5:$H$362,$J$4,DB_CAL_Q1_Q3!$E$5:$E$362,$J$5,DB_CAL_Q1_Q3!$G$5:$G$362,$B70,DB_CAL_Q1_Q3!$C$5:$C$362,J$65))))</f>
        <v>0</v>
      </c>
      <c r="K70" s="221">
        <f>IF(AND($J$5="Todas",$J$4="Todas"),COUNTIFS(DB_CAL_Q1_Q3!$G$5:$G$362,$B70,DB_CAL_Q1_Q3!$C$5:$C$362,K$65),IF($J$5="Todas",COUNTIFS(DB_CAL_Q1_Q3!$H$5:$H$362,$J$4,DB_CAL_Q1_Q3!$G$5:$G$362,$B70,DB_CAL_Q1_Q3!$C$5:$C$362,K$65),IF($J$4="Todas",COUNTIFS(DB_CAL_Q1_Q3!$E$5:$E$362,$J$5,DB_CAL_Q1_Q3!$G$5:$G$362,$B70,DB_CAL_Q1_Q3!$C$5:$C$362,K$65),COUNTIFS(DB_CAL_Q1_Q3!$H$5:$H$362,$J$4,DB_CAL_Q1_Q3!$E$5:$E$362,$J$5,DB_CAL_Q1_Q3!$G$5:$G$362,$B70,DB_CAL_Q1_Q3!$C$5:$C$362,K$65))))</f>
        <v>15</v>
      </c>
      <c r="L70" s="221">
        <f>IF(AND($J$5="Todas",$J$4="Todas"),COUNTIFS(DB_CAL_Q1_Q3!$G$5:$G$362,$B70,DB_CAL_Q1_Q3!$C$5:$C$362,L$65),IF($J$5="Todas",COUNTIFS(DB_CAL_Q1_Q3!$H$5:$H$362,$J$4,DB_CAL_Q1_Q3!$G$5:$G$362,$B70,DB_CAL_Q1_Q3!$C$5:$C$362,L$65),IF($J$4="Todas",COUNTIFS(DB_CAL_Q1_Q3!$E$5:$E$362,$J$5,DB_CAL_Q1_Q3!$G$5:$G$362,$B70,DB_CAL_Q1_Q3!$C$5:$C$362,L$65),COUNTIFS(DB_CAL_Q1_Q3!$H$5:$H$362,$J$4,DB_CAL_Q1_Q3!$E$5:$E$362,$J$5,DB_CAL_Q1_Q3!$G$5:$G$362,$B70,DB_CAL_Q1_Q3!$C$5:$C$362,L$65))))</f>
        <v>11</v>
      </c>
      <c r="M70" s="221">
        <f>IF(AND($J$5="Todas",$J$4="Todas"),COUNTIFS(DB_CAL_Q1_Q3!$G$5:$G$362,$B70,DB_CAL_Q1_Q3!$C$5:$C$362,M$65),IF($J$5="Todas",COUNTIFS(DB_CAL_Q1_Q3!$H$5:$H$362,$J$4,DB_CAL_Q1_Q3!$G$5:$G$362,$B70,DB_CAL_Q1_Q3!$C$5:$C$362,M$65),IF($J$4="Todas",COUNTIFS(DB_CAL_Q1_Q3!$E$5:$E$362,$J$5,DB_CAL_Q1_Q3!$G$5:$G$362,$B70,DB_CAL_Q1_Q3!$C$5:$C$362,M$65),COUNTIFS(DB_CAL_Q1_Q3!$H$5:$H$362,$J$4,DB_CAL_Q1_Q3!$E$5:$E$362,$J$5,DB_CAL_Q1_Q3!$G$5:$G$362,$B70,DB_CAL_Q1_Q3!$C$5:$C$362,M$65))))</f>
        <v>0</v>
      </c>
      <c r="N70" s="221">
        <f>IF(AND($J$5="Todas",$J$4="Todas"),COUNTIFS(DB_CAL_Q1_Q3!$G$5:$G$362,$B70,DB_CAL_Q1_Q3!$C$5:$C$362,N$65),IF($J$5="Todas",COUNTIFS(DB_CAL_Q1_Q3!$H$5:$H$362,$J$4,DB_CAL_Q1_Q3!$G$5:$G$362,$B70,DB_CAL_Q1_Q3!$C$5:$C$362,N$65),IF($J$4="Todas",COUNTIFS(DB_CAL_Q1_Q3!$E$5:$E$362,$J$5,DB_CAL_Q1_Q3!$G$5:$G$362,$B70,DB_CAL_Q1_Q3!$C$5:$C$362,N$65),COUNTIFS(DB_CAL_Q1_Q3!$H$5:$H$362,$J$4,DB_CAL_Q1_Q3!$E$5:$E$362,$J$5,DB_CAL_Q1_Q3!$G$5:$G$362,$B70,DB_CAL_Q1_Q3!$C$5:$C$362,N$65))))</f>
        <v>0</v>
      </c>
      <c r="O70" s="225">
        <f t="shared" si="41"/>
        <v>0</v>
      </c>
      <c r="P70" s="225">
        <f t="shared" si="36"/>
        <v>0.1388888888888889</v>
      </c>
      <c r="Q70" s="225">
        <f t="shared" si="36"/>
        <v>7.3825503355704702E-2</v>
      </c>
      <c r="R70" s="225">
        <f t="shared" si="36"/>
        <v>0</v>
      </c>
      <c r="S70" s="225">
        <f t="shared" si="36"/>
        <v>0</v>
      </c>
    </row>
    <row r="71" spans="1:19" ht="15" customHeight="1">
      <c r="A71" s="186"/>
      <c r="B71" s="223" t="str">
        <f t="shared" si="34"/>
        <v>Ninguna</v>
      </c>
      <c r="C71" s="222">
        <f t="shared" si="37"/>
        <v>6.9832402234636867E-2</v>
      </c>
      <c r="D71" s="221">
        <f>IF(AND($J$5="Todas",$J$4="Todas"),COUNTIFS(DB_CAL_Q1_Q3!$G$5:$G$362,$B71,DB_CAL_Q1_Q3!$F$5:$F$362,D$65),IF($J$5="Todas",COUNTIFS(DB_CAL_Q1_Q3!$H$5:$H$362,$J$4,DB_CAL_Q1_Q3!$G$5:$G$362,$B71,DB_CAL_Q1_Q3!$F$5:$F$362,D$65),IF($J$4="Todas",COUNTIFS(DB_CAL_Q1_Q3!$E$5:$E$362,$J$5,DB_CAL_Q1_Q3!$G$5:$G$362,$B71,DB_CAL_Q1_Q3!$F$5:$F$362,D$65),COUNTIFS(DB_CAL_Q1_Q3!$H$5:$H$362,$J$4,DB_CAL_Q1_Q3!$E$5:$E$362,$J$5,DB_CAL_Q1_Q3!$G$5:$G$362,$B71,DB_CAL_Q1_Q3!$F$5:$F$362,D$65))))</f>
        <v>9</v>
      </c>
      <c r="E71" s="221">
        <f>IF(AND($J$5="Todas",$J$4="Todas"),COUNTIFS(DB_CAL_Q1_Q3!$G$5:$G$362,$B71,DB_CAL_Q1_Q3!$F$5:$F$362,E$65),IF($J$5="Todas",COUNTIFS(DB_CAL_Q1_Q3!$H$5:$H$362,$J$4,DB_CAL_Q1_Q3!$G$5:$G$362,$B71,DB_CAL_Q1_Q3!$F$5:$F$362,E$65),IF($J$4="Todas",COUNTIFS(DB_CAL_Q1_Q3!$E$5:$E$362,$J$5,DB_CAL_Q1_Q3!$G$5:$G$362,$B71,DB_CAL_Q1_Q3!$F$5:$F$362,E$65),COUNTIFS(DB_CAL_Q1_Q3!$H$5:$H$362,$J$4,DB_CAL_Q1_Q3!$E$5:$E$362,$J$5,DB_CAL_Q1_Q3!$G$5:$G$362,$B71,DB_CAL_Q1_Q3!$F$5:$F$362,E$65))))</f>
        <v>14</v>
      </c>
      <c r="F71" s="221">
        <f>IF(AND($J$5="Todas",$J$4="Todas"),COUNTIFS(DB_CAL_Q1_Q3!$G$5:$G$362,$B71,DB_CAL_Q1_Q3!$F$5:$F$362,F$65),IF($J$5="Todas",COUNTIFS(DB_CAL_Q1_Q3!$H$5:$H$362,$J$4,DB_CAL_Q1_Q3!$G$5:$G$362,$B71,DB_CAL_Q1_Q3!$F$5:$F$362,F$65),IF($J$4="Todas",COUNTIFS(DB_CAL_Q1_Q3!$E$5:$E$362,$J$5,DB_CAL_Q1_Q3!$G$5:$G$362,$B71,DB_CAL_Q1_Q3!$F$5:$F$362,F$65),COUNTIFS(DB_CAL_Q1_Q3!$H$5:$H$362,$J$4,DB_CAL_Q1_Q3!$E$5:$E$362,$J$5,DB_CAL_Q1_Q3!$G$5:$G$362,$B71,DB_CAL_Q1_Q3!$F$5:$F$362,F$65))))</f>
        <v>2</v>
      </c>
      <c r="G71" s="225">
        <f t="shared" si="38"/>
        <v>5.0561797752808987E-2</v>
      </c>
      <c r="H71" s="225">
        <f t="shared" si="39"/>
        <v>8.4337349397590355E-2</v>
      </c>
      <c r="I71" s="225">
        <f t="shared" si="40"/>
        <v>0.14285714285714285</v>
      </c>
      <c r="J71" s="256">
        <f>IF(AND($J$5="Todas",$J$4="Todas"),COUNTIFS(DB_CAL_Q1_Q3!$G$5:$G$362,$B71,DB_CAL_Q1_Q3!$C$5:$C$362,J$65),IF($J$5="Todas",COUNTIFS(DB_CAL_Q1_Q3!$H$5:$H$362,$J$4,DB_CAL_Q1_Q3!$G$5:$G$362,$B71,DB_CAL_Q1_Q3!$C$5:$C$362,J$65),IF($J$4="Todas",COUNTIFS(DB_CAL_Q1_Q3!$E$5:$E$362,$J$5,DB_CAL_Q1_Q3!$G$5:$G$362,$B71,DB_CAL_Q1_Q3!$C$5:$C$362,J$65),COUNTIFS(DB_CAL_Q1_Q3!$H$5:$H$362,$J$4,DB_CAL_Q1_Q3!$E$5:$E$362,$J$5,DB_CAL_Q1_Q3!$G$5:$G$362,$B71,DB_CAL_Q1_Q3!$C$5:$C$362,J$65))))</f>
        <v>4</v>
      </c>
      <c r="K71" s="221">
        <f>IF(AND($J$5="Todas",$J$4="Todas"),COUNTIFS(DB_CAL_Q1_Q3!$G$5:$G$362,$B71,DB_CAL_Q1_Q3!$C$5:$C$362,K$65),IF($J$5="Todas",COUNTIFS(DB_CAL_Q1_Q3!$H$5:$H$362,$J$4,DB_CAL_Q1_Q3!$G$5:$G$362,$B71,DB_CAL_Q1_Q3!$C$5:$C$362,K$65),IF($J$4="Todas",COUNTIFS(DB_CAL_Q1_Q3!$E$5:$E$362,$J$5,DB_CAL_Q1_Q3!$G$5:$G$362,$B71,DB_CAL_Q1_Q3!$C$5:$C$362,K$65),COUNTIFS(DB_CAL_Q1_Q3!$H$5:$H$362,$J$4,DB_CAL_Q1_Q3!$E$5:$E$362,$J$5,DB_CAL_Q1_Q3!$G$5:$G$362,$B71,DB_CAL_Q1_Q3!$C$5:$C$362,K$65))))</f>
        <v>3</v>
      </c>
      <c r="L71" s="221">
        <f>IF(AND($J$5="Todas",$J$4="Todas"),COUNTIFS(DB_CAL_Q1_Q3!$G$5:$G$362,$B71,DB_CAL_Q1_Q3!$C$5:$C$362,L$65),IF($J$5="Todas",COUNTIFS(DB_CAL_Q1_Q3!$H$5:$H$362,$J$4,DB_CAL_Q1_Q3!$G$5:$G$362,$B71,DB_CAL_Q1_Q3!$C$5:$C$362,L$65),IF($J$4="Todas",COUNTIFS(DB_CAL_Q1_Q3!$E$5:$E$362,$J$5,DB_CAL_Q1_Q3!$G$5:$G$362,$B71,DB_CAL_Q1_Q3!$C$5:$C$362,L$65),COUNTIFS(DB_CAL_Q1_Q3!$H$5:$H$362,$J$4,DB_CAL_Q1_Q3!$E$5:$E$362,$J$5,DB_CAL_Q1_Q3!$G$5:$G$362,$B71,DB_CAL_Q1_Q3!$C$5:$C$362,L$65))))</f>
        <v>11</v>
      </c>
      <c r="M71" s="221">
        <f>IF(AND($J$5="Todas",$J$4="Todas"),COUNTIFS(DB_CAL_Q1_Q3!$G$5:$G$362,$B71,DB_CAL_Q1_Q3!$C$5:$C$362,M$65),IF($J$5="Todas",COUNTIFS(DB_CAL_Q1_Q3!$H$5:$H$362,$J$4,DB_CAL_Q1_Q3!$G$5:$G$362,$B71,DB_CAL_Q1_Q3!$C$5:$C$362,M$65),IF($J$4="Todas",COUNTIFS(DB_CAL_Q1_Q3!$E$5:$E$362,$J$5,DB_CAL_Q1_Q3!$G$5:$G$362,$B71,DB_CAL_Q1_Q3!$C$5:$C$362,M$65),COUNTIFS(DB_CAL_Q1_Q3!$H$5:$H$362,$J$4,DB_CAL_Q1_Q3!$E$5:$E$362,$J$5,DB_CAL_Q1_Q3!$G$5:$G$362,$B71,DB_CAL_Q1_Q3!$C$5:$C$362,M$65))))</f>
        <v>5</v>
      </c>
      <c r="N71" s="221">
        <f>IF(AND($J$5="Todas",$J$4="Todas"),COUNTIFS(DB_CAL_Q1_Q3!$G$5:$G$362,$B71,DB_CAL_Q1_Q3!$C$5:$C$362,N$65),IF($J$5="Todas",COUNTIFS(DB_CAL_Q1_Q3!$H$5:$H$362,$J$4,DB_CAL_Q1_Q3!$G$5:$G$362,$B71,DB_CAL_Q1_Q3!$C$5:$C$362,N$65),IF($J$4="Todas",COUNTIFS(DB_CAL_Q1_Q3!$E$5:$E$362,$J$5,DB_CAL_Q1_Q3!$G$5:$G$362,$B71,DB_CAL_Q1_Q3!$C$5:$C$362,N$65),COUNTIFS(DB_CAL_Q1_Q3!$H$5:$H$362,$J$4,DB_CAL_Q1_Q3!$E$5:$E$362,$J$5,DB_CAL_Q1_Q3!$G$5:$G$362,$B71,DB_CAL_Q1_Q3!$C$5:$C$362,N$65))))</f>
        <v>2</v>
      </c>
      <c r="O71" s="225">
        <f t="shared" si="41"/>
        <v>7.5471698113207544E-2</v>
      </c>
      <c r="P71" s="225">
        <f t="shared" si="36"/>
        <v>2.7777777777777776E-2</v>
      </c>
      <c r="Q71" s="225">
        <f t="shared" si="36"/>
        <v>7.3825503355704702E-2</v>
      </c>
      <c r="R71" s="225">
        <f t="shared" si="36"/>
        <v>0.16666666666666666</v>
      </c>
      <c r="S71" s="225">
        <f t="shared" si="36"/>
        <v>0.1111111111111111</v>
      </c>
    </row>
    <row r="72" spans="1:19" ht="15" customHeight="1">
      <c r="A72" s="186"/>
      <c r="B72" s="223" t="str">
        <f t="shared" si="34"/>
        <v>GLP</v>
      </c>
      <c r="C72" s="222">
        <f t="shared" si="37"/>
        <v>2.23463687150838E-2</v>
      </c>
      <c r="D72" s="221">
        <f>IF(AND($J$5="Todas",$J$4="Todas"),COUNTIFS(DB_CAL_Q1_Q3!$G$5:$G$362,$B72,DB_CAL_Q1_Q3!$F$5:$F$362,D$65),IF($J$5="Todas",COUNTIFS(DB_CAL_Q1_Q3!$H$5:$H$362,$J$4,DB_CAL_Q1_Q3!$G$5:$G$362,$B72,DB_CAL_Q1_Q3!$F$5:$F$362,D$65),IF($J$4="Todas",COUNTIFS(DB_CAL_Q1_Q3!$E$5:$E$362,$J$5,DB_CAL_Q1_Q3!$G$5:$G$362,$B72,DB_CAL_Q1_Q3!$F$5:$F$362,D$65),COUNTIFS(DB_CAL_Q1_Q3!$H$5:$H$362,$J$4,DB_CAL_Q1_Q3!$E$5:$E$362,$J$5,DB_CAL_Q1_Q3!$G$5:$G$362,$B72,DB_CAL_Q1_Q3!$F$5:$F$362,D$65))))</f>
        <v>4</v>
      </c>
      <c r="E72" s="221">
        <f>IF(AND($J$5="Todas",$J$4="Todas"),COUNTIFS(DB_CAL_Q1_Q3!$G$5:$G$362,$B72,DB_CAL_Q1_Q3!$F$5:$F$362,E$65),IF($J$5="Todas",COUNTIFS(DB_CAL_Q1_Q3!$H$5:$H$362,$J$4,DB_CAL_Q1_Q3!$G$5:$G$362,$B72,DB_CAL_Q1_Q3!$F$5:$F$362,E$65),IF($J$4="Todas",COUNTIFS(DB_CAL_Q1_Q3!$E$5:$E$362,$J$5,DB_CAL_Q1_Q3!$G$5:$G$362,$B72,DB_CAL_Q1_Q3!$F$5:$F$362,E$65),COUNTIFS(DB_CAL_Q1_Q3!$H$5:$H$362,$J$4,DB_CAL_Q1_Q3!$E$5:$E$362,$J$5,DB_CAL_Q1_Q3!$G$5:$G$362,$B72,DB_CAL_Q1_Q3!$F$5:$F$362,E$65))))</f>
        <v>4</v>
      </c>
      <c r="F72" s="221">
        <f>IF(AND($J$5="Todas",$J$4="Todas"),COUNTIFS(DB_CAL_Q1_Q3!$G$5:$G$362,$B72,DB_CAL_Q1_Q3!$F$5:$F$362,F$65),IF($J$5="Todas",COUNTIFS(DB_CAL_Q1_Q3!$H$5:$H$362,$J$4,DB_CAL_Q1_Q3!$G$5:$G$362,$B72,DB_CAL_Q1_Q3!$F$5:$F$362,F$65),IF($J$4="Todas",COUNTIFS(DB_CAL_Q1_Q3!$E$5:$E$362,$J$5,DB_CAL_Q1_Q3!$G$5:$G$362,$B72,DB_CAL_Q1_Q3!$F$5:$F$362,F$65),COUNTIFS(DB_CAL_Q1_Q3!$H$5:$H$362,$J$4,DB_CAL_Q1_Q3!$E$5:$E$362,$J$5,DB_CAL_Q1_Q3!$G$5:$G$362,$B72,DB_CAL_Q1_Q3!$F$5:$F$362,F$65))))</f>
        <v>0</v>
      </c>
      <c r="G72" s="225">
        <f t="shared" si="38"/>
        <v>2.247191011235955E-2</v>
      </c>
      <c r="H72" s="225">
        <f t="shared" si="39"/>
        <v>2.4096385542168676E-2</v>
      </c>
      <c r="I72" s="225">
        <f t="shared" si="40"/>
        <v>0</v>
      </c>
      <c r="J72" s="256">
        <f>IF(AND($J$5="Todas",$J$4="Todas"),COUNTIFS(DB_CAL_Q1_Q3!$G$5:$G$362,$B72,DB_CAL_Q1_Q3!$C$5:$C$362,J$65),IF($J$5="Todas",COUNTIFS(DB_CAL_Q1_Q3!$H$5:$H$362,$J$4,DB_CAL_Q1_Q3!$G$5:$G$362,$B72,DB_CAL_Q1_Q3!$C$5:$C$362,J$65),IF($J$4="Todas",COUNTIFS(DB_CAL_Q1_Q3!$E$5:$E$362,$J$5,DB_CAL_Q1_Q3!$G$5:$G$362,$B72,DB_CAL_Q1_Q3!$C$5:$C$362,J$65),COUNTIFS(DB_CAL_Q1_Q3!$H$5:$H$362,$J$4,DB_CAL_Q1_Q3!$E$5:$E$362,$J$5,DB_CAL_Q1_Q3!$G$5:$G$362,$B72,DB_CAL_Q1_Q3!$C$5:$C$362,J$65))))</f>
        <v>1</v>
      </c>
      <c r="K72" s="221">
        <f>IF(AND($J$5="Todas",$J$4="Todas"),COUNTIFS(DB_CAL_Q1_Q3!$G$5:$G$362,$B72,DB_CAL_Q1_Q3!$C$5:$C$362,K$65),IF($J$5="Todas",COUNTIFS(DB_CAL_Q1_Q3!$H$5:$H$362,$J$4,DB_CAL_Q1_Q3!$G$5:$G$362,$B72,DB_CAL_Q1_Q3!$C$5:$C$362,K$65),IF($J$4="Todas",COUNTIFS(DB_CAL_Q1_Q3!$E$5:$E$362,$J$5,DB_CAL_Q1_Q3!$G$5:$G$362,$B72,DB_CAL_Q1_Q3!$C$5:$C$362,K$65),COUNTIFS(DB_CAL_Q1_Q3!$H$5:$H$362,$J$4,DB_CAL_Q1_Q3!$E$5:$E$362,$J$5,DB_CAL_Q1_Q3!$G$5:$G$362,$B72,DB_CAL_Q1_Q3!$C$5:$C$362,K$65))))</f>
        <v>4</v>
      </c>
      <c r="L72" s="221">
        <f>IF(AND($J$5="Todas",$J$4="Todas"),COUNTIFS(DB_CAL_Q1_Q3!$G$5:$G$362,$B72,DB_CAL_Q1_Q3!$C$5:$C$362,L$65),IF($J$5="Todas",COUNTIFS(DB_CAL_Q1_Q3!$H$5:$H$362,$J$4,DB_CAL_Q1_Q3!$G$5:$G$362,$B72,DB_CAL_Q1_Q3!$C$5:$C$362,L$65),IF($J$4="Todas",COUNTIFS(DB_CAL_Q1_Q3!$E$5:$E$362,$J$5,DB_CAL_Q1_Q3!$G$5:$G$362,$B72,DB_CAL_Q1_Q3!$C$5:$C$362,L$65),COUNTIFS(DB_CAL_Q1_Q3!$H$5:$H$362,$J$4,DB_CAL_Q1_Q3!$E$5:$E$362,$J$5,DB_CAL_Q1_Q3!$G$5:$G$362,$B72,DB_CAL_Q1_Q3!$C$5:$C$362,L$65))))</f>
        <v>1</v>
      </c>
      <c r="M72" s="221">
        <f>IF(AND($J$5="Todas",$J$4="Todas"),COUNTIFS(DB_CAL_Q1_Q3!$G$5:$G$362,$B72,DB_CAL_Q1_Q3!$C$5:$C$362,M$65),IF($J$5="Todas",COUNTIFS(DB_CAL_Q1_Q3!$H$5:$H$362,$J$4,DB_CAL_Q1_Q3!$G$5:$G$362,$B72,DB_CAL_Q1_Q3!$C$5:$C$362,M$65),IF($J$4="Todas",COUNTIFS(DB_CAL_Q1_Q3!$E$5:$E$362,$J$5,DB_CAL_Q1_Q3!$G$5:$G$362,$B72,DB_CAL_Q1_Q3!$C$5:$C$362,M$65),COUNTIFS(DB_CAL_Q1_Q3!$H$5:$H$362,$J$4,DB_CAL_Q1_Q3!$E$5:$E$362,$J$5,DB_CAL_Q1_Q3!$G$5:$G$362,$B72,DB_CAL_Q1_Q3!$C$5:$C$362,M$65))))</f>
        <v>1</v>
      </c>
      <c r="N72" s="221">
        <f>IF(AND($J$5="Todas",$J$4="Todas"),COUNTIFS(DB_CAL_Q1_Q3!$G$5:$G$362,$B72,DB_CAL_Q1_Q3!$C$5:$C$362,N$65),IF($J$5="Todas",COUNTIFS(DB_CAL_Q1_Q3!$H$5:$H$362,$J$4,DB_CAL_Q1_Q3!$G$5:$G$362,$B72,DB_CAL_Q1_Q3!$C$5:$C$362,N$65),IF($J$4="Todas",COUNTIFS(DB_CAL_Q1_Q3!$E$5:$E$362,$J$5,DB_CAL_Q1_Q3!$G$5:$G$362,$B72,DB_CAL_Q1_Q3!$C$5:$C$362,N$65),COUNTIFS(DB_CAL_Q1_Q3!$H$5:$H$362,$J$4,DB_CAL_Q1_Q3!$E$5:$E$362,$J$5,DB_CAL_Q1_Q3!$G$5:$G$362,$B72,DB_CAL_Q1_Q3!$C$5:$C$362,N$65))))</f>
        <v>1</v>
      </c>
      <c r="O72" s="225">
        <f t="shared" si="41"/>
        <v>1.8867924528301886E-2</v>
      </c>
      <c r="P72" s="225">
        <f t="shared" si="36"/>
        <v>3.7037037037037035E-2</v>
      </c>
      <c r="Q72" s="225">
        <f t="shared" si="36"/>
        <v>6.7114093959731542E-3</v>
      </c>
      <c r="R72" s="225">
        <f t="shared" si="36"/>
        <v>3.3333333333333333E-2</v>
      </c>
      <c r="S72" s="225">
        <f t="shared" si="36"/>
        <v>5.5555555555555552E-2</v>
      </c>
    </row>
    <row r="73" spans="1:19" ht="15" customHeight="1">
      <c r="A73" s="186"/>
      <c r="B73" s="223" t="str">
        <f t="shared" si="34"/>
        <v>Bomba de calor aire</v>
      </c>
      <c r="C73" s="222">
        <f t="shared" si="37"/>
        <v>1.6759776536312849E-2</v>
      </c>
      <c r="D73" s="221">
        <f>IF(AND($J$5="Todas",$J$4="Todas"),COUNTIFS(DB_CAL_Q1_Q3!$G$5:$G$362,$B73,DB_CAL_Q1_Q3!$F$5:$F$362,D$65),IF($J$5="Todas",COUNTIFS(DB_CAL_Q1_Q3!$H$5:$H$362,$J$4,DB_CAL_Q1_Q3!$G$5:$G$362,$B73,DB_CAL_Q1_Q3!$F$5:$F$362,D$65),IF($J$4="Todas",COUNTIFS(DB_CAL_Q1_Q3!$E$5:$E$362,$J$5,DB_CAL_Q1_Q3!$G$5:$G$362,$B73,DB_CAL_Q1_Q3!$F$5:$F$362,D$65),COUNTIFS(DB_CAL_Q1_Q3!$H$5:$H$362,$J$4,DB_CAL_Q1_Q3!$E$5:$E$362,$J$5,DB_CAL_Q1_Q3!$G$5:$G$362,$B73,DB_CAL_Q1_Q3!$F$5:$F$362,D$65))))</f>
        <v>2</v>
      </c>
      <c r="E73" s="221">
        <f>IF(AND($J$5="Todas",$J$4="Todas"),COUNTIFS(DB_CAL_Q1_Q3!$G$5:$G$362,$B73,DB_CAL_Q1_Q3!$F$5:$F$362,E$65),IF($J$5="Todas",COUNTIFS(DB_CAL_Q1_Q3!$H$5:$H$362,$J$4,DB_CAL_Q1_Q3!$G$5:$G$362,$B73,DB_CAL_Q1_Q3!$F$5:$F$362,E$65),IF($J$4="Todas",COUNTIFS(DB_CAL_Q1_Q3!$E$5:$E$362,$J$5,DB_CAL_Q1_Q3!$G$5:$G$362,$B73,DB_CAL_Q1_Q3!$F$5:$F$362,E$65),COUNTIFS(DB_CAL_Q1_Q3!$H$5:$H$362,$J$4,DB_CAL_Q1_Q3!$E$5:$E$362,$J$5,DB_CAL_Q1_Q3!$G$5:$G$362,$B73,DB_CAL_Q1_Q3!$F$5:$F$362,E$65))))</f>
        <v>4</v>
      </c>
      <c r="F73" s="221">
        <f>IF(AND($J$5="Todas",$J$4="Todas"),COUNTIFS(DB_CAL_Q1_Q3!$G$5:$G$362,$B73,DB_CAL_Q1_Q3!$F$5:$F$362,F$65),IF($J$5="Todas",COUNTIFS(DB_CAL_Q1_Q3!$H$5:$H$362,$J$4,DB_CAL_Q1_Q3!$G$5:$G$362,$B73,DB_CAL_Q1_Q3!$F$5:$F$362,F$65),IF($J$4="Todas",COUNTIFS(DB_CAL_Q1_Q3!$E$5:$E$362,$J$5,DB_CAL_Q1_Q3!$G$5:$G$362,$B73,DB_CAL_Q1_Q3!$F$5:$F$362,F$65),COUNTIFS(DB_CAL_Q1_Q3!$H$5:$H$362,$J$4,DB_CAL_Q1_Q3!$E$5:$E$362,$J$5,DB_CAL_Q1_Q3!$G$5:$G$362,$B73,DB_CAL_Q1_Q3!$F$5:$F$362,F$65))))</f>
        <v>0</v>
      </c>
      <c r="G73" s="225">
        <f t="shared" si="38"/>
        <v>1.1235955056179775E-2</v>
      </c>
      <c r="H73" s="225">
        <f t="shared" si="39"/>
        <v>2.4096385542168676E-2</v>
      </c>
      <c r="I73" s="225">
        <f t="shared" si="40"/>
        <v>0</v>
      </c>
      <c r="J73" s="256">
        <f>IF(AND($J$5="Todas",$J$4="Todas"),COUNTIFS(DB_CAL_Q1_Q3!$G$5:$G$362,$B73,DB_CAL_Q1_Q3!$C$5:$C$362,J$65),IF($J$5="Todas",COUNTIFS(DB_CAL_Q1_Q3!$H$5:$H$362,$J$4,DB_CAL_Q1_Q3!$G$5:$G$362,$B73,DB_CAL_Q1_Q3!$C$5:$C$362,J$65),IF($J$4="Todas",COUNTIFS(DB_CAL_Q1_Q3!$E$5:$E$362,$J$5,DB_CAL_Q1_Q3!$G$5:$G$362,$B73,DB_CAL_Q1_Q3!$C$5:$C$362,J$65),COUNTIFS(DB_CAL_Q1_Q3!$H$5:$H$362,$J$4,DB_CAL_Q1_Q3!$E$5:$E$362,$J$5,DB_CAL_Q1_Q3!$G$5:$G$362,$B73,DB_CAL_Q1_Q3!$C$5:$C$362,J$65))))</f>
        <v>0</v>
      </c>
      <c r="K73" s="221">
        <f>IF(AND($J$5="Todas",$J$4="Todas"),COUNTIFS(DB_CAL_Q1_Q3!$G$5:$G$362,$B73,DB_CAL_Q1_Q3!$C$5:$C$362,K$65),IF($J$5="Todas",COUNTIFS(DB_CAL_Q1_Q3!$H$5:$H$362,$J$4,DB_CAL_Q1_Q3!$G$5:$G$362,$B73,DB_CAL_Q1_Q3!$C$5:$C$362,K$65),IF($J$4="Todas",COUNTIFS(DB_CAL_Q1_Q3!$E$5:$E$362,$J$5,DB_CAL_Q1_Q3!$G$5:$G$362,$B73,DB_CAL_Q1_Q3!$C$5:$C$362,K$65),COUNTIFS(DB_CAL_Q1_Q3!$H$5:$H$362,$J$4,DB_CAL_Q1_Q3!$E$5:$E$362,$J$5,DB_CAL_Q1_Q3!$G$5:$G$362,$B73,DB_CAL_Q1_Q3!$C$5:$C$362,K$65))))</f>
        <v>2</v>
      </c>
      <c r="L73" s="221">
        <f>IF(AND($J$5="Todas",$J$4="Todas"),COUNTIFS(DB_CAL_Q1_Q3!$G$5:$G$362,$B73,DB_CAL_Q1_Q3!$C$5:$C$362,L$65),IF($J$5="Todas",COUNTIFS(DB_CAL_Q1_Q3!$H$5:$H$362,$J$4,DB_CAL_Q1_Q3!$G$5:$G$362,$B73,DB_CAL_Q1_Q3!$C$5:$C$362,L$65),IF($J$4="Todas",COUNTIFS(DB_CAL_Q1_Q3!$E$5:$E$362,$J$5,DB_CAL_Q1_Q3!$G$5:$G$362,$B73,DB_CAL_Q1_Q3!$C$5:$C$362,L$65),COUNTIFS(DB_CAL_Q1_Q3!$H$5:$H$362,$J$4,DB_CAL_Q1_Q3!$E$5:$E$362,$J$5,DB_CAL_Q1_Q3!$G$5:$G$362,$B73,DB_CAL_Q1_Q3!$C$5:$C$362,L$65))))</f>
        <v>2</v>
      </c>
      <c r="M73" s="221">
        <f>IF(AND($J$5="Todas",$J$4="Todas"),COUNTIFS(DB_CAL_Q1_Q3!$G$5:$G$362,$B73,DB_CAL_Q1_Q3!$C$5:$C$362,M$65),IF($J$5="Todas",COUNTIFS(DB_CAL_Q1_Q3!$H$5:$H$362,$J$4,DB_CAL_Q1_Q3!$G$5:$G$362,$B73,DB_CAL_Q1_Q3!$C$5:$C$362,M$65),IF($J$4="Todas",COUNTIFS(DB_CAL_Q1_Q3!$E$5:$E$362,$J$5,DB_CAL_Q1_Q3!$G$5:$G$362,$B73,DB_CAL_Q1_Q3!$C$5:$C$362,M$65),COUNTIFS(DB_CAL_Q1_Q3!$H$5:$H$362,$J$4,DB_CAL_Q1_Q3!$E$5:$E$362,$J$5,DB_CAL_Q1_Q3!$G$5:$G$362,$B73,DB_CAL_Q1_Q3!$C$5:$C$362,M$65))))</f>
        <v>2</v>
      </c>
      <c r="N73" s="221">
        <f>IF(AND($J$5="Todas",$J$4="Todas"),COUNTIFS(DB_CAL_Q1_Q3!$G$5:$G$362,$B73,DB_CAL_Q1_Q3!$C$5:$C$362,N$65),IF($J$5="Todas",COUNTIFS(DB_CAL_Q1_Q3!$H$5:$H$362,$J$4,DB_CAL_Q1_Q3!$G$5:$G$362,$B73,DB_CAL_Q1_Q3!$C$5:$C$362,N$65),IF($J$4="Todas",COUNTIFS(DB_CAL_Q1_Q3!$E$5:$E$362,$J$5,DB_CAL_Q1_Q3!$G$5:$G$362,$B73,DB_CAL_Q1_Q3!$C$5:$C$362,N$65),COUNTIFS(DB_CAL_Q1_Q3!$H$5:$H$362,$J$4,DB_CAL_Q1_Q3!$E$5:$E$362,$J$5,DB_CAL_Q1_Q3!$G$5:$G$362,$B73,DB_CAL_Q1_Q3!$C$5:$C$362,N$65))))</f>
        <v>0</v>
      </c>
      <c r="O73" s="225">
        <f t="shared" si="41"/>
        <v>0</v>
      </c>
      <c r="P73" s="225">
        <f t="shared" si="36"/>
        <v>1.8518518518518517E-2</v>
      </c>
      <c r="Q73" s="225">
        <f t="shared" si="36"/>
        <v>1.3422818791946308E-2</v>
      </c>
      <c r="R73" s="225">
        <f t="shared" si="36"/>
        <v>6.6666666666666666E-2</v>
      </c>
      <c r="S73" s="225">
        <f t="shared" si="36"/>
        <v>0</v>
      </c>
    </row>
    <row r="74" spans="1:19" ht="15" customHeight="1">
      <c r="A74" s="186"/>
      <c r="B74" s="223" t="str">
        <f t="shared" si="34"/>
        <v>Solar Térmica</v>
      </c>
      <c r="C74" s="222">
        <f t="shared" si="37"/>
        <v>1.3966480446927373E-2</v>
      </c>
      <c r="D74" s="221">
        <f>IF(AND($J$5="Todas",$J$4="Todas"),COUNTIFS(DB_CAL_Q1_Q3!$G$5:$G$362,$B74,DB_CAL_Q1_Q3!$F$5:$F$362,D$65),IF($J$5="Todas",COUNTIFS(DB_CAL_Q1_Q3!$H$5:$H$362,$J$4,DB_CAL_Q1_Q3!$G$5:$G$362,$B74,DB_CAL_Q1_Q3!$F$5:$F$362,D$65),IF($J$4="Todas",COUNTIFS(DB_CAL_Q1_Q3!$E$5:$E$362,$J$5,DB_CAL_Q1_Q3!$G$5:$G$362,$B74,DB_CAL_Q1_Q3!$F$5:$F$362,D$65),COUNTIFS(DB_CAL_Q1_Q3!$H$5:$H$362,$J$4,DB_CAL_Q1_Q3!$E$5:$E$362,$J$5,DB_CAL_Q1_Q3!$G$5:$G$362,$B74,DB_CAL_Q1_Q3!$F$5:$F$362,D$65))))</f>
        <v>2</v>
      </c>
      <c r="E74" s="221">
        <f>IF(AND($J$5="Todas",$J$4="Todas"),COUNTIFS(DB_CAL_Q1_Q3!$G$5:$G$362,$B74,DB_CAL_Q1_Q3!$F$5:$F$362,E$65),IF($J$5="Todas",COUNTIFS(DB_CAL_Q1_Q3!$H$5:$H$362,$J$4,DB_CAL_Q1_Q3!$G$5:$G$362,$B74,DB_CAL_Q1_Q3!$F$5:$F$362,E$65),IF($J$4="Todas",COUNTIFS(DB_CAL_Q1_Q3!$E$5:$E$362,$J$5,DB_CAL_Q1_Q3!$G$5:$G$362,$B74,DB_CAL_Q1_Q3!$F$5:$F$362,E$65),COUNTIFS(DB_CAL_Q1_Q3!$H$5:$H$362,$J$4,DB_CAL_Q1_Q3!$E$5:$E$362,$J$5,DB_CAL_Q1_Q3!$G$5:$G$362,$B74,DB_CAL_Q1_Q3!$F$5:$F$362,E$65))))</f>
        <v>3</v>
      </c>
      <c r="F74" s="221">
        <f>IF(AND($J$5="Todas",$J$4="Todas"),COUNTIFS(DB_CAL_Q1_Q3!$G$5:$G$362,$B74,DB_CAL_Q1_Q3!$F$5:$F$362,F$65),IF($J$5="Todas",COUNTIFS(DB_CAL_Q1_Q3!$H$5:$H$362,$J$4,DB_CAL_Q1_Q3!$G$5:$G$362,$B74,DB_CAL_Q1_Q3!$F$5:$F$362,F$65),IF($J$4="Todas",COUNTIFS(DB_CAL_Q1_Q3!$E$5:$E$362,$J$5,DB_CAL_Q1_Q3!$G$5:$G$362,$B74,DB_CAL_Q1_Q3!$F$5:$F$362,F$65),COUNTIFS(DB_CAL_Q1_Q3!$H$5:$H$362,$J$4,DB_CAL_Q1_Q3!$E$5:$E$362,$J$5,DB_CAL_Q1_Q3!$G$5:$G$362,$B74,DB_CAL_Q1_Q3!$F$5:$F$362,F$65))))</f>
        <v>0</v>
      </c>
      <c r="G74" s="225">
        <f t="shared" si="38"/>
        <v>1.1235955056179775E-2</v>
      </c>
      <c r="H74" s="225">
        <f t="shared" si="39"/>
        <v>1.8072289156626505E-2</v>
      </c>
      <c r="I74" s="225">
        <f t="shared" si="40"/>
        <v>0</v>
      </c>
      <c r="J74" s="256">
        <f>IF(AND($J$5="Todas",$J$4="Todas"),COUNTIFS(DB_CAL_Q1_Q3!$G$5:$G$362,$B74,DB_CAL_Q1_Q3!$C$5:$C$362,J$65),IF($J$5="Todas",COUNTIFS(DB_CAL_Q1_Q3!$H$5:$H$362,$J$4,DB_CAL_Q1_Q3!$G$5:$G$362,$B74,DB_CAL_Q1_Q3!$C$5:$C$362,J$65),IF($J$4="Todas",COUNTIFS(DB_CAL_Q1_Q3!$E$5:$E$362,$J$5,DB_CAL_Q1_Q3!$G$5:$G$362,$B74,DB_CAL_Q1_Q3!$C$5:$C$362,J$65),COUNTIFS(DB_CAL_Q1_Q3!$H$5:$H$362,$J$4,DB_CAL_Q1_Q3!$E$5:$E$362,$J$5,DB_CAL_Q1_Q3!$G$5:$G$362,$B74,DB_CAL_Q1_Q3!$C$5:$C$362,J$65))))</f>
        <v>0</v>
      </c>
      <c r="K74" s="221">
        <f>IF(AND($J$5="Todas",$J$4="Todas"),COUNTIFS(DB_CAL_Q1_Q3!$G$5:$G$362,$B74,DB_CAL_Q1_Q3!$C$5:$C$362,K$65),IF($J$5="Todas",COUNTIFS(DB_CAL_Q1_Q3!$H$5:$H$362,$J$4,DB_CAL_Q1_Q3!$G$5:$G$362,$B74,DB_CAL_Q1_Q3!$C$5:$C$362,K$65),IF($J$4="Todas",COUNTIFS(DB_CAL_Q1_Q3!$E$5:$E$362,$J$5,DB_CAL_Q1_Q3!$G$5:$G$362,$B74,DB_CAL_Q1_Q3!$C$5:$C$362,K$65),COUNTIFS(DB_CAL_Q1_Q3!$H$5:$H$362,$J$4,DB_CAL_Q1_Q3!$E$5:$E$362,$J$5,DB_CAL_Q1_Q3!$G$5:$G$362,$B74,DB_CAL_Q1_Q3!$C$5:$C$362,K$65))))</f>
        <v>0</v>
      </c>
      <c r="L74" s="221">
        <f>IF(AND($J$5="Todas",$J$4="Todas"),COUNTIFS(DB_CAL_Q1_Q3!$G$5:$G$362,$B74,DB_CAL_Q1_Q3!$C$5:$C$362,L$65),IF($J$5="Todas",COUNTIFS(DB_CAL_Q1_Q3!$H$5:$H$362,$J$4,DB_CAL_Q1_Q3!$G$5:$G$362,$B74,DB_CAL_Q1_Q3!$C$5:$C$362,L$65),IF($J$4="Todas",COUNTIFS(DB_CAL_Q1_Q3!$E$5:$E$362,$J$5,DB_CAL_Q1_Q3!$G$5:$G$362,$B74,DB_CAL_Q1_Q3!$C$5:$C$362,L$65),COUNTIFS(DB_CAL_Q1_Q3!$H$5:$H$362,$J$4,DB_CAL_Q1_Q3!$E$5:$E$362,$J$5,DB_CAL_Q1_Q3!$G$5:$G$362,$B74,DB_CAL_Q1_Q3!$C$5:$C$362,L$65))))</f>
        <v>1</v>
      </c>
      <c r="M74" s="221">
        <f>IF(AND($J$5="Todas",$J$4="Todas"),COUNTIFS(DB_CAL_Q1_Q3!$G$5:$G$362,$B74,DB_CAL_Q1_Q3!$C$5:$C$362,M$65),IF($J$5="Todas",COUNTIFS(DB_CAL_Q1_Q3!$H$5:$H$362,$J$4,DB_CAL_Q1_Q3!$G$5:$G$362,$B74,DB_CAL_Q1_Q3!$C$5:$C$362,M$65),IF($J$4="Todas",COUNTIFS(DB_CAL_Q1_Q3!$E$5:$E$362,$J$5,DB_CAL_Q1_Q3!$G$5:$G$362,$B74,DB_CAL_Q1_Q3!$C$5:$C$362,M$65),COUNTIFS(DB_CAL_Q1_Q3!$H$5:$H$362,$J$4,DB_CAL_Q1_Q3!$E$5:$E$362,$J$5,DB_CAL_Q1_Q3!$G$5:$G$362,$B74,DB_CAL_Q1_Q3!$C$5:$C$362,M$65))))</f>
        <v>4</v>
      </c>
      <c r="N74" s="221">
        <f>IF(AND($J$5="Todas",$J$4="Todas"),COUNTIFS(DB_CAL_Q1_Q3!$G$5:$G$362,$B74,DB_CAL_Q1_Q3!$C$5:$C$362,N$65),IF($J$5="Todas",COUNTIFS(DB_CAL_Q1_Q3!$H$5:$H$362,$J$4,DB_CAL_Q1_Q3!$G$5:$G$362,$B74,DB_CAL_Q1_Q3!$C$5:$C$362,N$65),IF($J$4="Todas",COUNTIFS(DB_CAL_Q1_Q3!$E$5:$E$362,$J$5,DB_CAL_Q1_Q3!$G$5:$G$362,$B74,DB_CAL_Q1_Q3!$C$5:$C$362,N$65),COUNTIFS(DB_CAL_Q1_Q3!$H$5:$H$362,$J$4,DB_CAL_Q1_Q3!$E$5:$E$362,$J$5,DB_CAL_Q1_Q3!$G$5:$G$362,$B74,DB_CAL_Q1_Q3!$C$5:$C$362,N$65))))</f>
        <v>0</v>
      </c>
      <c r="O74" s="225">
        <f t="shared" si="41"/>
        <v>0</v>
      </c>
      <c r="P74" s="225">
        <f t="shared" si="36"/>
        <v>0</v>
      </c>
      <c r="Q74" s="225">
        <f t="shared" si="36"/>
        <v>6.7114093959731542E-3</v>
      </c>
      <c r="R74" s="225">
        <f t="shared" si="36"/>
        <v>0.13333333333333333</v>
      </c>
      <c r="S74" s="225">
        <f t="shared" si="36"/>
        <v>0</v>
      </c>
    </row>
    <row r="75" spans="1:19" ht="15" customHeight="1">
      <c r="A75" s="186"/>
      <c r="B75" s="223" t="str">
        <f t="shared" si="34"/>
        <v>Bomba de calor agua</v>
      </c>
      <c r="C75" s="222">
        <f t="shared" si="37"/>
        <v>5.5865921787709499E-3</v>
      </c>
      <c r="D75" s="221">
        <f>IF(AND($J$5="Todas",$J$4="Todas"),COUNTIFS(DB_CAL_Q1_Q3!$G$5:$G$362,$B75,DB_CAL_Q1_Q3!$F$5:$F$362,D$65),IF($J$5="Todas",COUNTIFS(DB_CAL_Q1_Q3!$H$5:$H$362,$J$4,DB_CAL_Q1_Q3!$G$5:$G$362,$B75,DB_CAL_Q1_Q3!$F$5:$F$362,D$65),IF($J$4="Todas",COUNTIFS(DB_CAL_Q1_Q3!$E$5:$E$362,$J$5,DB_CAL_Q1_Q3!$G$5:$G$362,$B75,DB_CAL_Q1_Q3!$F$5:$F$362,D$65),COUNTIFS(DB_CAL_Q1_Q3!$H$5:$H$362,$J$4,DB_CAL_Q1_Q3!$E$5:$E$362,$J$5,DB_CAL_Q1_Q3!$G$5:$G$362,$B75,DB_CAL_Q1_Q3!$F$5:$F$362,D$65))))</f>
        <v>0</v>
      </c>
      <c r="E75" s="221">
        <f>IF(AND($J$5="Todas",$J$4="Todas"),COUNTIFS(DB_CAL_Q1_Q3!$G$5:$G$362,$B75,DB_CAL_Q1_Q3!$F$5:$F$362,E$65),IF($J$5="Todas",COUNTIFS(DB_CAL_Q1_Q3!$H$5:$H$362,$J$4,DB_CAL_Q1_Q3!$G$5:$G$362,$B75,DB_CAL_Q1_Q3!$F$5:$F$362,E$65),IF($J$4="Todas",COUNTIFS(DB_CAL_Q1_Q3!$E$5:$E$362,$J$5,DB_CAL_Q1_Q3!$G$5:$G$362,$B75,DB_CAL_Q1_Q3!$F$5:$F$362,E$65),COUNTIFS(DB_CAL_Q1_Q3!$H$5:$H$362,$J$4,DB_CAL_Q1_Q3!$E$5:$E$362,$J$5,DB_CAL_Q1_Q3!$G$5:$G$362,$B75,DB_CAL_Q1_Q3!$F$5:$F$362,E$65))))</f>
        <v>2</v>
      </c>
      <c r="F75" s="221">
        <f>IF(AND($J$5="Todas",$J$4="Todas"),COUNTIFS(DB_CAL_Q1_Q3!$G$5:$G$362,$B75,DB_CAL_Q1_Q3!$F$5:$F$362,F$65),IF($J$5="Todas",COUNTIFS(DB_CAL_Q1_Q3!$H$5:$H$362,$J$4,DB_CAL_Q1_Q3!$G$5:$G$362,$B75,DB_CAL_Q1_Q3!$F$5:$F$362,F$65),IF($J$4="Todas",COUNTIFS(DB_CAL_Q1_Q3!$E$5:$E$362,$J$5,DB_CAL_Q1_Q3!$G$5:$G$362,$B75,DB_CAL_Q1_Q3!$F$5:$F$362,F$65),COUNTIFS(DB_CAL_Q1_Q3!$H$5:$H$362,$J$4,DB_CAL_Q1_Q3!$E$5:$E$362,$J$5,DB_CAL_Q1_Q3!$G$5:$G$362,$B75,DB_CAL_Q1_Q3!$F$5:$F$362,F$65))))</f>
        <v>0</v>
      </c>
      <c r="G75" s="225">
        <f t="shared" si="38"/>
        <v>0</v>
      </c>
      <c r="H75" s="225">
        <f t="shared" si="39"/>
        <v>1.2048192771084338E-2</v>
      </c>
      <c r="I75" s="225">
        <f t="shared" si="40"/>
        <v>0</v>
      </c>
      <c r="J75" s="256">
        <f>IF(AND($J$5="Todas",$J$4="Todas"),COUNTIFS(DB_CAL_Q1_Q3!$G$5:$G$362,$B75,DB_CAL_Q1_Q3!$C$5:$C$362,J$65),IF($J$5="Todas",COUNTIFS(DB_CAL_Q1_Q3!$H$5:$H$362,$J$4,DB_CAL_Q1_Q3!$G$5:$G$362,$B75,DB_CAL_Q1_Q3!$C$5:$C$362,J$65),IF($J$4="Todas",COUNTIFS(DB_CAL_Q1_Q3!$E$5:$E$362,$J$5,DB_CAL_Q1_Q3!$G$5:$G$362,$B75,DB_CAL_Q1_Q3!$C$5:$C$362,J$65),COUNTIFS(DB_CAL_Q1_Q3!$H$5:$H$362,$J$4,DB_CAL_Q1_Q3!$E$5:$E$362,$J$5,DB_CAL_Q1_Q3!$G$5:$G$362,$B75,DB_CAL_Q1_Q3!$C$5:$C$362,J$65))))</f>
        <v>0</v>
      </c>
      <c r="K75" s="221">
        <f>IF(AND($J$5="Todas",$J$4="Todas"),COUNTIFS(DB_CAL_Q1_Q3!$G$5:$G$362,$B75,DB_CAL_Q1_Q3!$C$5:$C$362,K$65),IF($J$5="Todas",COUNTIFS(DB_CAL_Q1_Q3!$H$5:$H$362,$J$4,DB_CAL_Q1_Q3!$G$5:$G$362,$B75,DB_CAL_Q1_Q3!$C$5:$C$362,K$65),IF($J$4="Todas",COUNTIFS(DB_CAL_Q1_Q3!$E$5:$E$362,$J$5,DB_CAL_Q1_Q3!$G$5:$G$362,$B75,DB_CAL_Q1_Q3!$C$5:$C$362,K$65),COUNTIFS(DB_CAL_Q1_Q3!$H$5:$H$362,$J$4,DB_CAL_Q1_Q3!$E$5:$E$362,$J$5,DB_CAL_Q1_Q3!$G$5:$G$362,$B75,DB_CAL_Q1_Q3!$C$5:$C$362,K$65))))</f>
        <v>0</v>
      </c>
      <c r="L75" s="221">
        <f>IF(AND($J$5="Todas",$J$4="Todas"),COUNTIFS(DB_CAL_Q1_Q3!$G$5:$G$362,$B75,DB_CAL_Q1_Q3!$C$5:$C$362,L$65),IF($J$5="Todas",COUNTIFS(DB_CAL_Q1_Q3!$H$5:$H$362,$J$4,DB_CAL_Q1_Q3!$G$5:$G$362,$B75,DB_CAL_Q1_Q3!$C$5:$C$362,L$65),IF($J$4="Todas",COUNTIFS(DB_CAL_Q1_Q3!$E$5:$E$362,$J$5,DB_CAL_Q1_Q3!$G$5:$G$362,$B75,DB_CAL_Q1_Q3!$C$5:$C$362,L$65),COUNTIFS(DB_CAL_Q1_Q3!$H$5:$H$362,$J$4,DB_CAL_Q1_Q3!$E$5:$E$362,$J$5,DB_CAL_Q1_Q3!$G$5:$G$362,$B75,DB_CAL_Q1_Q3!$C$5:$C$362,L$65))))</f>
        <v>2</v>
      </c>
      <c r="M75" s="221">
        <f>IF(AND($J$5="Todas",$J$4="Todas"),COUNTIFS(DB_CAL_Q1_Q3!$G$5:$G$362,$B75,DB_CAL_Q1_Q3!$C$5:$C$362,M$65),IF($J$5="Todas",COUNTIFS(DB_CAL_Q1_Q3!$H$5:$H$362,$J$4,DB_CAL_Q1_Q3!$G$5:$G$362,$B75,DB_CAL_Q1_Q3!$C$5:$C$362,M$65),IF($J$4="Todas",COUNTIFS(DB_CAL_Q1_Q3!$E$5:$E$362,$J$5,DB_CAL_Q1_Q3!$G$5:$G$362,$B75,DB_CAL_Q1_Q3!$C$5:$C$362,M$65),COUNTIFS(DB_CAL_Q1_Q3!$H$5:$H$362,$J$4,DB_CAL_Q1_Q3!$E$5:$E$362,$J$5,DB_CAL_Q1_Q3!$G$5:$G$362,$B75,DB_CAL_Q1_Q3!$C$5:$C$362,M$65))))</f>
        <v>0</v>
      </c>
      <c r="N75" s="221">
        <f>IF(AND($J$5="Todas",$J$4="Todas"),COUNTIFS(DB_CAL_Q1_Q3!$G$5:$G$362,$B75,DB_CAL_Q1_Q3!$C$5:$C$362,N$65),IF($J$5="Todas",COUNTIFS(DB_CAL_Q1_Q3!$H$5:$H$362,$J$4,DB_CAL_Q1_Q3!$G$5:$G$362,$B75,DB_CAL_Q1_Q3!$C$5:$C$362,N$65),IF($J$4="Todas",COUNTIFS(DB_CAL_Q1_Q3!$E$5:$E$362,$J$5,DB_CAL_Q1_Q3!$G$5:$G$362,$B75,DB_CAL_Q1_Q3!$C$5:$C$362,N$65),COUNTIFS(DB_CAL_Q1_Q3!$H$5:$H$362,$J$4,DB_CAL_Q1_Q3!$E$5:$E$362,$J$5,DB_CAL_Q1_Q3!$G$5:$G$362,$B75,DB_CAL_Q1_Q3!$C$5:$C$362,N$65))))</f>
        <v>0</v>
      </c>
      <c r="O75" s="225">
        <f t="shared" si="41"/>
        <v>0</v>
      </c>
      <c r="P75" s="225">
        <f t="shared" si="36"/>
        <v>0</v>
      </c>
      <c r="Q75" s="225">
        <f t="shared" si="36"/>
        <v>1.3422818791946308E-2</v>
      </c>
      <c r="R75" s="225">
        <f t="shared" si="36"/>
        <v>0</v>
      </c>
      <c r="S75" s="225">
        <f t="shared" si="36"/>
        <v>0</v>
      </c>
    </row>
    <row r="76" spans="1:19" ht="15" customHeight="1">
      <c r="A76" s="186"/>
      <c r="B76" s="223" t="str">
        <f t="shared" si="34"/>
        <v>Geotermia</v>
      </c>
      <c r="C76" s="222">
        <f t="shared" si="37"/>
        <v>0</v>
      </c>
      <c r="D76" s="221">
        <f>IF(AND($J$5="Todas",$J$4="Todas"),COUNTIFS(DB_CAL_Q1_Q3!$G$5:$G$362,$B76,DB_CAL_Q1_Q3!$F$5:$F$362,D$65),IF($J$5="Todas",COUNTIFS(DB_CAL_Q1_Q3!$H$5:$H$362,$J$4,DB_CAL_Q1_Q3!$G$5:$G$362,$B76,DB_CAL_Q1_Q3!$F$5:$F$362,D$65),IF($J$4="Todas",COUNTIFS(DB_CAL_Q1_Q3!$E$5:$E$362,$J$5,DB_CAL_Q1_Q3!$G$5:$G$362,$B76,DB_CAL_Q1_Q3!$F$5:$F$362,D$65),COUNTIFS(DB_CAL_Q1_Q3!$H$5:$H$362,$J$4,DB_CAL_Q1_Q3!$E$5:$E$362,$J$5,DB_CAL_Q1_Q3!$G$5:$G$362,$B76,DB_CAL_Q1_Q3!$F$5:$F$362,D$65))))</f>
        <v>0</v>
      </c>
      <c r="E76" s="221">
        <f>IF(AND($J$5="Todas",$J$4="Todas"),COUNTIFS(DB_CAL_Q1_Q3!$G$5:$G$362,$B76,DB_CAL_Q1_Q3!$F$5:$F$362,E$65),IF($J$5="Todas",COUNTIFS(DB_CAL_Q1_Q3!$H$5:$H$362,$J$4,DB_CAL_Q1_Q3!$G$5:$G$362,$B76,DB_CAL_Q1_Q3!$F$5:$F$362,E$65),IF($J$4="Todas",COUNTIFS(DB_CAL_Q1_Q3!$E$5:$E$362,$J$5,DB_CAL_Q1_Q3!$G$5:$G$362,$B76,DB_CAL_Q1_Q3!$F$5:$F$362,E$65),COUNTIFS(DB_CAL_Q1_Q3!$H$5:$H$362,$J$4,DB_CAL_Q1_Q3!$E$5:$E$362,$J$5,DB_CAL_Q1_Q3!$G$5:$G$362,$B76,DB_CAL_Q1_Q3!$F$5:$F$362,E$65))))</f>
        <v>0</v>
      </c>
      <c r="F76" s="221">
        <f>IF(AND($J$5="Todas",$J$4="Todas"),COUNTIFS(DB_CAL_Q1_Q3!$G$5:$G$362,$B76,DB_CAL_Q1_Q3!$F$5:$F$362,F$65),IF($J$5="Todas",COUNTIFS(DB_CAL_Q1_Q3!$H$5:$H$362,$J$4,DB_CAL_Q1_Q3!$G$5:$G$362,$B76,DB_CAL_Q1_Q3!$F$5:$F$362,F$65),IF($J$4="Todas",COUNTIFS(DB_CAL_Q1_Q3!$E$5:$E$362,$J$5,DB_CAL_Q1_Q3!$G$5:$G$362,$B76,DB_CAL_Q1_Q3!$F$5:$F$362,F$65),COUNTIFS(DB_CAL_Q1_Q3!$H$5:$H$362,$J$4,DB_CAL_Q1_Q3!$E$5:$E$362,$J$5,DB_CAL_Q1_Q3!$G$5:$G$362,$B76,DB_CAL_Q1_Q3!$F$5:$F$362,F$65))))</f>
        <v>0</v>
      </c>
      <c r="G76" s="225">
        <f t="shared" si="38"/>
        <v>0</v>
      </c>
      <c r="H76" s="225">
        <f t="shared" si="39"/>
        <v>0</v>
      </c>
      <c r="I76" s="225">
        <f t="shared" si="40"/>
        <v>0</v>
      </c>
      <c r="J76" s="256">
        <f>IF(AND($J$5="Todas",$J$4="Todas"),COUNTIFS(DB_CAL_Q1_Q3!$G$5:$G$362,$B76,DB_CAL_Q1_Q3!$C$5:$C$362,J$65),IF($J$5="Todas",COUNTIFS(DB_CAL_Q1_Q3!$H$5:$H$362,$J$4,DB_CAL_Q1_Q3!$G$5:$G$362,$B76,DB_CAL_Q1_Q3!$C$5:$C$362,J$65),IF($J$4="Todas",COUNTIFS(DB_CAL_Q1_Q3!$E$5:$E$362,$J$5,DB_CAL_Q1_Q3!$G$5:$G$362,$B76,DB_CAL_Q1_Q3!$C$5:$C$362,J$65),COUNTIFS(DB_CAL_Q1_Q3!$H$5:$H$362,$J$4,DB_CAL_Q1_Q3!$E$5:$E$362,$J$5,DB_CAL_Q1_Q3!$G$5:$G$362,$B76,DB_CAL_Q1_Q3!$C$5:$C$362,J$65))))</f>
        <v>0</v>
      </c>
      <c r="K76" s="221">
        <f>IF(AND($J$5="Todas",$J$4="Todas"),COUNTIFS(DB_CAL_Q1_Q3!$G$5:$G$362,$B76,DB_CAL_Q1_Q3!$C$5:$C$362,K$65),IF($J$5="Todas",COUNTIFS(DB_CAL_Q1_Q3!$H$5:$H$362,$J$4,DB_CAL_Q1_Q3!$G$5:$G$362,$B76,DB_CAL_Q1_Q3!$C$5:$C$362,K$65),IF($J$4="Todas",COUNTIFS(DB_CAL_Q1_Q3!$E$5:$E$362,$J$5,DB_CAL_Q1_Q3!$G$5:$G$362,$B76,DB_CAL_Q1_Q3!$C$5:$C$362,K$65),COUNTIFS(DB_CAL_Q1_Q3!$H$5:$H$362,$J$4,DB_CAL_Q1_Q3!$E$5:$E$362,$J$5,DB_CAL_Q1_Q3!$G$5:$G$362,$B76,DB_CAL_Q1_Q3!$C$5:$C$362,K$65))))</f>
        <v>0</v>
      </c>
      <c r="L76" s="221">
        <f>IF(AND($J$5="Todas",$J$4="Todas"),COUNTIFS(DB_CAL_Q1_Q3!$G$5:$G$362,$B76,DB_CAL_Q1_Q3!$C$5:$C$362,L$65),IF($J$5="Todas",COUNTIFS(DB_CAL_Q1_Q3!$H$5:$H$362,$J$4,DB_CAL_Q1_Q3!$G$5:$G$362,$B76,DB_CAL_Q1_Q3!$C$5:$C$362,L$65),IF($J$4="Todas",COUNTIFS(DB_CAL_Q1_Q3!$E$5:$E$362,$J$5,DB_CAL_Q1_Q3!$G$5:$G$362,$B76,DB_CAL_Q1_Q3!$C$5:$C$362,L$65),COUNTIFS(DB_CAL_Q1_Q3!$H$5:$H$362,$J$4,DB_CAL_Q1_Q3!$E$5:$E$362,$J$5,DB_CAL_Q1_Q3!$G$5:$G$362,$B76,DB_CAL_Q1_Q3!$C$5:$C$362,L$65))))</f>
        <v>0</v>
      </c>
      <c r="M76" s="221">
        <f>IF(AND($J$5="Todas",$J$4="Todas"),COUNTIFS(DB_CAL_Q1_Q3!$G$5:$G$362,$B76,DB_CAL_Q1_Q3!$C$5:$C$362,M$65),IF($J$5="Todas",COUNTIFS(DB_CAL_Q1_Q3!$H$5:$H$362,$J$4,DB_CAL_Q1_Q3!$G$5:$G$362,$B76,DB_CAL_Q1_Q3!$C$5:$C$362,M$65),IF($J$4="Todas",COUNTIFS(DB_CAL_Q1_Q3!$E$5:$E$362,$J$5,DB_CAL_Q1_Q3!$G$5:$G$362,$B76,DB_CAL_Q1_Q3!$C$5:$C$362,M$65),COUNTIFS(DB_CAL_Q1_Q3!$H$5:$H$362,$J$4,DB_CAL_Q1_Q3!$E$5:$E$362,$J$5,DB_CAL_Q1_Q3!$G$5:$G$362,$B76,DB_CAL_Q1_Q3!$C$5:$C$362,M$65))))</f>
        <v>0</v>
      </c>
      <c r="N76" s="221">
        <f>IF(AND($J$5="Todas",$J$4="Todas"),COUNTIFS(DB_CAL_Q1_Q3!$G$5:$G$362,$B76,DB_CAL_Q1_Q3!$C$5:$C$362,N$65),IF($J$5="Todas",COUNTIFS(DB_CAL_Q1_Q3!$H$5:$H$362,$J$4,DB_CAL_Q1_Q3!$G$5:$G$362,$B76,DB_CAL_Q1_Q3!$C$5:$C$362,N$65),IF($J$4="Todas",COUNTIFS(DB_CAL_Q1_Q3!$E$5:$E$362,$J$5,DB_CAL_Q1_Q3!$G$5:$G$362,$B76,DB_CAL_Q1_Q3!$C$5:$C$362,N$65),COUNTIFS(DB_CAL_Q1_Q3!$H$5:$H$362,$J$4,DB_CAL_Q1_Q3!$E$5:$E$362,$J$5,DB_CAL_Q1_Q3!$G$5:$G$362,$B76,DB_CAL_Q1_Q3!$C$5:$C$362,N$65))))</f>
        <v>0</v>
      </c>
      <c r="O76" s="225">
        <f t="shared" si="41"/>
        <v>0</v>
      </c>
      <c r="P76" s="225">
        <f t="shared" si="36"/>
        <v>0</v>
      </c>
      <c r="Q76" s="225">
        <f t="shared" si="36"/>
        <v>0</v>
      </c>
      <c r="R76" s="225">
        <f t="shared" si="36"/>
        <v>0</v>
      </c>
      <c r="S76" s="225">
        <f t="shared" si="36"/>
        <v>0</v>
      </c>
    </row>
    <row r="77" spans="1:19" ht="15" customHeight="1">
      <c r="A77" s="186"/>
      <c r="B77" s="186" t="str">
        <f t="shared" ref="B77:B79" si="42">B19</f>
        <v>DH no renovable</v>
      </c>
      <c r="C77" s="222">
        <f t="shared" si="37"/>
        <v>0</v>
      </c>
      <c r="D77" s="221">
        <f>IF(AND($J$5="Todas",$J$4="Todas"),COUNTIFS(DB_CAL_Q1_Q3!$G$5:$G$362,$B77,DB_CAL_Q1_Q3!$F$5:$F$362,D$65),IF($J$5="Todas",COUNTIFS(DB_CAL_Q1_Q3!$H$5:$H$362,$J$4,DB_CAL_Q1_Q3!$G$5:$G$362,$B77,DB_CAL_Q1_Q3!$F$5:$F$362,D$65),IF($J$4="Todas",COUNTIFS(DB_CAL_Q1_Q3!$E$5:$E$362,$J$5,DB_CAL_Q1_Q3!$G$5:$G$362,$B77,DB_CAL_Q1_Q3!$F$5:$F$362,D$65),COUNTIFS(DB_CAL_Q1_Q3!$H$5:$H$362,$J$4,DB_CAL_Q1_Q3!$E$5:$E$362,$J$5,DB_CAL_Q1_Q3!$G$5:$G$362,$B77,DB_CAL_Q1_Q3!$F$5:$F$362,D$65))))</f>
        <v>0</v>
      </c>
      <c r="E77" s="221">
        <f>IF(AND($J$5="Todas",$J$4="Todas"),COUNTIFS(DB_CAL_Q1_Q3!$G$5:$G$362,$B77,DB_CAL_Q1_Q3!$F$5:$F$362,E$65),IF($J$5="Todas",COUNTIFS(DB_CAL_Q1_Q3!$H$5:$H$362,$J$4,DB_CAL_Q1_Q3!$G$5:$G$362,$B77,DB_CAL_Q1_Q3!$F$5:$F$362,E$65),IF($J$4="Todas",COUNTIFS(DB_CAL_Q1_Q3!$E$5:$E$362,$J$5,DB_CAL_Q1_Q3!$G$5:$G$362,$B77,DB_CAL_Q1_Q3!$F$5:$F$362,E$65),COUNTIFS(DB_CAL_Q1_Q3!$H$5:$H$362,$J$4,DB_CAL_Q1_Q3!$E$5:$E$362,$J$5,DB_CAL_Q1_Q3!$G$5:$G$362,$B77,DB_CAL_Q1_Q3!$F$5:$F$362,E$65))))</f>
        <v>0</v>
      </c>
      <c r="F77" s="221">
        <f>IF(AND($J$5="Todas",$J$4="Todas"),COUNTIFS(DB_CAL_Q1_Q3!$G$5:$G$362,$B77,DB_CAL_Q1_Q3!$F$5:$F$362,F$65),IF($J$5="Todas",COUNTIFS(DB_CAL_Q1_Q3!$H$5:$H$362,$J$4,DB_CAL_Q1_Q3!$G$5:$G$362,$B77,DB_CAL_Q1_Q3!$F$5:$F$362,F$65),IF($J$4="Todas",COUNTIFS(DB_CAL_Q1_Q3!$E$5:$E$362,$J$5,DB_CAL_Q1_Q3!$G$5:$G$362,$B77,DB_CAL_Q1_Q3!$F$5:$F$362,F$65),COUNTIFS(DB_CAL_Q1_Q3!$H$5:$H$362,$J$4,DB_CAL_Q1_Q3!$E$5:$E$362,$J$5,DB_CAL_Q1_Q3!$G$5:$G$362,$B77,DB_CAL_Q1_Q3!$F$5:$F$362,F$65))))</f>
        <v>0</v>
      </c>
      <c r="G77" s="225">
        <f t="shared" si="38"/>
        <v>0</v>
      </c>
      <c r="H77" s="225">
        <f t="shared" si="39"/>
        <v>0</v>
      </c>
      <c r="I77" s="225">
        <f t="shared" si="40"/>
        <v>0</v>
      </c>
      <c r="J77" s="256">
        <f>IF(AND($J$5="Todas",$J$4="Todas"),COUNTIFS(DB_CAL_Q1_Q3!$G$5:$G$362,$B77,DB_CAL_Q1_Q3!$C$5:$C$362,J$65),IF($J$5="Todas",COUNTIFS(DB_CAL_Q1_Q3!$H$5:$H$362,$J$4,DB_CAL_Q1_Q3!$G$5:$G$362,$B77,DB_CAL_Q1_Q3!$C$5:$C$362,J$65),IF($J$4="Todas",COUNTIFS(DB_CAL_Q1_Q3!$E$5:$E$362,$J$5,DB_CAL_Q1_Q3!$G$5:$G$362,$B77,DB_CAL_Q1_Q3!$C$5:$C$362,J$65),COUNTIFS(DB_CAL_Q1_Q3!$H$5:$H$362,$J$4,DB_CAL_Q1_Q3!$E$5:$E$362,$J$5,DB_CAL_Q1_Q3!$G$5:$G$362,$B77,DB_CAL_Q1_Q3!$C$5:$C$362,J$65))))</f>
        <v>0</v>
      </c>
      <c r="K77" s="221">
        <f>IF(AND($J$5="Todas",$J$4="Todas"),COUNTIFS(DB_CAL_Q1_Q3!$G$5:$G$362,$B77,DB_CAL_Q1_Q3!$C$5:$C$362,K$65),IF($J$5="Todas",COUNTIFS(DB_CAL_Q1_Q3!$H$5:$H$362,$J$4,DB_CAL_Q1_Q3!$G$5:$G$362,$B77,DB_CAL_Q1_Q3!$C$5:$C$362,K$65),IF($J$4="Todas",COUNTIFS(DB_CAL_Q1_Q3!$E$5:$E$362,$J$5,DB_CAL_Q1_Q3!$G$5:$G$362,$B77,DB_CAL_Q1_Q3!$C$5:$C$362,K$65),COUNTIFS(DB_CAL_Q1_Q3!$H$5:$H$362,$J$4,DB_CAL_Q1_Q3!$E$5:$E$362,$J$5,DB_CAL_Q1_Q3!$G$5:$G$362,$B77,DB_CAL_Q1_Q3!$C$5:$C$362,K$65))))</f>
        <v>0</v>
      </c>
      <c r="L77" s="221">
        <f>IF(AND($J$5="Todas",$J$4="Todas"),COUNTIFS(DB_CAL_Q1_Q3!$G$5:$G$362,$B77,DB_CAL_Q1_Q3!$C$5:$C$362,L$65),IF($J$5="Todas",COUNTIFS(DB_CAL_Q1_Q3!$H$5:$H$362,$J$4,DB_CAL_Q1_Q3!$G$5:$G$362,$B77,DB_CAL_Q1_Q3!$C$5:$C$362,L$65),IF($J$4="Todas",COUNTIFS(DB_CAL_Q1_Q3!$E$5:$E$362,$J$5,DB_CAL_Q1_Q3!$G$5:$G$362,$B77,DB_CAL_Q1_Q3!$C$5:$C$362,L$65),COUNTIFS(DB_CAL_Q1_Q3!$H$5:$H$362,$J$4,DB_CAL_Q1_Q3!$E$5:$E$362,$J$5,DB_CAL_Q1_Q3!$G$5:$G$362,$B77,DB_CAL_Q1_Q3!$C$5:$C$362,L$65))))</f>
        <v>0</v>
      </c>
      <c r="M77" s="221">
        <f>IF(AND($J$5="Todas",$J$4="Todas"),COUNTIFS(DB_CAL_Q1_Q3!$G$5:$G$362,$B77,DB_CAL_Q1_Q3!$C$5:$C$362,M$65),IF($J$5="Todas",COUNTIFS(DB_CAL_Q1_Q3!$H$5:$H$362,$J$4,DB_CAL_Q1_Q3!$G$5:$G$362,$B77,DB_CAL_Q1_Q3!$C$5:$C$362,M$65),IF($J$4="Todas",COUNTIFS(DB_CAL_Q1_Q3!$E$5:$E$362,$J$5,DB_CAL_Q1_Q3!$G$5:$G$362,$B77,DB_CAL_Q1_Q3!$C$5:$C$362,M$65),COUNTIFS(DB_CAL_Q1_Q3!$H$5:$H$362,$J$4,DB_CAL_Q1_Q3!$E$5:$E$362,$J$5,DB_CAL_Q1_Q3!$G$5:$G$362,$B77,DB_CAL_Q1_Q3!$C$5:$C$362,M$65))))</f>
        <v>0</v>
      </c>
      <c r="N77" s="221">
        <f>IF(AND($J$5="Todas",$J$4="Todas"),COUNTIFS(DB_CAL_Q1_Q3!$G$5:$G$362,$B77,DB_CAL_Q1_Q3!$C$5:$C$362,N$65),IF($J$5="Todas",COUNTIFS(DB_CAL_Q1_Q3!$H$5:$H$362,$J$4,DB_CAL_Q1_Q3!$G$5:$G$362,$B77,DB_CAL_Q1_Q3!$C$5:$C$362,N$65),IF($J$4="Todas",COUNTIFS(DB_CAL_Q1_Q3!$E$5:$E$362,$J$5,DB_CAL_Q1_Q3!$G$5:$G$362,$B77,DB_CAL_Q1_Q3!$C$5:$C$362,N$65),COUNTIFS(DB_CAL_Q1_Q3!$H$5:$H$362,$J$4,DB_CAL_Q1_Q3!$E$5:$E$362,$J$5,DB_CAL_Q1_Q3!$G$5:$G$362,$B77,DB_CAL_Q1_Q3!$C$5:$C$362,N$65))))</f>
        <v>0</v>
      </c>
      <c r="O77" s="225">
        <f t="shared" si="41"/>
        <v>0</v>
      </c>
      <c r="P77" s="225">
        <f t="shared" si="36"/>
        <v>0</v>
      </c>
      <c r="Q77" s="225">
        <f t="shared" si="36"/>
        <v>0</v>
      </c>
      <c r="R77" s="225">
        <f t="shared" si="36"/>
        <v>0</v>
      </c>
      <c r="S77" s="225">
        <f t="shared" si="36"/>
        <v>0</v>
      </c>
    </row>
    <row r="78" spans="1:19" ht="15" customHeight="1">
      <c r="A78" s="186"/>
      <c r="B78" s="223" t="str">
        <f t="shared" si="42"/>
        <v>DH renovable</v>
      </c>
      <c r="C78" s="222">
        <f t="shared" si="37"/>
        <v>0</v>
      </c>
      <c r="D78" s="229">
        <f>IF(AND($J$5="Todas",$J$4="Todas"),COUNTIFS(DB_CAL_Q1_Q3!$G$5:$G$362,$B78,DB_CAL_Q1_Q3!$F$5:$F$362,D$65),IF($J$5="Todas",COUNTIFS(DB_CAL_Q1_Q3!$H$5:$H$362,$J$4,DB_CAL_Q1_Q3!$G$5:$G$362,$B78,DB_CAL_Q1_Q3!$F$5:$F$362,D$65),IF($J$4="Todas",COUNTIFS(DB_CAL_Q1_Q3!$E$5:$E$362,$J$5,DB_CAL_Q1_Q3!$G$5:$G$362,$B78,DB_CAL_Q1_Q3!$F$5:$F$362,D$65),COUNTIFS(DB_CAL_Q1_Q3!$H$5:$H$362,$J$4,DB_CAL_Q1_Q3!$E$5:$E$362,$J$5,DB_CAL_Q1_Q3!$G$5:$G$362,$B78,DB_CAL_Q1_Q3!$F$5:$F$362,D$65))))</f>
        <v>0</v>
      </c>
      <c r="E78" s="229">
        <f>IF(AND($J$5="Todas",$J$4="Todas"),COUNTIFS(DB_CAL_Q1_Q3!$G$5:$G$362,$B78,DB_CAL_Q1_Q3!$F$5:$F$362,E$65),IF($J$5="Todas",COUNTIFS(DB_CAL_Q1_Q3!$H$5:$H$362,$J$4,DB_CAL_Q1_Q3!$G$5:$G$362,$B78,DB_CAL_Q1_Q3!$F$5:$F$362,E$65),IF($J$4="Todas",COUNTIFS(DB_CAL_Q1_Q3!$E$5:$E$362,$J$5,DB_CAL_Q1_Q3!$G$5:$G$362,$B78,DB_CAL_Q1_Q3!$F$5:$F$362,E$65),COUNTIFS(DB_CAL_Q1_Q3!$H$5:$H$362,$J$4,DB_CAL_Q1_Q3!$E$5:$E$362,$J$5,DB_CAL_Q1_Q3!$G$5:$G$362,$B78,DB_CAL_Q1_Q3!$F$5:$F$362,E$65))))</f>
        <v>0</v>
      </c>
      <c r="F78" s="229">
        <f>IF(AND($J$5="Todas",$J$4="Todas"),COUNTIFS(DB_CAL_Q1_Q3!$G$5:$G$362,$B78,DB_CAL_Q1_Q3!$F$5:$F$362,F$65),IF($J$5="Todas",COUNTIFS(DB_CAL_Q1_Q3!$H$5:$H$362,$J$4,DB_CAL_Q1_Q3!$G$5:$G$362,$B78,DB_CAL_Q1_Q3!$F$5:$F$362,F$65),IF($J$4="Todas",COUNTIFS(DB_CAL_Q1_Q3!$E$5:$E$362,$J$5,DB_CAL_Q1_Q3!$G$5:$G$362,$B78,DB_CAL_Q1_Q3!$F$5:$F$362,F$65),COUNTIFS(DB_CAL_Q1_Q3!$H$5:$H$362,$J$4,DB_CAL_Q1_Q3!$E$5:$E$362,$J$5,DB_CAL_Q1_Q3!$G$5:$G$362,$B78,DB_CAL_Q1_Q3!$F$5:$F$362,F$65))))</f>
        <v>0</v>
      </c>
      <c r="G78" s="230">
        <f t="shared" si="38"/>
        <v>0</v>
      </c>
      <c r="H78" s="230">
        <f t="shared" si="39"/>
        <v>0</v>
      </c>
      <c r="I78" s="230">
        <f t="shared" si="40"/>
        <v>0</v>
      </c>
      <c r="J78" s="257">
        <f>IF(AND($J$5="Todas",$J$4="Todas"),COUNTIFS(DB_CAL_Q1_Q3!$G$5:$G$362,$B78,DB_CAL_Q1_Q3!$C$5:$C$362,J$65),IF($J$5="Todas",COUNTIFS(DB_CAL_Q1_Q3!$H$5:$H$362,$J$4,DB_CAL_Q1_Q3!$G$5:$G$362,$B78,DB_CAL_Q1_Q3!$C$5:$C$362,J$65),IF($J$4="Todas",COUNTIFS(DB_CAL_Q1_Q3!$E$5:$E$362,$J$5,DB_CAL_Q1_Q3!$G$5:$G$362,$B78,DB_CAL_Q1_Q3!$C$5:$C$362,J$65),COUNTIFS(DB_CAL_Q1_Q3!$H$5:$H$362,$J$4,DB_CAL_Q1_Q3!$E$5:$E$362,$J$5,DB_CAL_Q1_Q3!$G$5:$G$362,$B78,DB_CAL_Q1_Q3!$C$5:$C$362,J$65))))</f>
        <v>0</v>
      </c>
      <c r="K78" s="229">
        <f>IF(AND($J$5="Todas",$J$4="Todas"),COUNTIFS(DB_CAL_Q1_Q3!$G$5:$G$362,$B78,DB_CAL_Q1_Q3!$C$5:$C$362,K$65),IF($J$5="Todas",COUNTIFS(DB_CAL_Q1_Q3!$H$5:$H$362,$J$4,DB_CAL_Q1_Q3!$G$5:$G$362,$B78,DB_CAL_Q1_Q3!$C$5:$C$362,K$65),IF($J$4="Todas",COUNTIFS(DB_CAL_Q1_Q3!$E$5:$E$362,$J$5,DB_CAL_Q1_Q3!$G$5:$G$362,$B78,DB_CAL_Q1_Q3!$C$5:$C$362,K$65),COUNTIFS(DB_CAL_Q1_Q3!$H$5:$H$362,$J$4,DB_CAL_Q1_Q3!$E$5:$E$362,$J$5,DB_CAL_Q1_Q3!$G$5:$G$362,$B78,DB_CAL_Q1_Q3!$C$5:$C$362,K$65))))</f>
        <v>0</v>
      </c>
      <c r="L78" s="229">
        <f>IF(AND($J$5="Todas",$J$4="Todas"),COUNTIFS(DB_CAL_Q1_Q3!$G$5:$G$362,$B78,DB_CAL_Q1_Q3!$C$5:$C$362,L$65),IF($J$5="Todas",COUNTIFS(DB_CAL_Q1_Q3!$H$5:$H$362,$J$4,DB_CAL_Q1_Q3!$G$5:$G$362,$B78,DB_CAL_Q1_Q3!$C$5:$C$362,L$65),IF($J$4="Todas",COUNTIFS(DB_CAL_Q1_Q3!$E$5:$E$362,$J$5,DB_CAL_Q1_Q3!$G$5:$G$362,$B78,DB_CAL_Q1_Q3!$C$5:$C$362,L$65),COUNTIFS(DB_CAL_Q1_Q3!$H$5:$H$362,$J$4,DB_CAL_Q1_Q3!$E$5:$E$362,$J$5,DB_CAL_Q1_Q3!$G$5:$G$362,$B78,DB_CAL_Q1_Q3!$C$5:$C$362,L$65))))</f>
        <v>0</v>
      </c>
      <c r="M78" s="229">
        <f>IF(AND($J$5="Todas",$J$4="Todas"),COUNTIFS(DB_CAL_Q1_Q3!$G$5:$G$362,$B78,DB_CAL_Q1_Q3!$C$5:$C$362,M$65),IF($J$5="Todas",COUNTIFS(DB_CAL_Q1_Q3!$H$5:$H$362,$J$4,DB_CAL_Q1_Q3!$G$5:$G$362,$B78,DB_CAL_Q1_Q3!$C$5:$C$362,M$65),IF($J$4="Todas",COUNTIFS(DB_CAL_Q1_Q3!$E$5:$E$362,$J$5,DB_CAL_Q1_Q3!$G$5:$G$362,$B78,DB_CAL_Q1_Q3!$C$5:$C$362,M$65),COUNTIFS(DB_CAL_Q1_Q3!$H$5:$H$362,$J$4,DB_CAL_Q1_Q3!$E$5:$E$362,$J$5,DB_CAL_Q1_Q3!$G$5:$G$362,$B78,DB_CAL_Q1_Q3!$C$5:$C$362,M$65))))</f>
        <v>0</v>
      </c>
      <c r="N78" s="229">
        <f>IF(AND($J$5="Todas",$J$4="Todas"),COUNTIFS(DB_CAL_Q1_Q3!$G$5:$G$362,$B78,DB_CAL_Q1_Q3!$C$5:$C$362,N$65),IF($J$5="Todas",COUNTIFS(DB_CAL_Q1_Q3!$H$5:$H$362,$J$4,DB_CAL_Q1_Q3!$G$5:$G$362,$B78,DB_CAL_Q1_Q3!$C$5:$C$362,N$65),IF($J$4="Todas",COUNTIFS(DB_CAL_Q1_Q3!$E$5:$E$362,$J$5,DB_CAL_Q1_Q3!$G$5:$G$362,$B78,DB_CAL_Q1_Q3!$C$5:$C$362,N$65),COUNTIFS(DB_CAL_Q1_Q3!$H$5:$H$362,$J$4,DB_CAL_Q1_Q3!$E$5:$E$362,$J$5,DB_CAL_Q1_Q3!$G$5:$G$362,$B78,DB_CAL_Q1_Q3!$C$5:$C$362,N$65))))</f>
        <v>0</v>
      </c>
      <c r="O78" s="230">
        <f t="shared" si="41"/>
        <v>0</v>
      </c>
      <c r="P78" s="230">
        <f t="shared" si="36"/>
        <v>0</v>
      </c>
      <c r="Q78" s="230">
        <f t="shared" si="36"/>
        <v>0</v>
      </c>
      <c r="R78" s="230">
        <f t="shared" si="36"/>
        <v>0</v>
      </c>
      <c r="S78" s="230">
        <f t="shared" si="36"/>
        <v>0</v>
      </c>
    </row>
    <row r="79" spans="1:19" ht="15" customHeight="1" thickBot="1">
      <c r="A79" s="186"/>
      <c r="B79" s="234" t="str">
        <f t="shared" si="42"/>
        <v>Carbón</v>
      </c>
      <c r="C79" s="233">
        <f t="shared" si="37"/>
        <v>0</v>
      </c>
      <c r="D79" s="232">
        <f>IF(AND($J$5="Todas",$J$4="Todas"),COUNTIFS(DB_CAL_Q1_Q3!$G$5:$G$362,$B79,DB_CAL_Q1_Q3!$F$5:$F$362,D$65),IF($J$5="Todas",COUNTIFS(DB_CAL_Q1_Q3!$H$5:$H$362,$J$4,DB_CAL_Q1_Q3!$G$5:$G$362,$B79,DB_CAL_Q1_Q3!$F$5:$F$362,D$65),IF($J$4="Todas",COUNTIFS(DB_CAL_Q1_Q3!$E$5:$E$362,$J$5,DB_CAL_Q1_Q3!$G$5:$G$362,$B79,DB_CAL_Q1_Q3!$F$5:$F$362,D$65),COUNTIFS(DB_CAL_Q1_Q3!$H$5:$H$362,$J$4,DB_CAL_Q1_Q3!$E$5:$E$362,$J$5,DB_CAL_Q1_Q3!$G$5:$G$362,$B79,DB_CAL_Q1_Q3!$F$5:$F$362,D$65))))</f>
        <v>0</v>
      </c>
      <c r="E79" s="232">
        <f>IF(AND($J$5="Todas",$J$4="Todas"),COUNTIFS(DB_CAL_Q1_Q3!$G$5:$G$362,$B79,DB_CAL_Q1_Q3!$F$5:$F$362,E$65),IF($J$5="Todas",COUNTIFS(DB_CAL_Q1_Q3!$H$5:$H$362,$J$4,DB_CAL_Q1_Q3!$G$5:$G$362,$B79,DB_CAL_Q1_Q3!$F$5:$F$362,E$65),IF($J$4="Todas",COUNTIFS(DB_CAL_Q1_Q3!$E$5:$E$362,$J$5,DB_CAL_Q1_Q3!$G$5:$G$362,$B79,DB_CAL_Q1_Q3!$F$5:$F$362,E$65),COUNTIFS(DB_CAL_Q1_Q3!$H$5:$H$362,$J$4,DB_CAL_Q1_Q3!$E$5:$E$362,$J$5,DB_CAL_Q1_Q3!$G$5:$G$362,$B79,DB_CAL_Q1_Q3!$F$5:$F$362,E$65))))</f>
        <v>0</v>
      </c>
      <c r="F79" s="232">
        <f>IF(AND($J$5="Todas",$J$4="Todas"),COUNTIFS(DB_CAL_Q1_Q3!$G$5:$G$362,$B79,DB_CAL_Q1_Q3!$F$5:$F$362,F$65),IF($J$5="Todas",COUNTIFS(DB_CAL_Q1_Q3!$H$5:$H$362,$J$4,DB_CAL_Q1_Q3!$G$5:$G$362,$B79,DB_CAL_Q1_Q3!$F$5:$F$362,F$65),IF($J$4="Todas",COUNTIFS(DB_CAL_Q1_Q3!$E$5:$E$362,$J$5,DB_CAL_Q1_Q3!$G$5:$G$362,$B79,DB_CAL_Q1_Q3!$F$5:$F$362,F$65),COUNTIFS(DB_CAL_Q1_Q3!$H$5:$H$362,$J$4,DB_CAL_Q1_Q3!$E$5:$E$362,$J$5,DB_CAL_Q1_Q3!$G$5:$G$362,$B79,DB_CAL_Q1_Q3!$F$5:$F$362,F$65))))</f>
        <v>0</v>
      </c>
      <c r="G79" s="236">
        <f t="shared" si="38"/>
        <v>0</v>
      </c>
      <c r="H79" s="236">
        <f t="shared" si="39"/>
        <v>0</v>
      </c>
      <c r="I79" s="236">
        <f t="shared" si="40"/>
        <v>0</v>
      </c>
      <c r="J79" s="258">
        <f>IF(AND($J$5="Todas",$J$4="Todas"),COUNTIFS(DB_CAL_Q1_Q3!$G$5:$G$362,$B79,DB_CAL_Q1_Q3!$C$5:$C$362,J$65),IF($J$5="Todas",COUNTIFS(DB_CAL_Q1_Q3!$H$5:$H$362,$J$4,DB_CAL_Q1_Q3!$G$5:$G$362,$B79,DB_CAL_Q1_Q3!$C$5:$C$362,J$65),IF($J$4="Todas",COUNTIFS(DB_CAL_Q1_Q3!$E$5:$E$362,$J$5,DB_CAL_Q1_Q3!$G$5:$G$362,$B79,DB_CAL_Q1_Q3!$C$5:$C$362,J$65),COUNTIFS(DB_CAL_Q1_Q3!$H$5:$H$362,$J$4,DB_CAL_Q1_Q3!$E$5:$E$362,$J$5,DB_CAL_Q1_Q3!$G$5:$G$362,$B79,DB_CAL_Q1_Q3!$C$5:$C$362,J$65))))</f>
        <v>0</v>
      </c>
      <c r="K79" s="232">
        <f>IF(AND($J$5="Todas",$J$4="Todas"),COUNTIFS(DB_CAL_Q1_Q3!$G$5:$G$362,$B79,DB_CAL_Q1_Q3!$C$5:$C$362,K$65),IF($J$5="Todas",COUNTIFS(DB_CAL_Q1_Q3!$H$5:$H$362,$J$4,DB_CAL_Q1_Q3!$G$5:$G$362,$B79,DB_CAL_Q1_Q3!$C$5:$C$362,K$65),IF($J$4="Todas",COUNTIFS(DB_CAL_Q1_Q3!$E$5:$E$362,$J$5,DB_CAL_Q1_Q3!$G$5:$G$362,$B79,DB_CAL_Q1_Q3!$C$5:$C$362,K$65),COUNTIFS(DB_CAL_Q1_Q3!$H$5:$H$362,$J$4,DB_CAL_Q1_Q3!$E$5:$E$362,$J$5,DB_CAL_Q1_Q3!$G$5:$G$362,$B79,DB_CAL_Q1_Q3!$C$5:$C$362,K$65))))</f>
        <v>0</v>
      </c>
      <c r="L79" s="232">
        <f>IF(AND($J$5="Todas",$J$4="Todas"),COUNTIFS(DB_CAL_Q1_Q3!$G$5:$G$362,$B79,DB_CAL_Q1_Q3!$C$5:$C$362,L$65),IF($J$5="Todas",COUNTIFS(DB_CAL_Q1_Q3!$H$5:$H$362,$J$4,DB_CAL_Q1_Q3!$G$5:$G$362,$B79,DB_CAL_Q1_Q3!$C$5:$C$362,L$65),IF($J$4="Todas",COUNTIFS(DB_CAL_Q1_Q3!$E$5:$E$362,$J$5,DB_CAL_Q1_Q3!$G$5:$G$362,$B79,DB_CAL_Q1_Q3!$C$5:$C$362,L$65),COUNTIFS(DB_CAL_Q1_Q3!$H$5:$H$362,$J$4,DB_CAL_Q1_Q3!$E$5:$E$362,$J$5,DB_CAL_Q1_Q3!$G$5:$G$362,$B79,DB_CAL_Q1_Q3!$C$5:$C$362,L$65))))</f>
        <v>0</v>
      </c>
      <c r="M79" s="232">
        <f>IF(AND($J$5="Todas",$J$4="Todas"),COUNTIFS(DB_CAL_Q1_Q3!$G$5:$G$362,$B79,DB_CAL_Q1_Q3!$C$5:$C$362,M$65),IF($J$5="Todas",COUNTIFS(DB_CAL_Q1_Q3!$H$5:$H$362,$J$4,DB_CAL_Q1_Q3!$G$5:$G$362,$B79,DB_CAL_Q1_Q3!$C$5:$C$362,M$65),IF($J$4="Todas",COUNTIFS(DB_CAL_Q1_Q3!$E$5:$E$362,$J$5,DB_CAL_Q1_Q3!$G$5:$G$362,$B79,DB_CAL_Q1_Q3!$C$5:$C$362,M$65),COUNTIFS(DB_CAL_Q1_Q3!$H$5:$H$362,$J$4,DB_CAL_Q1_Q3!$E$5:$E$362,$J$5,DB_CAL_Q1_Q3!$G$5:$G$362,$B79,DB_CAL_Q1_Q3!$C$5:$C$362,M$65))))</f>
        <v>0</v>
      </c>
      <c r="N79" s="232">
        <f>IF(AND($J$5="Todas",$J$4="Todas"),COUNTIFS(DB_CAL_Q1_Q3!$G$5:$G$362,$B79,DB_CAL_Q1_Q3!$C$5:$C$362,N$65),IF($J$5="Todas",COUNTIFS(DB_CAL_Q1_Q3!$H$5:$H$362,$J$4,DB_CAL_Q1_Q3!$G$5:$G$362,$B79,DB_CAL_Q1_Q3!$C$5:$C$362,N$65),IF($J$4="Todas",COUNTIFS(DB_CAL_Q1_Q3!$E$5:$E$362,$J$5,DB_CAL_Q1_Q3!$G$5:$G$362,$B79,DB_CAL_Q1_Q3!$C$5:$C$362,N$65),COUNTIFS(DB_CAL_Q1_Q3!$H$5:$H$362,$J$4,DB_CAL_Q1_Q3!$E$5:$E$362,$J$5,DB_CAL_Q1_Q3!$G$5:$G$362,$B79,DB_CAL_Q1_Q3!$C$5:$C$362,N$65))))</f>
        <v>0</v>
      </c>
      <c r="O79" s="236">
        <f t="shared" si="41"/>
        <v>0</v>
      </c>
      <c r="P79" s="236">
        <f t="shared" si="36"/>
        <v>0</v>
      </c>
      <c r="Q79" s="236">
        <f t="shared" si="36"/>
        <v>0</v>
      </c>
      <c r="R79" s="236">
        <f t="shared" si="36"/>
        <v>0</v>
      </c>
      <c r="S79" s="236">
        <f t="shared" si="36"/>
        <v>0</v>
      </c>
    </row>
    <row r="80" spans="1:19" ht="15" customHeight="1" thickTop="1">
      <c r="A80" s="186"/>
      <c r="B80" s="246"/>
      <c r="C80" s="247"/>
      <c r="D80" s="237">
        <f t="shared" ref="D80:I80" si="43">SUM(D66:D79)</f>
        <v>178</v>
      </c>
      <c r="E80" s="237">
        <f t="shared" si="43"/>
        <v>166</v>
      </c>
      <c r="F80" s="237">
        <f t="shared" si="43"/>
        <v>14</v>
      </c>
      <c r="G80" s="238">
        <f t="shared" si="43"/>
        <v>1.0000000000000002</v>
      </c>
      <c r="H80" s="238">
        <f t="shared" si="43"/>
        <v>0.99999999999999989</v>
      </c>
      <c r="I80" s="238">
        <f t="shared" si="43"/>
        <v>1</v>
      </c>
      <c r="J80" s="259">
        <f>SUM(J66:J79)</f>
        <v>53</v>
      </c>
      <c r="K80" s="237">
        <f>SUM(K66:K79)</f>
        <v>108</v>
      </c>
      <c r="L80" s="237">
        <f>SUM(L66:L79)</f>
        <v>149</v>
      </c>
      <c r="M80" s="237">
        <f t="shared" ref="M80:N80" si="44">SUM(M66:M79)</f>
        <v>30</v>
      </c>
      <c r="N80" s="237">
        <f t="shared" si="44"/>
        <v>18</v>
      </c>
      <c r="O80" s="238">
        <f>SUM(O66:O79)</f>
        <v>0.99999999999999989</v>
      </c>
      <c r="P80" s="238">
        <f>SUM(P66:P79)</f>
        <v>1.0000000000000002</v>
      </c>
      <c r="Q80" s="238">
        <f>SUM(Q66:Q79)</f>
        <v>1</v>
      </c>
      <c r="R80" s="238">
        <f>SUM(R66:R79)</f>
        <v>0.99999999999999989</v>
      </c>
      <c r="S80" s="238">
        <f>SUM(S66:S79)</f>
        <v>1</v>
      </c>
    </row>
    <row r="81" spans="1:21" ht="15" customHeight="1">
      <c r="A81" s="186"/>
      <c r="B81" s="246"/>
      <c r="C81" s="247"/>
      <c r="D81" s="190"/>
      <c r="E81" s="190"/>
      <c r="F81" s="248"/>
      <c r="G81" s="248"/>
      <c r="H81" s="190"/>
      <c r="I81" s="190"/>
      <c r="J81" s="190"/>
      <c r="K81" s="190"/>
      <c r="L81" s="190"/>
      <c r="M81" s="190"/>
      <c r="N81" s="190"/>
      <c r="O81" s="190"/>
      <c r="P81" s="190"/>
      <c r="Q81" s="248"/>
      <c r="R81" s="248"/>
      <c r="S81" s="248"/>
      <c r="T81" s="248"/>
      <c r="U81" s="248"/>
    </row>
    <row r="82" spans="1:21" ht="15" customHeight="1">
      <c r="A82" s="186"/>
      <c r="B82" s="260"/>
    </row>
    <row r="83" spans="1:21" ht="15" customHeight="1">
      <c r="A83" s="186"/>
      <c r="B83" s="261"/>
      <c r="C83" s="261"/>
      <c r="D83" s="261"/>
      <c r="E83" s="261"/>
      <c r="F83" s="261"/>
      <c r="G83" s="261"/>
      <c r="H83" s="261"/>
      <c r="I83" s="261"/>
      <c r="J83" s="261"/>
    </row>
    <row r="84" spans="1:21" ht="15" customHeight="1">
      <c r="A84" s="186"/>
      <c r="B84" s="261"/>
      <c r="C84" s="261"/>
      <c r="D84" s="261"/>
      <c r="E84" s="261"/>
      <c r="F84" s="261"/>
      <c r="G84" s="261"/>
      <c r="H84" s="261"/>
      <c r="I84" s="261"/>
      <c r="J84" s="261"/>
    </row>
    <row r="85" spans="1:21">
      <c r="A85" s="186"/>
      <c r="B85" s="261"/>
      <c r="C85" s="261"/>
      <c r="D85" s="261"/>
      <c r="E85" s="192"/>
      <c r="F85" s="192"/>
      <c r="G85" s="192"/>
    </row>
    <row r="86" spans="1:21">
      <c r="A86" s="186"/>
      <c r="B86" s="261"/>
      <c r="C86" s="261"/>
      <c r="D86" s="261"/>
    </row>
    <row r="87" spans="1:21">
      <c r="A87" s="186"/>
      <c r="B87" s="261"/>
      <c r="C87" s="261"/>
      <c r="D87" s="261"/>
    </row>
    <row r="88" spans="1:21">
      <c r="A88" s="186"/>
      <c r="B88" s="261"/>
      <c r="C88" s="261"/>
      <c r="D88" s="261"/>
    </row>
    <row r="89" spans="1:21">
      <c r="A89" s="186"/>
      <c r="B89" s="261"/>
      <c r="C89" s="261"/>
      <c r="D89" s="261"/>
    </row>
    <row r="90" spans="1:21">
      <c r="A90" s="186"/>
      <c r="B90" s="261"/>
      <c r="C90" s="261"/>
      <c r="D90" s="261"/>
    </row>
    <row r="91" spans="1:21">
      <c r="A91" s="186"/>
      <c r="B91" s="261"/>
      <c r="C91" s="261"/>
      <c r="D91" s="261"/>
    </row>
    <row r="92" spans="1:21">
      <c r="A92" s="186"/>
      <c r="B92" s="261"/>
      <c r="C92" s="261"/>
      <c r="D92" s="261"/>
    </row>
    <row r="93" spans="1:21">
      <c r="A93" s="186"/>
      <c r="B93" s="261"/>
      <c r="C93" s="261"/>
      <c r="D93" s="261"/>
    </row>
    <row r="94" spans="1:21">
      <c r="A94" s="186"/>
      <c r="B94" s="261"/>
      <c r="C94" s="261"/>
      <c r="D94" s="261"/>
    </row>
    <row r="95" spans="1:21">
      <c r="A95" s="186"/>
      <c r="B95" s="261"/>
      <c r="C95" s="261"/>
      <c r="D95" s="261"/>
    </row>
    <row r="96" spans="1:21">
      <c r="A96" s="186"/>
      <c r="B96" s="261"/>
      <c r="C96" s="261"/>
      <c r="D96" s="261"/>
    </row>
    <row r="97" spans="1:9">
      <c r="A97" s="186"/>
      <c r="B97" s="261"/>
      <c r="C97" s="261"/>
      <c r="D97" s="261"/>
    </row>
    <row r="98" spans="1:9">
      <c r="A98" s="186"/>
      <c r="B98" s="261"/>
      <c r="C98" s="261"/>
      <c r="D98" s="261"/>
    </row>
    <row r="99" spans="1:9">
      <c r="A99" s="186"/>
      <c r="B99" s="261"/>
      <c r="C99" s="261"/>
      <c r="D99" s="261"/>
    </row>
    <row r="100" spans="1:9">
      <c r="A100" s="186"/>
      <c r="B100" s="261"/>
      <c r="C100" s="261"/>
      <c r="D100" s="261"/>
    </row>
    <row r="101" spans="1:9">
      <c r="A101" s="186"/>
      <c r="B101" s="261"/>
      <c r="C101" s="261"/>
      <c r="D101" s="261"/>
    </row>
    <row r="102" spans="1:9">
      <c r="A102" s="186"/>
      <c r="B102" s="261"/>
      <c r="C102" s="261"/>
      <c r="D102" s="261"/>
    </row>
    <row r="103" spans="1:9">
      <c r="A103" s="186"/>
    </row>
    <row r="104" spans="1:9">
      <c r="A104" s="186"/>
    </row>
    <row r="105" spans="1:9">
      <c r="A105" s="186"/>
    </row>
    <row r="106" spans="1:9">
      <c r="A106" s="186"/>
    </row>
    <row r="107" spans="1:9">
      <c r="A107" s="186"/>
      <c r="I107" s="186"/>
    </row>
    <row r="108" spans="1:9">
      <c r="A108" s="186"/>
      <c r="I108" s="186"/>
    </row>
    <row r="109" spans="1:9">
      <c r="A109" s="186"/>
      <c r="I109" s="186"/>
    </row>
    <row r="110" spans="1:9">
      <c r="A110" s="186"/>
      <c r="I110" s="186"/>
    </row>
    <row r="111" spans="1:9">
      <c r="A111" s="186"/>
      <c r="I111" s="186"/>
    </row>
    <row r="112" spans="1:9">
      <c r="A112" s="186"/>
      <c r="I112" s="186"/>
    </row>
    <row r="113" spans="1:9">
      <c r="A113" s="186"/>
      <c r="I113" s="186"/>
    </row>
    <row r="114" spans="1:9">
      <c r="A114" s="186"/>
      <c r="I114" s="186"/>
    </row>
    <row r="115" spans="1:9">
      <c r="A115" s="186"/>
      <c r="I115" s="186"/>
    </row>
    <row r="116" spans="1:9">
      <c r="A116" s="186"/>
      <c r="I116" s="186"/>
    </row>
    <row r="117" spans="1:9">
      <c r="A117" s="186"/>
      <c r="I117" s="186"/>
    </row>
    <row r="118" spans="1:9">
      <c r="A118" s="186"/>
      <c r="I118" s="186"/>
    </row>
    <row r="119" spans="1:9">
      <c r="A119" s="186"/>
      <c r="I119" s="186"/>
    </row>
    <row r="120" spans="1:9">
      <c r="A120" s="186"/>
      <c r="I120" s="186"/>
    </row>
    <row r="121" spans="1:9">
      <c r="A121" s="186"/>
      <c r="I121" s="186"/>
    </row>
    <row r="122" spans="1:9">
      <c r="A122" s="186"/>
      <c r="I122" s="186"/>
    </row>
    <row r="123" spans="1:9">
      <c r="A123" s="186"/>
      <c r="I123" s="186"/>
    </row>
    <row r="124" spans="1:9">
      <c r="A124" s="186"/>
      <c r="I124" s="186"/>
    </row>
    <row r="125" spans="1:9">
      <c r="A125" s="186"/>
      <c r="I125" s="186"/>
    </row>
    <row r="126" spans="1:9">
      <c r="A126" s="186"/>
      <c r="I126" s="186"/>
    </row>
    <row r="127" spans="1:9">
      <c r="A127" s="186"/>
      <c r="I127" s="186"/>
    </row>
    <row r="128" spans="1:9">
      <c r="A128" s="186"/>
      <c r="I128" s="186"/>
    </row>
    <row r="129" spans="1:9">
      <c r="A129" s="186"/>
      <c r="I129" s="186"/>
    </row>
    <row r="130" spans="1:9">
      <c r="A130" s="186"/>
      <c r="I130" s="186"/>
    </row>
    <row r="131" spans="1:9">
      <c r="A131" s="186"/>
      <c r="I131" s="186"/>
    </row>
    <row r="132" spans="1:9">
      <c r="A132" s="186"/>
      <c r="I132" s="186"/>
    </row>
    <row r="133" spans="1:9">
      <c r="A133" s="186"/>
      <c r="I133" s="186"/>
    </row>
    <row r="134" spans="1:9">
      <c r="A134" s="186"/>
      <c r="I134" s="186"/>
    </row>
    <row r="135" spans="1:9">
      <c r="A135" s="186"/>
      <c r="I135" s="186"/>
    </row>
    <row r="136" spans="1:9">
      <c r="A136" s="186"/>
      <c r="I136" s="186"/>
    </row>
    <row r="137" spans="1:9">
      <c r="A137" s="186"/>
      <c r="I137" s="186"/>
    </row>
    <row r="138" spans="1:9">
      <c r="A138" s="186"/>
      <c r="I138" s="186"/>
    </row>
    <row r="139" spans="1:9">
      <c r="A139" s="186"/>
      <c r="I139" s="186"/>
    </row>
    <row r="140" spans="1:9">
      <c r="A140" s="186"/>
      <c r="I140" s="186"/>
    </row>
    <row r="141" spans="1:9">
      <c r="A141" s="186"/>
      <c r="I141" s="186"/>
    </row>
    <row r="142" spans="1:9">
      <c r="A142" s="186"/>
      <c r="I142" s="186"/>
    </row>
    <row r="143" spans="1:9">
      <c r="A143" s="186"/>
      <c r="I143" s="186"/>
    </row>
    <row r="144" spans="1:9">
      <c r="A144" s="186"/>
      <c r="I144" s="186"/>
    </row>
    <row r="145" spans="1:9">
      <c r="A145" s="186"/>
      <c r="I145" s="186"/>
    </row>
    <row r="146" spans="1:9">
      <c r="A146" s="186"/>
      <c r="I146" s="186"/>
    </row>
    <row r="147" spans="1:9">
      <c r="A147" s="186"/>
      <c r="I147" s="186"/>
    </row>
    <row r="148" spans="1:9">
      <c r="A148" s="186"/>
      <c r="I148" s="186"/>
    </row>
    <row r="149" spans="1:9">
      <c r="A149" s="186"/>
      <c r="I149" s="186"/>
    </row>
    <row r="150" spans="1:9">
      <c r="A150" s="186"/>
      <c r="I150" s="186"/>
    </row>
    <row r="151" spans="1:9">
      <c r="A151" s="186"/>
      <c r="I151" s="186"/>
    </row>
    <row r="152" spans="1:9">
      <c r="A152" s="186"/>
      <c r="I152" s="186"/>
    </row>
    <row r="153" spans="1:9">
      <c r="A153" s="186"/>
      <c r="I153" s="186"/>
    </row>
    <row r="154" spans="1:9">
      <c r="A154" s="186"/>
      <c r="I154" s="186"/>
    </row>
    <row r="155" spans="1:9">
      <c r="A155" s="186"/>
      <c r="I155" s="186"/>
    </row>
    <row r="156" spans="1:9">
      <c r="A156" s="186"/>
      <c r="I156" s="186"/>
    </row>
    <row r="157" spans="1:9">
      <c r="A157" s="186"/>
      <c r="I157" s="186"/>
    </row>
    <row r="158" spans="1:9">
      <c r="A158" s="186"/>
      <c r="I158" s="186"/>
    </row>
    <row r="159" spans="1:9">
      <c r="A159" s="186"/>
      <c r="I159" s="186"/>
    </row>
    <row r="160" spans="1:9">
      <c r="A160" s="186"/>
      <c r="I160" s="186"/>
    </row>
    <row r="161" spans="1:9">
      <c r="A161" s="186"/>
      <c r="I161" s="186"/>
    </row>
    <row r="162" spans="1:9">
      <c r="A162" s="186"/>
      <c r="I162" s="186"/>
    </row>
    <row r="163" spans="1:9">
      <c r="A163" s="186"/>
      <c r="I163" s="186"/>
    </row>
    <row r="164" spans="1:9">
      <c r="A164" s="186"/>
      <c r="I164" s="186"/>
    </row>
    <row r="165" spans="1:9">
      <c r="A165" s="186"/>
      <c r="I165" s="186"/>
    </row>
    <row r="166" spans="1:9">
      <c r="A166" s="186"/>
      <c r="I166" s="186"/>
    </row>
    <row r="167" spans="1:9">
      <c r="A167" s="186"/>
      <c r="I167" s="186"/>
    </row>
    <row r="168" spans="1:9">
      <c r="A168" s="186"/>
      <c r="I168" s="186"/>
    </row>
    <row r="169" spans="1:9">
      <c r="A169" s="186"/>
      <c r="I169" s="186"/>
    </row>
    <row r="170" spans="1:9">
      <c r="A170" s="186"/>
      <c r="I170" s="186"/>
    </row>
    <row r="171" spans="1:9">
      <c r="A171" s="186"/>
      <c r="I171" s="186"/>
    </row>
    <row r="172" spans="1:9">
      <c r="A172" s="186"/>
      <c r="I172" s="186"/>
    </row>
    <row r="173" spans="1:9">
      <c r="A173" s="186"/>
      <c r="I173" s="186"/>
    </row>
    <row r="174" spans="1:9">
      <c r="A174" s="186"/>
      <c r="I174" s="186"/>
    </row>
    <row r="175" spans="1:9">
      <c r="A175" s="186"/>
      <c r="I175" s="186"/>
    </row>
    <row r="176" spans="1:9">
      <c r="A176" s="186"/>
      <c r="I176" s="186"/>
    </row>
    <row r="177" spans="1:9">
      <c r="A177" s="186"/>
      <c r="I177" s="186"/>
    </row>
    <row r="178" spans="1:9">
      <c r="A178" s="186"/>
      <c r="I178" s="186"/>
    </row>
    <row r="179" spans="1:9">
      <c r="A179" s="186"/>
      <c r="I179" s="186"/>
    </row>
    <row r="180" spans="1:9">
      <c r="A180" s="186"/>
      <c r="I180" s="186"/>
    </row>
    <row r="181" spans="1:9">
      <c r="A181" s="186"/>
      <c r="I181" s="186"/>
    </row>
    <row r="182" spans="1:9">
      <c r="A182" s="186"/>
      <c r="I182" s="186"/>
    </row>
    <row r="183" spans="1:9">
      <c r="A183" s="186"/>
      <c r="I183" s="186"/>
    </row>
    <row r="184" spans="1:9">
      <c r="A184" s="186"/>
      <c r="I184" s="186"/>
    </row>
    <row r="185" spans="1:9">
      <c r="A185" s="186"/>
      <c r="I185" s="186"/>
    </row>
    <row r="186" spans="1:9">
      <c r="A186" s="186"/>
      <c r="I186" s="186"/>
    </row>
    <row r="187" spans="1:9">
      <c r="A187" s="186"/>
      <c r="I187" s="186"/>
    </row>
    <row r="188" spans="1:9">
      <c r="A188" s="186"/>
      <c r="I188" s="186"/>
    </row>
    <row r="189" spans="1:9">
      <c r="A189" s="186"/>
      <c r="I189" s="186"/>
    </row>
    <row r="190" spans="1:9">
      <c r="A190" s="186"/>
      <c r="I190" s="186"/>
    </row>
    <row r="191" spans="1:9">
      <c r="A191" s="186"/>
      <c r="I191" s="186"/>
    </row>
    <row r="192" spans="1:9">
      <c r="A192" s="186"/>
      <c r="I192" s="186"/>
    </row>
    <row r="193" spans="1:9">
      <c r="A193" s="186"/>
      <c r="I193" s="186"/>
    </row>
    <row r="194" spans="1:9">
      <c r="A194" s="186"/>
      <c r="I194" s="186"/>
    </row>
    <row r="195" spans="1:9">
      <c r="A195" s="186"/>
      <c r="I195" s="186"/>
    </row>
    <row r="196" spans="1:9">
      <c r="A196" s="186"/>
      <c r="I196" s="186"/>
    </row>
    <row r="197" spans="1:9">
      <c r="A197" s="186"/>
      <c r="I197" s="186"/>
    </row>
    <row r="198" spans="1:9">
      <c r="A198" s="186"/>
      <c r="I198" s="186"/>
    </row>
    <row r="199" spans="1:9">
      <c r="A199" s="186"/>
      <c r="I199" s="186"/>
    </row>
    <row r="200" spans="1:9">
      <c r="A200" s="186"/>
      <c r="I200" s="186"/>
    </row>
    <row r="201" spans="1:9">
      <c r="A201" s="186"/>
      <c r="I201" s="186"/>
    </row>
    <row r="202" spans="1:9">
      <c r="A202" s="186"/>
      <c r="I202" s="186"/>
    </row>
    <row r="203" spans="1:9">
      <c r="A203" s="186"/>
      <c r="I203" s="186"/>
    </row>
    <row r="204" spans="1:9">
      <c r="A204" s="186"/>
      <c r="I204" s="186"/>
    </row>
    <row r="205" spans="1:9">
      <c r="A205" s="186"/>
      <c r="I205" s="186"/>
    </row>
    <row r="206" spans="1:9">
      <c r="A206" s="186"/>
      <c r="I206" s="186"/>
    </row>
    <row r="207" spans="1:9">
      <c r="A207" s="186"/>
      <c r="I207" s="186"/>
    </row>
    <row r="208" spans="1:9">
      <c r="A208" s="186"/>
      <c r="I208" s="186"/>
    </row>
    <row r="209" spans="1:9">
      <c r="A209" s="186"/>
      <c r="I209" s="186"/>
    </row>
    <row r="210" spans="1:9">
      <c r="A210" s="186"/>
      <c r="I210" s="186"/>
    </row>
    <row r="211" spans="1:9">
      <c r="A211" s="186"/>
      <c r="I211" s="186"/>
    </row>
    <row r="212" spans="1:9">
      <c r="A212" s="186"/>
      <c r="I212" s="186"/>
    </row>
    <row r="213" spans="1:9">
      <c r="A213" s="186"/>
      <c r="I213" s="186"/>
    </row>
    <row r="214" spans="1:9">
      <c r="A214" s="186"/>
      <c r="I214" s="186"/>
    </row>
    <row r="215" spans="1:9">
      <c r="A215" s="186"/>
      <c r="I215" s="186"/>
    </row>
    <row r="216" spans="1:9">
      <c r="A216" s="186"/>
      <c r="I216" s="186"/>
    </row>
    <row r="217" spans="1:9">
      <c r="A217" s="186"/>
      <c r="I217" s="186"/>
    </row>
    <row r="218" spans="1:9">
      <c r="A218" s="186"/>
      <c r="I218" s="186"/>
    </row>
    <row r="219" spans="1:9">
      <c r="A219" s="186"/>
      <c r="I219" s="186"/>
    </row>
    <row r="220" spans="1:9">
      <c r="A220" s="186"/>
      <c r="I220" s="186"/>
    </row>
    <row r="221" spans="1:9">
      <c r="A221" s="186"/>
      <c r="I221" s="186"/>
    </row>
    <row r="222" spans="1:9">
      <c r="A222" s="186"/>
      <c r="I222" s="186"/>
    </row>
    <row r="223" spans="1:9">
      <c r="A223" s="186"/>
      <c r="I223" s="186"/>
    </row>
    <row r="224" spans="1:9">
      <c r="A224" s="186"/>
      <c r="I224" s="186"/>
    </row>
    <row r="225" spans="1:9">
      <c r="A225" s="186"/>
      <c r="I225" s="186"/>
    </row>
    <row r="226" spans="1:9">
      <c r="A226" s="186"/>
      <c r="I226" s="186"/>
    </row>
    <row r="227" spans="1:9">
      <c r="A227" s="186"/>
      <c r="I227" s="186"/>
    </row>
    <row r="228" spans="1:9">
      <c r="A228" s="186"/>
      <c r="I228" s="186"/>
    </row>
    <row r="229" spans="1:9">
      <c r="A229" s="186"/>
      <c r="I229" s="186"/>
    </row>
    <row r="230" spans="1:9">
      <c r="A230" s="186"/>
      <c r="I230" s="186"/>
    </row>
    <row r="231" spans="1:9">
      <c r="A231" s="186"/>
      <c r="I231" s="186"/>
    </row>
    <row r="232" spans="1:9">
      <c r="A232" s="186"/>
      <c r="I232" s="186"/>
    </row>
    <row r="233" spans="1:9">
      <c r="A233" s="186"/>
      <c r="I233" s="186"/>
    </row>
    <row r="234" spans="1:9">
      <c r="A234" s="186"/>
      <c r="I234" s="186"/>
    </row>
    <row r="235" spans="1:9">
      <c r="A235" s="186"/>
      <c r="I235" s="186"/>
    </row>
    <row r="236" spans="1:9">
      <c r="A236" s="186"/>
      <c r="I236" s="186"/>
    </row>
    <row r="237" spans="1:9">
      <c r="A237" s="186"/>
      <c r="I237" s="186"/>
    </row>
    <row r="238" spans="1:9">
      <c r="A238" s="186"/>
      <c r="I238" s="186"/>
    </row>
    <row r="239" spans="1:9">
      <c r="A239" s="186"/>
      <c r="I239" s="186"/>
    </row>
    <row r="240" spans="1:9">
      <c r="A240" s="186"/>
      <c r="I240" s="186"/>
    </row>
    <row r="241" spans="1:9">
      <c r="A241" s="186"/>
      <c r="I241" s="186"/>
    </row>
    <row r="242" spans="1:9">
      <c r="A242" s="186"/>
      <c r="I242" s="186"/>
    </row>
    <row r="243" spans="1:9">
      <c r="A243" s="186"/>
      <c r="I243" s="186"/>
    </row>
    <row r="244" spans="1:9">
      <c r="A244" s="186"/>
      <c r="I244" s="186"/>
    </row>
    <row r="245" spans="1:9">
      <c r="A245" s="186"/>
      <c r="I245" s="186"/>
    </row>
    <row r="246" spans="1:9">
      <c r="A246" s="186"/>
      <c r="I246" s="186"/>
    </row>
    <row r="247" spans="1:9">
      <c r="A247" s="186"/>
      <c r="I247" s="186"/>
    </row>
    <row r="248" spans="1:9">
      <c r="A248" s="186"/>
      <c r="I248" s="186"/>
    </row>
    <row r="249" spans="1:9">
      <c r="A249" s="186"/>
      <c r="I249" s="186"/>
    </row>
    <row r="250" spans="1:9">
      <c r="A250" s="186"/>
      <c r="I250" s="186"/>
    </row>
    <row r="251" spans="1:9">
      <c r="A251" s="186"/>
      <c r="I251" s="186"/>
    </row>
    <row r="252" spans="1:9">
      <c r="A252" s="186"/>
      <c r="I252" s="186"/>
    </row>
    <row r="253" spans="1:9">
      <c r="A253" s="186"/>
      <c r="I253" s="186"/>
    </row>
    <row r="257" spans="1:9">
      <c r="A257" s="186"/>
      <c r="I257" s="186"/>
    </row>
    <row r="258" spans="1:9">
      <c r="A258" s="186"/>
      <c r="I258" s="186"/>
    </row>
    <row r="259" spans="1:9">
      <c r="A259" s="186"/>
      <c r="I259" s="186"/>
    </row>
    <row r="260" spans="1:9">
      <c r="A260" s="186"/>
      <c r="I260" s="186"/>
    </row>
    <row r="261" spans="1:9">
      <c r="A261" s="186"/>
      <c r="I261" s="186"/>
    </row>
    <row r="262" spans="1:9">
      <c r="A262" s="186"/>
      <c r="I262" s="186"/>
    </row>
    <row r="263" spans="1:9">
      <c r="A263" s="186"/>
      <c r="I263" s="186"/>
    </row>
    <row r="264" spans="1:9">
      <c r="A264" s="186"/>
      <c r="I264" s="186"/>
    </row>
    <row r="265" spans="1:9">
      <c r="A265" s="186"/>
      <c r="I265" s="186"/>
    </row>
    <row r="266" spans="1:9">
      <c r="A266" s="186"/>
      <c r="I266" s="186"/>
    </row>
    <row r="267" spans="1:9">
      <c r="A267" s="186"/>
      <c r="I267" s="186"/>
    </row>
    <row r="268" spans="1:9">
      <c r="A268" s="186"/>
      <c r="I268" s="186"/>
    </row>
    <row r="269" spans="1:9">
      <c r="A269" s="186"/>
      <c r="I269" s="186"/>
    </row>
    <row r="270" spans="1:9">
      <c r="A270" s="186"/>
      <c r="I270" s="186"/>
    </row>
    <row r="271" spans="1:9">
      <c r="A271" s="186"/>
      <c r="I271" s="186"/>
    </row>
    <row r="272" spans="1:9">
      <c r="A272" s="186"/>
      <c r="I272" s="186"/>
    </row>
    <row r="273" spans="1:9">
      <c r="A273" s="186"/>
      <c r="I273" s="186"/>
    </row>
    <row r="274" spans="1:9">
      <c r="A274" s="186"/>
      <c r="I274" s="186"/>
    </row>
    <row r="275" spans="1:9">
      <c r="A275" s="186"/>
      <c r="I275" s="186"/>
    </row>
    <row r="276" spans="1:9">
      <c r="A276" s="186"/>
      <c r="I276" s="186"/>
    </row>
    <row r="277" spans="1:9">
      <c r="A277" s="186"/>
      <c r="I277" s="186"/>
    </row>
    <row r="278" spans="1:9">
      <c r="A278" s="186"/>
      <c r="I278" s="186"/>
    </row>
    <row r="279" spans="1:9">
      <c r="A279" s="186"/>
      <c r="I279" s="186"/>
    </row>
    <row r="280" spans="1:9">
      <c r="A280" s="186"/>
      <c r="I280" s="186"/>
    </row>
    <row r="281" spans="1:9">
      <c r="A281" s="186"/>
      <c r="I281" s="186"/>
    </row>
    <row r="282" spans="1:9">
      <c r="A282" s="186"/>
      <c r="I282" s="186"/>
    </row>
    <row r="283" spans="1:9">
      <c r="A283" s="186"/>
      <c r="I283" s="186"/>
    </row>
    <row r="284" spans="1:9">
      <c r="A284" s="186"/>
      <c r="I284" s="186"/>
    </row>
    <row r="285" spans="1:9">
      <c r="A285" s="186"/>
      <c r="I285" s="186"/>
    </row>
    <row r="286" spans="1:9">
      <c r="A286" s="186"/>
      <c r="I286" s="186"/>
    </row>
    <row r="287" spans="1:9">
      <c r="A287" s="186"/>
      <c r="I287" s="186"/>
    </row>
    <row r="288" spans="1:9">
      <c r="A288" s="186"/>
      <c r="I288" s="186"/>
    </row>
    <row r="289" spans="1:9">
      <c r="A289" s="186"/>
      <c r="I289" s="186"/>
    </row>
    <row r="290" spans="1:9">
      <c r="A290" s="186"/>
      <c r="I290" s="186"/>
    </row>
    <row r="291" spans="1:9">
      <c r="A291" s="186"/>
      <c r="I291" s="186"/>
    </row>
    <row r="292" spans="1:9">
      <c r="A292" s="186"/>
      <c r="I292" s="186"/>
    </row>
    <row r="293" spans="1:9">
      <c r="A293" s="186"/>
      <c r="I293" s="186"/>
    </row>
    <row r="294" spans="1:9">
      <c r="A294" s="186"/>
      <c r="I294" s="186"/>
    </row>
    <row r="295" spans="1:9">
      <c r="A295" s="186"/>
      <c r="I295" s="186"/>
    </row>
    <row r="296" spans="1:9">
      <c r="A296" s="186"/>
      <c r="I296" s="186"/>
    </row>
    <row r="297" spans="1:9">
      <c r="A297" s="186"/>
      <c r="I297" s="186"/>
    </row>
    <row r="298" spans="1:9">
      <c r="A298" s="186"/>
      <c r="I298" s="186"/>
    </row>
    <row r="299" spans="1:9">
      <c r="A299" s="186"/>
      <c r="I299" s="186"/>
    </row>
    <row r="300" spans="1:9">
      <c r="A300" s="186"/>
      <c r="I300" s="186"/>
    </row>
    <row r="301" spans="1:9">
      <c r="A301" s="186"/>
      <c r="I301" s="186"/>
    </row>
    <row r="302" spans="1:9">
      <c r="A302" s="186"/>
      <c r="I302" s="186"/>
    </row>
    <row r="303" spans="1:9">
      <c r="A303" s="186"/>
      <c r="I303" s="186"/>
    </row>
    <row r="304" spans="1:9">
      <c r="A304" s="186"/>
      <c r="I304" s="186"/>
    </row>
    <row r="305" spans="1:9">
      <c r="A305" s="186"/>
      <c r="I305" s="186"/>
    </row>
    <row r="306" spans="1:9">
      <c r="A306" s="186"/>
      <c r="I306" s="186"/>
    </row>
    <row r="307" spans="1:9">
      <c r="A307" s="186"/>
      <c r="I307" s="186"/>
    </row>
    <row r="308" spans="1:9">
      <c r="A308" s="186"/>
      <c r="I308" s="186"/>
    </row>
    <row r="309" spans="1:9">
      <c r="A309" s="186"/>
      <c r="I309" s="186"/>
    </row>
    <row r="310" spans="1:9">
      <c r="A310" s="186"/>
      <c r="I310" s="186"/>
    </row>
    <row r="311" spans="1:9">
      <c r="A311" s="186"/>
      <c r="I311" s="186"/>
    </row>
    <row r="312" spans="1:9">
      <c r="A312" s="186"/>
      <c r="I312" s="186"/>
    </row>
    <row r="313" spans="1:9">
      <c r="A313" s="186"/>
      <c r="I313" s="186"/>
    </row>
    <row r="314" spans="1:9">
      <c r="A314" s="186"/>
      <c r="I314" s="186"/>
    </row>
    <row r="315" spans="1:9">
      <c r="A315" s="186"/>
      <c r="I315" s="186"/>
    </row>
    <row r="316" spans="1:9">
      <c r="A316" s="186"/>
      <c r="I316" s="186"/>
    </row>
    <row r="317" spans="1:9">
      <c r="A317" s="186"/>
      <c r="I317" s="186"/>
    </row>
    <row r="318" spans="1:9">
      <c r="A318" s="186"/>
      <c r="I318" s="186"/>
    </row>
    <row r="319" spans="1:9">
      <c r="A319" s="186"/>
      <c r="I319" s="186"/>
    </row>
    <row r="320" spans="1:9">
      <c r="A320" s="186"/>
      <c r="I320" s="186"/>
    </row>
    <row r="321" spans="1:9">
      <c r="A321" s="186"/>
      <c r="I321" s="186"/>
    </row>
    <row r="322" spans="1:9">
      <c r="A322" s="186"/>
      <c r="I322" s="186"/>
    </row>
    <row r="323" spans="1:9">
      <c r="A323" s="186"/>
      <c r="I323" s="186"/>
    </row>
    <row r="324" spans="1:9">
      <c r="A324" s="186"/>
      <c r="I324" s="186"/>
    </row>
    <row r="325" spans="1:9">
      <c r="A325" s="186"/>
      <c r="I325" s="186"/>
    </row>
    <row r="326" spans="1:9">
      <c r="A326" s="186"/>
      <c r="I326" s="186"/>
    </row>
    <row r="327" spans="1:9">
      <c r="A327" s="186"/>
      <c r="I327" s="186"/>
    </row>
    <row r="328" spans="1:9">
      <c r="A328" s="186"/>
      <c r="I328" s="186"/>
    </row>
    <row r="329" spans="1:9">
      <c r="A329" s="186"/>
      <c r="I329" s="186"/>
    </row>
  </sheetData>
  <sheetProtection password="E269" sheet="1" objects="1" scenarios="1" selectLockedCells="1"/>
  <dataValidations count="2">
    <dataValidation type="list" allowBlank="1" showInputMessage="1" showErrorMessage="1" sqref="J5">
      <formula1>$J$1:$M$1</formula1>
    </dataValidation>
    <dataValidation type="list" allowBlank="1" showInputMessage="1" showErrorMessage="1" sqref="J4">
      <formula1>$G$1:$I$1</formula1>
    </dataValidation>
  </dataValidations>
  <pageMargins left="0.7" right="0.7" top="0.75" bottom="0.75" header="0.3" footer="0.3"/>
  <pageSetup paperSize="9" scale="24"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dimension ref="A1:AI324"/>
  <sheetViews>
    <sheetView showGridLines="0" showRowColHeaders="0" showZeros="0" zoomScaleNormal="100" zoomScaleSheetLayoutView="100" workbookViewId="0">
      <selection activeCell="J6" sqref="J6"/>
    </sheetView>
  </sheetViews>
  <sheetFormatPr baseColWidth="10" defaultRowHeight="12.75"/>
  <cols>
    <col min="1" max="1" width="1.625" style="185" customWidth="1"/>
    <col min="2" max="2" width="18.625" style="186" customWidth="1"/>
    <col min="3" max="4" width="11.625" style="186" customWidth="1"/>
    <col min="5" max="5" width="8.625" style="186" customWidth="1"/>
    <col min="6" max="6" width="10.625" style="186" customWidth="1"/>
    <col min="7" max="7" width="11.625" style="186" customWidth="1"/>
    <col min="8" max="8" width="10.625" style="186" customWidth="1"/>
    <col min="9" max="10" width="11.625" style="186" customWidth="1"/>
    <col min="11" max="12" width="10.625" style="186" customWidth="1"/>
    <col min="13" max="14" width="9.625" style="186" customWidth="1"/>
    <col min="15" max="15" width="10.625" style="774" customWidth="1"/>
    <col min="16" max="17" width="11.625" style="186" customWidth="1"/>
    <col min="18" max="19" width="8.625" style="186" customWidth="1"/>
    <col min="20" max="20" width="10.625" style="186" customWidth="1"/>
    <col min="21" max="21" width="8.625" style="186" customWidth="1"/>
    <col min="22" max="22" width="8.375" style="186" bestFit="1" customWidth="1"/>
    <col min="23" max="23" width="10.875" style="186" customWidth="1"/>
    <col min="24" max="27" width="5" style="186" bestFit="1" customWidth="1"/>
    <col min="28" max="28" width="4.875" style="186" bestFit="1" customWidth="1"/>
    <col min="29" max="16384" width="11" style="186"/>
  </cols>
  <sheetData>
    <row r="1" spans="1:21" ht="15" customHeight="1">
      <c r="G1" s="187" t="s">
        <v>291</v>
      </c>
      <c r="H1" s="185" t="s">
        <v>89</v>
      </c>
      <c r="I1" s="185" t="s">
        <v>0</v>
      </c>
      <c r="J1" s="185" t="s">
        <v>291</v>
      </c>
      <c r="K1" s="185" t="s">
        <v>207</v>
      </c>
      <c r="L1" s="185" t="s">
        <v>208</v>
      </c>
      <c r="M1" s="185" t="s">
        <v>209</v>
      </c>
      <c r="O1" s="188"/>
    </row>
    <row r="2" spans="1:21" ht="18.75">
      <c r="B2" s="189" t="s">
        <v>307</v>
      </c>
      <c r="D2" s="190"/>
      <c r="E2" s="191"/>
      <c r="F2" s="192"/>
      <c r="G2" s="192"/>
      <c r="O2" s="186"/>
    </row>
    <row r="3" spans="1:21" ht="18.75">
      <c r="B3" s="189"/>
      <c r="D3" s="190"/>
      <c r="E3" s="191"/>
      <c r="F3" s="192"/>
      <c r="G3" s="192"/>
      <c r="O3" s="186"/>
    </row>
    <row r="4" spans="1:21" ht="15" customHeight="1">
      <c r="D4" s="193"/>
      <c r="E4" s="194"/>
      <c r="F4" s="192"/>
      <c r="N4" s="186" t="s">
        <v>215</v>
      </c>
      <c r="O4" s="186"/>
    </row>
    <row r="5" spans="1:21" ht="15" customHeight="1">
      <c r="B5" s="195" t="s">
        <v>118</v>
      </c>
      <c r="C5" s="196" t="str">
        <f>$J$5</f>
        <v>Todas</v>
      </c>
      <c r="D5" s="197"/>
      <c r="E5" s="198"/>
      <c r="F5" s="192"/>
      <c r="I5" s="199" t="s">
        <v>122</v>
      </c>
      <c r="J5" s="262" t="s">
        <v>291</v>
      </c>
      <c r="K5" s="200" t="s">
        <v>118</v>
      </c>
      <c r="N5" s="972" t="s">
        <v>22</v>
      </c>
      <c r="O5" s="972"/>
      <c r="P5" s="737" t="s">
        <v>227</v>
      </c>
    </row>
    <row r="6" spans="1:21" ht="15" customHeight="1">
      <c r="B6" s="201" t="s">
        <v>88</v>
      </c>
      <c r="C6" s="196" t="str">
        <f>$J$6</f>
        <v>Todas</v>
      </c>
      <c r="I6" s="202"/>
      <c r="J6" s="263" t="s">
        <v>291</v>
      </c>
      <c r="K6" s="200" t="s">
        <v>88</v>
      </c>
      <c r="N6" s="973" t="str">
        <f>$J$5</f>
        <v>Todas</v>
      </c>
      <c r="O6" s="973"/>
      <c r="P6" s="737" t="s">
        <v>118</v>
      </c>
    </row>
    <row r="7" spans="1:21" ht="15" customHeight="1">
      <c r="I7" s="188"/>
      <c r="N7" s="973" t="str">
        <f>$J$6</f>
        <v>Todas</v>
      </c>
      <c r="O7" s="973"/>
      <c r="P7" s="761" t="s">
        <v>88</v>
      </c>
    </row>
    <row r="8" spans="1:21">
      <c r="A8" s="185">
        <v>1</v>
      </c>
      <c r="B8" s="205" t="s">
        <v>116</v>
      </c>
      <c r="C8" s="206" t="s">
        <v>96</v>
      </c>
      <c r="D8" s="871" t="s">
        <v>97</v>
      </c>
      <c r="E8" s="206" t="s">
        <v>90</v>
      </c>
      <c r="F8" s="206" t="s">
        <v>96</v>
      </c>
      <c r="G8" s="871" t="s">
        <v>97</v>
      </c>
      <c r="H8" s="206" t="s">
        <v>90</v>
      </c>
      <c r="I8" s="185" t="s">
        <v>96</v>
      </c>
      <c r="J8" s="185"/>
      <c r="K8" s="791" t="s">
        <v>210</v>
      </c>
      <c r="L8" s="791"/>
      <c r="M8" s="791" t="s">
        <v>211</v>
      </c>
      <c r="N8" s="791" t="s">
        <v>97</v>
      </c>
      <c r="O8" s="791"/>
      <c r="P8" s="791" t="s">
        <v>210</v>
      </c>
      <c r="Q8" s="185" t="s">
        <v>211</v>
      </c>
      <c r="R8" s="185" t="s">
        <v>90</v>
      </c>
      <c r="S8" s="185"/>
      <c r="T8" s="187" t="s">
        <v>210</v>
      </c>
      <c r="U8" s="791" t="s">
        <v>211</v>
      </c>
    </row>
    <row r="9" spans="1:21" ht="15" customHeight="1">
      <c r="A9" s="212">
        <v>1</v>
      </c>
      <c r="B9" s="209" t="str">
        <f>VLOOKUP(LARGE($K$9:$K$22,A9),$K$9:$L$22,2,)</f>
        <v>Otros</v>
      </c>
      <c r="C9" s="210">
        <f>LARGE($I$9:$I$22,A9)</f>
        <v>122</v>
      </c>
      <c r="D9" s="210">
        <f>VLOOKUP(B9,$L$9:$N$22,3,)</f>
        <v>21</v>
      </c>
      <c r="E9" s="210">
        <f>VLOOKUP(B9,$L$9:$R$22,7,)</f>
        <v>0</v>
      </c>
      <c r="F9" s="211">
        <f>VLOOKUP(B9,$L$9:$M$22,2,)</f>
        <v>0.85314685314685312</v>
      </c>
      <c r="G9" s="211">
        <f>VLOOKUP(B9,$L$9:$Q$22,6,)</f>
        <v>0.14685314685314685</v>
      </c>
      <c r="H9" s="211">
        <f>VLOOKUP(B9,$L$9:$U$22,10,)</f>
        <v>4.1958041958041957E-7</v>
      </c>
      <c r="I9" s="775">
        <f t="shared" ref="I9:I22" si="0">IF($J$6="Todas",SUM(D30:F30),HLOOKUP($J$6,$D$29:$F$43,A30,))</f>
        <v>58</v>
      </c>
      <c r="J9" s="745">
        <f>COUNTIF($I$9:$I$22,I9)</f>
        <v>1</v>
      </c>
      <c r="K9" s="469">
        <f>IFERROR(IF(J9=1,I9,I9+A9/100000)/SUM($I$9:$I$22),)</f>
        <v>0.19078947368421054</v>
      </c>
      <c r="L9" s="745" t="s">
        <v>100</v>
      </c>
      <c r="M9" s="469">
        <f>IFERROR(IF(J9=1,I9,I9+A9/100000)/SUM(I9,N9,R9),)</f>
        <v>0.96666666666666667</v>
      </c>
      <c r="N9" s="775">
        <f t="shared" ref="N9:N22" si="1">IF($J$6="Todas",SUM(J30:L30),HLOOKUP($J$6,$J$29:$L$43,A30,))</f>
        <v>2</v>
      </c>
      <c r="O9" s="745">
        <f>COUNTIF($N$9:$N$22,N9)</f>
        <v>2</v>
      </c>
      <c r="P9" s="469">
        <f>IFERROR(IF(O9=1,N9,N9+A9/10000)/SUM($N$9:$N$22),)</f>
        <v>6.8968965517241382E-2</v>
      </c>
      <c r="Q9" s="469">
        <f>IFERROR(IF(O9=1,N9,N9+A9/100000)/SUM(I9,N9,R9),)</f>
        <v>3.3333500000000002E-2</v>
      </c>
      <c r="R9" s="775">
        <f t="shared" ref="R9:R22" si="2">IF($J$6="Todas",SUM(P30:R30),HLOOKUP($J$6,$P$29:$R$43,A30,))</f>
        <v>0</v>
      </c>
      <c r="S9" s="745">
        <f>COUNTIF($R$9:$R$22,R9)</f>
        <v>13</v>
      </c>
      <c r="T9" s="469">
        <f>IFERROR(IF(S9=1,R9,R9+A9/100000)/SUM($R$9:$R$22),)</f>
        <v>4.0000000000000003E-7</v>
      </c>
      <c r="U9" s="469">
        <f>IFERROR(IF(S9=1,R9,R9+A9/100000)/SUM(I9,N9,R9),)</f>
        <v>1.6666666666666668E-7</v>
      </c>
    </row>
    <row r="10" spans="1:21" ht="15" customHeight="1">
      <c r="A10" s="212">
        <v>2</v>
      </c>
      <c r="B10" s="209" t="str">
        <f t="shared" ref="B10:B22" si="3">VLOOKUP(LARGE($K$9:$K$22,A10),$K$9:$L$22,2,)</f>
        <v>Gas Natural</v>
      </c>
      <c r="C10" s="221">
        <f t="shared" ref="C10:C22" si="4">LARGE($I$9:$I$22,A10)</f>
        <v>58</v>
      </c>
      <c r="D10" s="221">
        <f t="shared" ref="D10:D22" si="5">VLOOKUP(B10,$L$9:$N$22,3,)</f>
        <v>2</v>
      </c>
      <c r="E10" s="221">
        <f t="shared" ref="E10:E22" si="6">VLOOKUP(B10,$L$9:$R$22,7,)</f>
        <v>0</v>
      </c>
      <c r="F10" s="222">
        <f t="shared" ref="F10:F20" si="7">VLOOKUP(B10,$L$9:$M$22,2,)</f>
        <v>0.96666666666666667</v>
      </c>
      <c r="G10" s="222">
        <f t="shared" ref="G10:G20" si="8">VLOOKUP(B10,$L$9:$Q$22,6,)</f>
        <v>3.3333500000000002E-2</v>
      </c>
      <c r="H10" s="222">
        <f t="shared" ref="H10:H20" si="9">VLOOKUP(B10,$L$9:$U$22,10,)</f>
        <v>1.6666666666666668E-7</v>
      </c>
      <c r="I10" s="775">
        <f t="shared" si="0"/>
        <v>33</v>
      </c>
      <c r="J10" s="745">
        <f t="shared" ref="J10:J22" si="10">COUNTIF($I$9:$I$22,I10)</f>
        <v>1</v>
      </c>
      <c r="K10" s="469">
        <f t="shared" ref="K10:K22" si="11">IFERROR(IF(J10=1,I10,I10+A10/100000)/SUM($I$9:$I$22),)</f>
        <v>0.10855263157894737</v>
      </c>
      <c r="L10" s="745" t="s">
        <v>98</v>
      </c>
      <c r="M10" s="469">
        <f t="shared" ref="M10:M22" si="12">IFERROR(IF(J10=1,I10,I10+A10/100000)/SUM(I10,N10,R10),)</f>
        <v>0.94285714285714284</v>
      </c>
      <c r="N10" s="775">
        <f t="shared" si="1"/>
        <v>2</v>
      </c>
      <c r="O10" s="745">
        <f t="shared" ref="O10:O22" si="13">COUNTIF($N$9:$N$22,N10)</f>
        <v>2</v>
      </c>
      <c r="P10" s="469">
        <f t="shared" ref="P10:P22" si="14">IFERROR(IF(O10=1,N10,N10+A10/10000)/SUM($N$9:$N$22),)</f>
        <v>6.8972413793103454E-2</v>
      </c>
      <c r="Q10" s="469">
        <f t="shared" ref="Q10:Q22" si="15">IFERROR(IF(O10=1,N10,N10+A10/100000)/SUM(I10,N10,R10),)</f>
        <v>5.7143428571428574E-2</v>
      </c>
      <c r="R10" s="775">
        <f t="shared" si="2"/>
        <v>0</v>
      </c>
      <c r="S10" s="745">
        <f t="shared" ref="S10:S22" si="16">COUNTIF($R$9:$R$22,R10)</f>
        <v>13</v>
      </c>
      <c r="T10" s="469">
        <f t="shared" ref="T10:T22" si="17">IFERROR(IF(S10=1,R10,R10+A10/100000)/SUM($R$9:$R$22),)</f>
        <v>8.0000000000000007E-7</v>
      </c>
      <c r="U10" s="469">
        <f t="shared" ref="U10:U22" si="18">IFERROR(IF(S10=1,R10,R10+A10/100000)/SUM(I10,N10,R10),)</f>
        <v>5.7142857142857149E-7</v>
      </c>
    </row>
    <row r="11" spans="1:21" ht="15" customHeight="1">
      <c r="A11" s="212">
        <v>3</v>
      </c>
      <c r="B11" s="209" t="str">
        <f t="shared" si="3"/>
        <v>Gasóleo</v>
      </c>
      <c r="C11" s="221">
        <f t="shared" si="4"/>
        <v>44</v>
      </c>
      <c r="D11" s="221">
        <f t="shared" si="5"/>
        <v>4</v>
      </c>
      <c r="E11" s="221">
        <f t="shared" si="6"/>
        <v>0</v>
      </c>
      <c r="F11" s="222">
        <f t="shared" si="7"/>
        <v>0.91666666666666663</v>
      </c>
      <c r="G11" s="222">
        <f t="shared" si="8"/>
        <v>8.3333333333333329E-2</v>
      </c>
      <c r="H11" s="222">
        <f t="shared" si="9"/>
        <v>6.2500000000000005E-7</v>
      </c>
      <c r="I11" s="775">
        <f t="shared" si="0"/>
        <v>44</v>
      </c>
      <c r="J11" s="745">
        <f t="shared" si="10"/>
        <v>1</v>
      </c>
      <c r="K11" s="469">
        <f t="shared" si="11"/>
        <v>0.14473684210526316</v>
      </c>
      <c r="L11" s="745" t="s">
        <v>101</v>
      </c>
      <c r="M11" s="469">
        <f t="shared" si="12"/>
        <v>0.91666666666666663</v>
      </c>
      <c r="N11" s="775">
        <f t="shared" si="1"/>
        <v>4</v>
      </c>
      <c r="O11" s="745">
        <f t="shared" si="13"/>
        <v>1</v>
      </c>
      <c r="P11" s="469">
        <f t="shared" si="14"/>
        <v>0.13793103448275862</v>
      </c>
      <c r="Q11" s="469">
        <f t="shared" si="15"/>
        <v>8.3333333333333329E-2</v>
      </c>
      <c r="R11" s="775">
        <f t="shared" si="2"/>
        <v>0</v>
      </c>
      <c r="S11" s="745">
        <f t="shared" si="16"/>
        <v>13</v>
      </c>
      <c r="T11" s="469">
        <f t="shared" si="17"/>
        <v>1.1999999999999999E-6</v>
      </c>
      <c r="U11" s="469">
        <f t="shared" si="18"/>
        <v>6.2500000000000005E-7</v>
      </c>
    </row>
    <row r="12" spans="1:21" ht="15" customHeight="1">
      <c r="A12" s="212">
        <v>4</v>
      </c>
      <c r="B12" s="209" t="str">
        <f t="shared" si="3"/>
        <v>Electricidad</v>
      </c>
      <c r="C12" s="221">
        <f t="shared" si="4"/>
        <v>33</v>
      </c>
      <c r="D12" s="221">
        <f t="shared" si="5"/>
        <v>2</v>
      </c>
      <c r="E12" s="221">
        <f t="shared" si="6"/>
        <v>0</v>
      </c>
      <c r="F12" s="222">
        <f t="shared" si="7"/>
        <v>0.94285714285714284</v>
      </c>
      <c r="G12" s="222">
        <f t="shared" si="8"/>
        <v>5.7143428571428574E-2</v>
      </c>
      <c r="H12" s="222">
        <f t="shared" si="9"/>
        <v>5.7142857142857149E-7</v>
      </c>
      <c r="I12" s="775">
        <f t="shared" si="0"/>
        <v>6</v>
      </c>
      <c r="J12" s="745">
        <f t="shared" si="10"/>
        <v>1</v>
      </c>
      <c r="K12" s="469">
        <f t="shared" si="11"/>
        <v>1.9736842105263157E-2</v>
      </c>
      <c r="L12" s="745" t="s">
        <v>112</v>
      </c>
      <c r="M12" s="469">
        <f t="shared" si="12"/>
        <v>1</v>
      </c>
      <c r="N12" s="775">
        <f t="shared" si="1"/>
        <v>0</v>
      </c>
      <c r="O12" s="745">
        <f t="shared" si="13"/>
        <v>10</v>
      </c>
      <c r="P12" s="469">
        <f t="shared" si="14"/>
        <v>1.3793103448275863E-5</v>
      </c>
      <c r="Q12" s="469">
        <f t="shared" si="15"/>
        <v>6.6666666666666675E-6</v>
      </c>
      <c r="R12" s="775">
        <f t="shared" si="2"/>
        <v>0</v>
      </c>
      <c r="S12" s="745">
        <f t="shared" si="16"/>
        <v>13</v>
      </c>
      <c r="T12" s="469">
        <f t="shared" si="17"/>
        <v>1.6000000000000001E-6</v>
      </c>
      <c r="U12" s="469">
        <f t="shared" si="18"/>
        <v>6.6666666666666675E-6</v>
      </c>
    </row>
    <row r="13" spans="1:21" ht="15" customHeight="1">
      <c r="A13" s="212">
        <v>5</v>
      </c>
      <c r="B13" s="209" t="str">
        <f t="shared" si="3"/>
        <v>Biomasa</v>
      </c>
      <c r="C13" s="221">
        <f t="shared" si="4"/>
        <v>26</v>
      </c>
      <c r="D13" s="221">
        <f t="shared" si="5"/>
        <v>0</v>
      </c>
      <c r="E13" s="221">
        <f t="shared" si="6"/>
        <v>0</v>
      </c>
      <c r="F13" s="222">
        <f t="shared" si="7"/>
        <v>1</v>
      </c>
      <c r="G13" s="222">
        <f t="shared" si="8"/>
        <v>3.076923076923077E-6</v>
      </c>
      <c r="H13" s="222">
        <f t="shared" si="9"/>
        <v>3.076923076923077E-6</v>
      </c>
      <c r="I13" s="775">
        <f t="shared" si="0"/>
        <v>0</v>
      </c>
      <c r="J13" s="745">
        <f t="shared" si="10"/>
        <v>5</v>
      </c>
      <c r="K13" s="469">
        <f t="shared" si="11"/>
        <v>1.6447368421052632E-7</v>
      </c>
      <c r="L13" s="745" t="s">
        <v>74</v>
      </c>
      <c r="M13" s="469">
        <f t="shared" si="12"/>
        <v>1.9999999999999999E-6</v>
      </c>
      <c r="N13" s="775">
        <f t="shared" si="1"/>
        <v>0</v>
      </c>
      <c r="O13" s="745">
        <f t="shared" si="13"/>
        <v>10</v>
      </c>
      <c r="P13" s="469">
        <f t="shared" si="14"/>
        <v>1.7241379310344828E-5</v>
      </c>
      <c r="Q13" s="469">
        <f t="shared" si="15"/>
        <v>1.9999999999999999E-6</v>
      </c>
      <c r="R13" s="775">
        <f t="shared" si="2"/>
        <v>25</v>
      </c>
      <c r="S13" s="745">
        <f t="shared" si="16"/>
        <v>1</v>
      </c>
      <c r="T13" s="469">
        <f t="shared" si="17"/>
        <v>1</v>
      </c>
      <c r="U13" s="469">
        <f t="shared" si="18"/>
        <v>1</v>
      </c>
    </row>
    <row r="14" spans="1:21" ht="15" customHeight="1">
      <c r="A14" s="212">
        <v>6</v>
      </c>
      <c r="B14" s="209" t="str">
        <f t="shared" si="3"/>
        <v>GLP</v>
      </c>
      <c r="C14" s="221">
        <f t="shared" si="4"/>
        <v>8</v>
      </c>
      <c r="D14" s="221">
        <f t="shared" si="5"/>
        <v>0</v>
      </c>
      <c r="E14" s="221">
        <f t="shared" si="6"/>
        <v>0</v>
      </c>
      <c r="F14" s="222">
        <f t="shared" si="7"/>
        <v>1</v>
      </c>
      <c r="G14" s="222">
        <f t="shared" si="8"/>
        <v>8.7499999999999992E-6</v>
      </c>
      <c r="H14" s="222">
        <f t="shared" si="9"/>
        <v>8.7499999999999992E-6</v>
      </c>
      <c r="I14" s="775">
        <f t="shared" si="0"/>
        <v>122</v>
      </c>
      <c r="J14" s="745">
        <f t="shared" si="10"/>
        <v>1</v>
      </c>
      <c r="K14" s="469">
        <f t="shared" si="11"/>
        <v>0.40131578947368424</v>
      </c>
      <c r="L14" s="745" t="s">
        <v>50</v>
      </c>
      <c r="M14" s="469">
        <f t="shared" si="12"/>
        <v>0.85314685314685312</v>
      </c>
      <c r="N14" s="775">
        <f t="shared" si="1"/>
        <v>21</v>
      </c>
      <c r="O14" s="745">
        <f t="shared" si="13"/>
        <v>1</v>
      </c>
      <c r="P14" s="469">
        <f t="shared" si="14"/>
        <v>0.72413793103448276</v>
      </c>
      <c r="Q14" s="469">
        <f t="shared" si="15"/>
        <v>0.14685314685314685</v>
      </c>
      <c r="R14" s="775">
        <f t="shared" si="2"/>
        <v>0</v>
      </c>
      <c r="S14" s="745">
        <f t="shared" si="16"/>
        <v>13</v>
      </c>
      <c r="T14" s="469">
        <f t="shared" si="17"/>
        <v>2.3999999999999999E-6</v>
      </c>
      <c r="U14" s="469">
        <f t="shared" si="18"/>
        <v>4.1958041958041957E-7</v>
      </c>
    </row>
    <row r="15" spans="1:21" ht="15" customHeight="1">
      <c r="A15" s="212">
        <v>7</v>
      </c>
      <c r="B15" s="209" t="str">
        <f t="shared" si="3"/>
        <v>Bomba de calor aire</v>
      </c>
      <c r="C15" s="221">
        <f t="shared" si="4"/>
        <v>6</v>
      </c>
      <c r="D15" s="221">
        <f t="shared" si="5"/>
        <v>0</v>
      </c>
      <c r="E15" s="221">
        <f t="shared" si="6"/>
        <v>0</v>
      </c>
      <c r="F15" s="222">
        <f t="shared" si="7"/>
        <v>1</v>
      </c>
      <c r="G15" s="222">
        <f t="shared" si="8"/>
        <v>6.6666666666666675E-6</v>
      </c>
      <c r="H15" s="222">
        <f t="shared" si="9"/>
        <v>6.6666666666666675E-6</v>
      </c>
      <c r="I15" s="775">
        <f t="shared" si="0"/>
        <v>8</v>
      </c>
      <c r="J15" s="745">
        <f t="shared" si="10"/>
        <v>1</v>
      </c>
      <c r="K15" s="469">
        <f t="shared" si="11"/>
        <v>2.6315789473684209E-2</v>
      </c>
      <c r="L15" s="745" t="s">
        <v>99</v>
      </c>
      <c r="M15" s="469">
        <f t="shared" si="12"/>
        <v>1</v>
      </c>
      <c r="N15" s="775">
        <f t="shared" si="1"/>
        <v>0</v>
      </c>
      <c r="O15" s="745">
        <f t="shared" si="13"/>
        <v>10</v>
      </c>
      <c r="P15" s="469">
        <f t="shared" si="14"/>
        <v>2.4137931034482758E-5</v>
      </c>
      <c r="Q15" s="469">
        <f t="shared" si="15"/>
        <v>8.7499999999999992E-6</v>
      </c>
      <c r="R15" s="775">
        <f t="shared" si="2"/>
        <v>0</v>
      </c>
      <c r="S15" s="745">
        <f t="shared" si="16"/>
        <v>13</v>
      </c>
      <c r="T15" s="469">
        <f t="shared" si="17"/>
        <v>2.7999999999999999E-6</v>
      </c>
      <c r="U15" s="469">
        <f t="shared" si="18"/>
        <v>8.7499999999999992E-6</v>
      </c>
    </row>
    <row r="16" spans="1:21" ht="15" customHeight="1">
      <c r="A16" s="212">
        <v>8</v>
      </c>
      <c r="B16" s="209" t="str">
        <f t="shared" si="3"/>
        <v>Solar Térmica</v>
      </c>
      <c r="C16" s="221">
        <f t="shared" si="4"/>
        <v>5</v>
      </c>
      <c r="D16" s="221">
        <f t="shared" si="5"/>
        <v>0</v>
      </c>
      <c r="E16" s="221">
        <f t="shared" si="6"/>
        <v>0</v>
      </c>
      <c r="F16" s="222">
        <f t="shared" si="7"/>
        <v>1</v>
      </c>
      <c r="G16" s="222">
        <f t="shared" si="8"/>
        <v>2.0000000000000002E-5</v>
      </c>
      <c r="H16" s="222">
        <f t="shared" si="9"/>
        <v>2.0000000000000002E-5</v>
      </c>
      <c r="I16" s="775">
        <f t="shared" si="0"/>
        <v>26</v>
      </c>
      <c r="J16" s="745">
        <f t="shared" si="10"/>
        <v>1</v>
      </c>
      <c r="K16" s="469">
        <f t="shared" si="11"/>
        <v>8.5526315789473686E-2</v>
      </c>
      <c r="L16" s="745" t="s">
        <v>71</v>
      </c>
      <c r="M16" s="469">
        <f t="shared" si="12"/>
        <v>1</v>
      </c>
      <c r="N16" s="775">
        <f t="shared" si="1"/>
        <v>0</v>
      </c>
      <c r="O16" s="745">
        <f t="shared" si="13"/>
        <v>10</v>
      </c>
      <c r="P16" s="469">
        <f t="shared" si="14"/>
        <v>2.7586206896551727E-5</v>
      </c>
      <c r="Q16" s="469">
        <f t="shared" si="15"/>
        <v>3.076923076923077E-6</v>
      </c>
      <c r="R16" s="775">
        <f t="shared" si="2"/>
        <v>0</v>
      </c>
      <c r="S16" s="745">
        <f t="shared" si="16"/>
        <v>13</v>
      </c>
      <c r="T16" s="469">
        <f t="shared" si="17"/>
        <v>3.2000000000000003E-6</v>
      </c>
      <c r="U16" s="469">
        <f t="shared" si="18"/>
        <v>3.076923076923077E-6</v>
      </c>
    </row>
    <row r="17" spans="1:21" ht="15" customHeight="1">
      <c r="A17" s="212">
        <v>9</v>
      </c>
      <c r="B17" s="209" t="str">
        <f t="shared" si="3"/>
        <v>Bomba de calor agua</v>
      </c>
      <c r="C17" s="221">
        <f t="shared" si="4"/>
        <v>2</v>
      </c>
      <c r="D17" s="221">
        <f t="shared" si="5"/>
        <v>0</v>
      </c>
      <c r="E17" s="221">
        <f t="shared" si="6"/>
        <v>0</v>
      </c>
      <c r="F17" s="222">
        <f t="shared" si="7"/>
        <v>1</v>
      </c>
      <c r="G17" s="222">
        <f t="shared" si="8"/>
        <v>6.9999999999999994E-5</v>
      </c>
      <c r="H17" s="222">
        <f t="shared" si="9"/>
        <v>6.9999999999999994E-5</v>
      </c>
      <c r="I17" s="775">
        <f t="shared" si="0"/>
        <v>0</v>
      </c>
      <c r="J17" s="745">
        <f t="shared" si="10"/>
        <v>5</v>
      </c>
      <c r="K17" s="469">
        <f t="shared" si="11"/>
        <v>2.9605263157894741E-7</v>
      </c>
      <c r="L17" s="745" t="s">
        <v>102</v>
      </c>
      <c r="M17" s="469">
        <f t="shared" si="12"/>
        <v>0</v>
      </c>
      <c r="N17" s="775">
        <f t="shared" si="1"/>
        <v>0</v>
      </c>
      <c r="O17" s="745">
        <f t="shared" si="13"/>
        <v>10</v>
      </c>
      <c r="P17" s="469">
        <f t="shared" si="14"/>
        <v>3.1034482758620692E-5</v>
      </c>
      <c r="Q17" s="469">
        <f t="shared" si="15"/>
        <v>0</v>
      </c>
      <c r="R17" s="775">
        <f t="shared" si="2"/>
        <v>0</v>
      </c>
      <c r="S17" s="745">
        <f t="shared" si="16"/>
        <v>13</v>
      </c>
      <c r="T17" s="469">
        <f t="shared" si="17"/>
        <v>3.6000000000000003E-6</v>
      </c>
      <c r="U17" s="469">
        <f t="shared" si="18"/>
        <v>0</v>
      </c>
    </row>
    <row r="18" spans="1:21" ht="15" customHeight="1">
      <c r="A18" s="212">
        <v>10</v>
      </c>
      <c r="B18" s="209" t="str">
        <f t="shared" si="3"/>
        <v>Geotermia</v>
      </c>
      <c r="C18" s="221">
        <f t="shared" si="4"/>
        <v>0</v>
      </c>
      <c r="D18" s="221">
        <f t="shared" si="5"/>
        <v>0</v>
      </c>
      <c r="E18" s="221">
        <f t="shared" si="6"/>
        <v>0</v>
      </c>
      <c r="F18" s="222">
        <f t="shared" si="7"/>
        <v>0</v>
      </c>
      <c r="G18" s="222">
        <f t="shared" si="8"/>
        <v>0</v>
      </c>
      <c r="H18" s="222">
        <f t="shared" si="9"/>
        <v>0</v>
      </c>
      <c r="I18" s="775">
        <f t="shared" si="0"/>
        <v>5</v>
      </c>
      <c r="J18" s="745">
        <f t="shared" si="10"/>
        <v>1</v>
      </c>
      <c r="K18" s="469">
        <f t="shared" si="11"/>
        <v>1.6447368421052631E-2</v>
      </c>
      <c r="L18" s="745" t="s">
        <v>70</v>
      </c>
      <c r="M18" s="469">
        <f t="shared" si="12"/>
        <v>1</v>
      </c>
      <c r="N18" s="775">
        <f t="shared" si="1"/>
        <v>0</v>
      </c>
      <c r="O18" s="745">
        <f t="shared" si="13"/>
        <v>10</v>
      </c>
      <c r="P18" s="469">
        <f t="shared" si="14"/>
        <v>3.4482758620689657E-5</v>
      </c>
      <c r="Q18" s="469">
        <f t="shared" si="15"/>
        <v>2.0000000000000002E-5</v>
      </c>
      <c r="R18" s="775">
        <f t="shared" si="2"/>
        <v>0</v>
      </c>
      <c r="S18" s="745">
        <f t="shared" si="16"/>
        <v>13</v>
      </c>
      <c r="T18" s="469">
        <f t="shared" si="17"/>
        <v>3.9999999999999998E-6</v>
      </c>
      <c r="U18" s="469">
        <f t="shared" si="18"/>
        <v>2.0000000000000002E-5</v>
      </c>
    </row>
    <row r="19" spans="1:21" ht="15" customHeight="1">
      <c r="A19" s="212">
        <v>11</v>
      </c>
      <c r="B19" s="209" t="str">
        <f t="shared" si="3"/>
        <v>DH no renovable</v>
      </c>
      <c r="C19" s="221">
        <f t="shared" si="4"/>
        <v>0</v>
      </c>
      <c r="D19" s="221">
        <f t="shared" si="5"/>
        <v>0</v>
      </c>
      <c r="E19" s="221">
        <f t="shared" si="6"/>
        <v>0</v>
      </c>
      <c r="F19" s="222">
        <f t="shared" si="7"/>
        <v>0</v>
      </c>
      <c r="G19" s="222">
        <f t="shared" si="8"/>
        <v>0</v>
      </c>
      <c r="H19" s="222">
        <f t="shared" si="9"/>
        <v>0</v>
      </c>
      <c r="I19" s="775">
        <f t="shared" si="0"/>
        <v>0</v>
      </c>
      <c r="J19" s="745">
        <f t="shared" si="10"/>
        <v>5</v>
      </c>
      <c r="K19" s="469">
        <f t="shared" si="11"/>
        <v>3.6184210526315792E-7</v>
      </c>
      <c r="L19" s="745" t="s">
        <v>113</v>
      </c>
      <c r="M19" s="469">
        <f t="shared" si="12"/>
        <v>0</v>
      </c>
      <c r="N19" s="775">
        <f t="shared" si="1"/>
        <v>0</v>
      </c>
      <c r="O19" s="745">
        <f t="shared" si="13"/>
        <v>10</v>
      </c>
      <c r="P19" s="469">
        <f t="shared" si="14"/>
        <v>3.7931034482758622E-5</v>
      </c>
      <c r="Q19" s="469">
        <f t="shared" si="15"/>
        <v>0</v>
      </c>
      <c r="R19" s="775">
        <f t="shared" si="2"/>
        <v>0</v>
      </c>
      <c r="S19" s="745">
        <f t="shared" si="16"/>
        <v>13</v>
      </c>
      <c r="T19" s="469">
        <f t="shared" si="17"/>
        <v>4.4000000000000002E-6</v>
      </c>
      <c r="U19" s="469">
        <f t="shared" si="18"/>
        <v>0</v>
      </c>
    </row>
    <row r="20" spans="1:21" ht="15" customHeight="1">
      <c r="A20" s="212">
        <v>12</v>
      </c>
      <c r="B20" s="209" t="str">
        <f t="shared" si="3"/>
        <v>DH renovable</v>
      </c>
      <c r="C20" s="221">
        <f t="shared" si="4"/>
        <v>0</v>
      </c>
      <c r="D20" s="221">
        <f t="shared" si="5"/>
        <v>0</v>
      </c>
      <c r="E20" s="221">
        <f t="shared" si="6"/>
        <v>0</v>
      </c>
      <c r="F20" s="222">
        <f t="shared" si="7"/>
        <v>0</v>
      </c>
      <c r="G20" s="222">
        <f t="shared" si="8"/>
        <v>0</v>
      </c>
      <c r="H20" s="222">
        <f t="shared" si="9"/>
        <v>0</v>
      </c>
      <c r="I20" s="775">
        <f t="shared" si="0"/>
        <v>0</v>
      </c>
      <c r="J20" s="745">
        <f t="shared" si="10"/>
        <v>5</v>
      </c>
      <c r="K20" s="469">
        <f t="shared" si="11"/>
        <v>3.9473684210526315E-7</v>
      </c>
      <c r="L20" s="745" t="s">
        <v>115</v>
      </c>
      <c r="M20" s="469">
        <f t="shared" si="12"/>
        <v>0</v>
      </c>
      <c r="N20" s="775">
        <f t="shared" si="1"/>
        <v>0</v>
      </c>
      <c r="O20" s="745">
        <f t="shared" si="13"/>
        <v>10</v>
      </c>
      <c r="P20" s="469">
        <f t="shared" si="14"/>
        <v>4.137931034482758E-5</v>
      </c>
      <c r="Q20" s="469">
        <f t="shared" si="15"/>
        <v>0</v>
      </c>
      <c r="R20" s="775">
        <f t="shared" si="2"/>
        <v>0</v>
      </c>
      <c r="S20" s="745">
        <f t="shared" si="16"/>
        <v>13</v>
      </c>
      <c r="T20" s="469">
        <f t="shared" si="17"/>
        <v>4.7999999999999998E-6</v>
      </c>
      <c r="U20" s="469">
        <f t="shared" si="18"/>
        <v>0</v>
      </c>
    </row>
    <row r="21" spans="1:21" ht="15" customHeight="1">
      <c r="A21" s="212">
        <v>13</v>
      </c>
      <c r="B21" s="209" t="str">
        <f t="shared" si="3"/>
        <v>Carbón</v>
      </c>
      <c r="C21" s="229">
        <f t="shared" si="4"/>
        <v>0</v>
      </c>
      <c r="D21" s="229">
        <f t="shared" si="5"/>
        <v>0</v>
      </c>
      <c r="E21" s="229">
        <f t="shared" si="6"/>
        <v>0</v>
      </c>
      <c r="F21" s="228"/>
      <c r="G21" s="228"/>
      <c r="H21" s="228"/>
      <c r="I21" s="775">
        <f t="shared" si="0"/>
        <v>0</v>
      </c>
      <c r="J21" s="745">
        <f t="shared" si="10"/>
        <v>5</v>
      </c>
      <c r="K21" s="469">
        <f t="shared" si="11"/>
        <v>4.2763157894736837E-7</v>
      </c>
      <c r="L21" s="745" t="s">
        <v>73</v>
      </c>
      <c r="M21" s="469">
        <f t="shared" si="12"/>
        <v>0</v>
      </c>
      <c r="N21" s="775">
        <f t="shared" si="1"/>
        <v>0</v>
      </c>
      <c r="O21" s="745">
        <f t="shared" si="13"/>
        <v>10</v>
      </c>
      <c r="P21" s="469">
        <f t="shared" si="14"/>
        <v>4.4827586206896552E-5</v>
      </c>
      <c r="Q21" s="469">
        <f t="shared" si="15"/>
        <v>0</v>
      </c>
      <c r="R21" s="775">
        <f t="shared" si="2"/>
        <v>0</v>
      </c>
      <c r="S21" s="745">
        <f t="shared" si="16"/>
        <v>13</v>
      </c>
      <c r="T21" s="469">
        <f t="shared" si="17"/>
        <v>5.1999999999999993E-6</v>
      </c>
      <c r="U21" s="469">
        <f t="shared" si="18"/>
        <v>0</v>
      </c>
    </row>
    <row r="22" spans="1:21" ht="15" customHeight="1" thickBot="1">
      <c r="A22" s="212">
        <v>14</v>
      </c>
      <c r="B22" s="231" t="str">
        <f t="shared" si="3"/>
        <v>Ninguna</v>
      </c>
      <c r="C22" s="232">
        <f t="shared" si="4"/>
        <v>0</v>
      </c>
      <c r="D22" s="232">
        <f t="shared" si="5"/>
        <v>0</v>
      </c>
      <c r="E22" s="232">
        <f t="shared" si="6"/>
        <v>25</v>
      </c>
      <c r="F22" s="233">
        <f>VLOOKUP(B22,$L$9:$M$22,2,)</f>
        <v>1.9999999999999999E-6</v>
      </c>
      <c r="G22" s="233">
        <f>VLOOKUP(B22,$L$9:$Q$22,6,)</f>
        <v>1.9999999999999999E-6</v>
      </c>
      <c r="H22" s="233">
        <f>VLOOKUP(B22,$L$9:$U$22,10,)</f>
        <v>1</v>
      </c>
      <c r="I22" s="775">
        <f t="shared" si="0"/>
        <v>2</v>
      </c>
      <c r="J22" s="745">
        <f t="shared" si="10"/>
        <v>1</v>
      </c>
      <c r="K22" s="469">
        <f t="shared" si="11"/>
        <v>6.5789473684210523E-3</v>
      </c>
      <c r="L22" s="745" t="s">
        <v>114</v>
      </c>
      <c r="M22" s="469">
        <f t="shared" si="12"/>
        <v>1</v>
      </c>
      <c r="N22" s="775">
        <f t="shared" si="1"/>
        <v>0</v>
      </c>
      <c r="O22" s="745">
        <f t="shared" si="13"/>
        <v>10</v>
      </c>
      <c r="P22" s="469">
        <f t="shared" si="14"/>
        <v>4.8275862068965517E-5</v>
      </c>
      <c r="Q22" s="469">
        <f t="shared" si="15"/>
        <v>6.9999999999999994E-5</v>
      </c>
      <c r="R22" s="775">
        <f t="shared" si="2"/>
        <v>0</v>
      </c>
      <c r="S22" s="745">
        <f t="shared" si="16"/>
        <v>13</v>
      </c>
      <c r="T22" s="469">
        <f t="shared" si="17"/>
        <v>5.5999999999999997E-6</v>
      </c>
      <c r="U22" s="469">
        <f t="shared" si="18"/>
        <v>6.9999999999999994E-5</v>
      </c>
    </row>
    <row r="23" spans="1:21" ht="15" customHeight="1" thickTop="1">
      <c r="A23" s="212">
        <v>15</v>
      </c>
      <c r="B23" s="872" t="s">
        <v>22</v>
      </c>
      <c r="C23" s="873">
        <f>SUM(C9:C22)</f>
        <v>304</v>
      </c>
      <c r="D23" s="873">
        <f t="shared" ref="D23:E23" si="19">SUM(D9:D22)</f>
        <v>29</v>
      </c>
      <c r="E23" s="873">
        <f t="shared" si="19"/>
        <v>25</v>
      </c>
      <c r="I23" s="187"/>
      <c r="J23" s="185"/>
      <c r="K23" s="185"/>
      <c r="L23" s="185"/>
      <c r="M23" s="185"/>
      <c r="N23" s="185"/>
      <c r="O23" s="185"/>
      <c r="P23" s="185"/>
      <c r="Q23" s="185"/>
      <c r="R23" s="185"/>
      <c r="S23" s="185"/>
      <c r="T23" s="185"/>
    </row>
    <row r="24" spans="1:21" ht="15" customHeight="1">
      <c r="A24" s="185" t="s">
        <v>291</v>
      </c>
      <c r="B24" s="268" t="s">
        <v>365</v>
      </c>
      <c r="I24" s="187"/>
      <c r="J24" s="185"/>
      <c r="K24" s="185"/>
      <c r="L24" s="185"/>
      <c r="M24" s="185"/>
      <c r="N24" s="185"/>
      <c r="O24" s="185"/>
      <c r="P24" s="185"/>
      <c r="Q24" s="185"/>
      <c r="R24" s="185"/>
      <c r="S24" s="185"/>
      <c r="T24" s="185"/>
    </row>
    <row r="25" spans="1:21" ht="15" customHeight="1">
      <c r="A25" s="185" t="s">
        <v>96</v>
      </c>
      <c r="B25" s="692" t="str">
        <f>$N$5</f>
        <v>TOTAL</v>
      </c>
      <c r="C25" s="874">
        <f>IF($B$25=$B$23,VLOOKUP($N$5,$B$9:$E$23,2,)-C22,VLOOKUP($N$5,$B$9:$E$23,2,))</f>
        <v>304</v>
      </c>
      <c r="D25" s="874">
        <f>IF($B$25=$B$23,VLOOKUP($N$5,$B$9:$E$23,3,)-D22,VLOOKUP($N$5,$B$9:$E$23,3,))</f>
        <v>29</v>
      </c>
      <c r="E25" s="874">
        <f>IF($B$25=$B$23,VLOOKUP($N$5,$B$9:$E$23,4,)-VLOOKUP("Ninguna",$B$9:$E$22,4,),VLOOKUP($N$5,$B$9:$E$23,4,))</f>
        <v>0</v>
      </c>
      <c r="I25" s="185"/>
      <c r="J25" s="185"/>
      <c r="K25" s="185"/>
      <c r="L25" s="185"/>
      <c r="M25" s="185"/>
      <c r="N25" s="185"/>
      <c r="O25" s="185"/>
      <c r="P25" s="185"/>
      <c r="Q25" s="185"/>
      <c r="R25" s="185"/>
      <c r="S25" s="185"/>
      <c r="T25" s="185"/>
    </row>
    <row r="26" spans="1:21" ht="15" customHeight="1">
      <c r="A26" s="185" t="s">
        <v>97</v>
      </c>
      <c r="D26" s="268" t="s">
        <v>364</v>
      </c>
      <c r="O26" s="186"/>
    </row>
    <row r="27" spans="1:21" ht="15" customHeight="1">
      <c r="A27" s="185" t="s">
        <v>90</v>
      </c>
      <c r="B27" s="186" t="s">
        <v>212</v>
      </c>
      <c r="D27" s="203" t="s">
        <v>54</v>
      </c>
      <c r="E27" s="203"/>
      <c r="F27" s="203"/>
      <c r="G27" s="203"/>
      <c r="H27" s="203"/>
      <c r="I27" s="203"/>
      <c r="J27" s="203"/>
      <c r="K27" s="203"/>
      <c r="L27" s="203"/>
      <c r="M27" s="203"/>
      <c r="N27" s="203"/>
      <c r="O27" s="203"/>
      <c r="P27" s="203"/>
      <c r="Q27" s="203"/>
      <c r="R27" s="203"/>
      <c r="S27" s="203"/>
      <c r="T27" s="203"/>
      <c r="U27" s="203"/>
    </row>
    <row r="28" spans="1:21" ht="15" customHeight="1">
      <c r="B28" s="264" t="s">
        <v>96</v>
      </c>
      <c r="C28" s="803"/>
      <c r="D28" s="875" t="s">
        <v>204</v>
      </c>
      <c r="E28" s="875"/>
      <c r="F28" s="875"/>
      <c r="G28" s="875"/>
      <c r="H28" s="875"/>
      <c r="I28" s="875"/>
      <c r="J28" s="876" t="s">
        <v>206</v>
      </c>
      <c r="K28" s="877"/>
      <c r="L28" s="877"/>
      <c r="M28" s="877"/>
      <c r="N28" s="877"/>
      <c r="O28" s="878"/>
      <c r="P28" s="876" t="s">
        <v>205</v>
      </c>
      <c r="Q28" s="877"/>
      <c r="R28" s="877"/>
      <c r="S28" s="877"/>
      <c r="T28" s="877"/>
      <c r="U28" s="877"/>
    </row>
    <row r="29" spans="1:21" ht="15" customHeight="1">
      <c r="A29" s="185">
        <v>1</v>
      </c>
      <c r="C29" s="188" t="s">
        <v>46</v>
      </c>
      <c r="D29" s="879" t="s">
        <v>207</v>
      </c>
      <c r="E29" s="879" t="s">
        <v>208</v>
      </c>
      <c r="F29" s="879" t="s">
        <v>209</v>
      </c>
      <c r="G29" s="880" t="s">
        <v>207</v>
      </c>
      <c r="H29" s="880" t="s">
        <v>208</v>
      </c>
      <c r="I29" s="880" t="s">
        <v>209</v>
      </c>
      <c r="J29" s="881" t="s">
        <v>207</v>
      </c>
      <c r="K29" s="879" t="s">
        <v>208</v>
      </c>
      <c r="L29" s="879" t="s">
        <v>209</v>
      </c>
      <c r="M29" s="880" t="s">
        <v>207</v>
      </c>
      <c r="N29" s="880" t="s">
        <v>208</v>
      </c>
      <c r="O29" s="880" t="s">
        <v>209</v>
      </c>
      <c r="P29" s="881" t="s">
        <v>207</v>
      </c>
      <c r="Q29" s="879" t="s">
        <v>208</v>
      </c>
      <c r="R29" s="879" t="s">
        <v>209</v>
      </c>
      <c r="S29" s="880" t="s">
        <v>207</v>
      </c>
      <c r="T29" s="880" t="s">
        <v>208</v>
      </c>
      <c r="U29" s="880" t="s">
        <v>209</v>
      </c>
    </row>
    <row r="30" spans="1:21" ht="15" customHeight="1">
      <c r="A30" s="185">
        <v>2</v>
      </c>
      <c r="B30" s="217" t="s">
        <v>100</v>
      </c>
      <c r="C30" s="218">
        <f t="shared" ref="C30:C43" si="20">IFERROR(IF($B$28="Satisfecho",SUM(D30:F30)/SUM($D$44:$F$44),IF($B$28="No satisfecho",SUM(J30:L30)/SUM($J$44:$L$44),IF($B$28="NS/NC",SUM(P30:R30)/SUM($P$44:$R$44)))),)</f>
        <v>0.19078947368421054</v>
      </c>
      <c r="D30" s="219">
        <f>IF($J$5="Todas",COUNTIFS(DB_CAL_Q1_Q3!$G$5:$G$362,$B30,DB_CAL_Q1_Q3!$E$5:$E$362,D$29,DB_CAL_Q1_Q3!$I$5:$I$362,"Satisfecho"),COUNTIFS(DB_CAL_Q1_Q3!$H$5:$H$362,$J$5,DB_CAL_Q1_Q3!$G$5:$G$362,$B30,DB_CAL_Q1_Q3!$E$5:$E$362,D$29,DB_CAL_Q1_Q3!$I$5:$I$362,"Satisfecho"))</f>
        <v>23</v>
      </c>
      <c r="E30" s="219">
        <f>IF($J$5="Todas",COUNTIFS(DB_CAL_Q1_Q3!$G$5:$G$362,$B30,DB_CAL_Q1_Q3!$E$5:$E$362,E$29,DB_CAL_Q1_Q3!$I$5:$I$362,"Satisfecho"),COUNTIFS(DB_CAL_Q1_Q3!$H$5:$H$362,$J$5,DB_CAL_Q1_Q3!$G$5:$G$362,$B30,DB_CAL_Q1_Q3!$E$5:$E$362,E$29,DB_CAL_Q1_Q3!$I$5:$I$362,"Satisfecho"))</f>
        <v>25</v>
      </c>
      <c r="F30" s="219">
        <f>IF($J$5="Todas",COUNTIFS(DB_CAL_Q1_Q3!$G$5:$G$362,$B30,DB_CAL_Q1_Q3!$E$5:$E$362,F$29,DB_CAL_Q1_Q3!$I$5:$I$362,"Satisfecho"),COUNTIFS(DB_CAL_Q1_Q3!$H$5:$H$362,$J$5,DB_CAL_Q1_Q3!$G$5:$G$362,$B30,DB_CAL_Q1_Q3!$E$5:$E$362,F$29,DB_CAL_Q1_Q3!$I$5:$I$362,"Satisfecho"))</f>
        <v>10</v>
      </c>
      <c r="G30" s="220">
        <f t="shared" ref="G30:G41" si="21">IFERROR(D30/D$44,)</f>
        <v>0.184</v>
      </c>
      <c r="H30" s="220">
        <f t="shared" ref="H30:H41" si="22">IFERROR(E30/E$44,)</f>
        <v>0.19230769230769232</v>
      </c>
      <c r="I30" s="882">
        <f t="shared" ref="I30:I41" si="23">IFERROR(F30/F$44,)</f>
        <v>0.20408163265306123</v>
      </c>
      <c r="J30" s="255">
        <f>IF($J$5="Todas",COUNTIFS(DB_CAL_Q1_Q3!$G$5:$G$362,$B30,DB_CAL_Q1_Q3!$E$5:$E$362,J$29,DB_CAL_Q1_Q3!$I$5:$I$362,"No satisfecho"),COUNTIFS(DB_CAL_Q1_Q3!$H$5:$H$362,$J$5,DB_CAL_Q1_Q3!$G$5:$G$362,$B30,DB_CAL_Q1_Q3!$E$5:$E$362,J$29,DB_CAL_Q1_Q3!$I$5:$I$362,"No satisfecho"))</f>
        <v>0</v>
      </c>
      <c r="K30" s="219">
        <f>IF($J$5="Todas",COUNTIFS(DB_CAL_Q1_Q3!$G$5:$G$362,$B30,DB_CAL_Q1_Q3!$E$5:$E$362,K$29,DB_CAL_Q1_Q3!$I$5:$I$362,"No satisfecho"),COUNTIFS(DB_CAL_Q1_Q3!$H$5:$H$362,$J$5,DB_CAL_Q1_Q3!$G$5:$G$362,$B30,DB_CAL_Q1_Q3!$E$5:$E$362,K$29,DB_CAL_Q1_Q3!$I$5:$I$362,"No satisfecho"))</f>
        <v>1</v>
      </c>
      <c r="L30" s="219">
        <f>IF($J$5="Todas",COUNTIFS(DB_CAL_Q1_Q3!$G$5:$G$362,$B30,DB_CAL_Q1_Q3!$E$5:$E$362,L$29,DB_CAL_Q1_Q3!$I$5:$I$362,"No satisfecho"),COUNTIFS(DB_CAL_Q1_Q3!$H$5:$H$362,$J$5,DB_CAL_Q1_Q3!$G$5:$G$362,$B30,DB_CAL_Q1_Q3!$E$5:$E$362,L$29,DB_CAL_Q1_Q3!$I$5:$I$362,"No satisfecho"))</f>
        <v>1</v>
      </c>
      <c r="M30" s="220">
        <f t="shared" ref="M30:M41" si="24">IFERROR(J30/J$44,)</f>
        <v>0</v>
      </c>
      <c r="N30" s="220">
        <f t="shared" ref="N30:N41" si="25">IFERROR(K30/K$44,)</f>
        <v>0.1111111111111111</v>
      </c>
      <c r="O30" s="882">
        <f t="shared" ref="O30:O41" si="26">IFERROR(L30/L$44,)</f>
        <v>0.1111111111111111</v>
      </c>
      <c r="P30" s="219">
        <f>IF($J$5="Todas",COUNTIFS(DB_CAL_Q1_Q3!$G$5:$G$362,$B30,DB_CAL_Q1_Q3!$E$5:$E$362,P$29,DB_CAL_Q1_Q3!$I$5:$I$362,"NS/NC"),COUNTIFS(DB_CAL_Q1_Q3!$H$5:$H$362,$J$5,DB_CAL_Q1_Q3!$G$5:$G$362,$B30,DB_CAL_Q1_Q3!$E$5:$E$362,P$29,DB_CAL_Q1_Q3!$I$5:$I$362,"NS/NC"))</f>
        <v>0</v>
      </c>
      <c r="Q30" s="219">
        <f>IF($J$5="Todas",COUNTIFS(DB_CAL_Q1_Q3!$G$5:$G$362,$B30,DB_CAL_Q1_Q3!$E$5:$E$362,Q$29,DB_CAL_Q1_Q3!$I$5:$I$362,"NS/NC"),COUNTIFS(DB_CAL_Q1_Q3!$H$5:$H$362,$J$5,DB_CAL_Q1_Q3!$G$5:$G$362,$B30,DB_CAL_Q1_Q3!$E$5:$E$362,Q$29,DB_CAL_Q1_Q3!$I$5:$I$362,"NS/NC"))</f>
        <v>0</v>
      </c>
      <c r="R30" s="219">
        <f>IF($J$5="Todas",COUNTIFS(DB_CAL_Q1_Q3!$G$5:$G$362,$B30,DB_CAL_Q1_Q3!$E$5:$E$362,R$29,DB_CAL_Q1_Q3!$I$5:$I$362,"NS/NC"),COUNTIFS(DB_CAL_Q1_Q3!$H$5:$H$362,$J$5,DB_CAL_Q1_Q3!$G$5:$G$362,$B30,DB_CAL_Q1_Q3!$E$5:$E$362,R$29,DB_CAL_Q1_Q3!$I$5:$I$362,"NS/NC"))</f>
        <v>0</v>
      </c>
      <c r="S30" s="220">
        <f t="shared" ref="S30:S41" si="27">IFERROR(P30/P$44,)</f>
        <v>0</v>
      </c>
      <c r="T30" s="220">
        <f t="shared" ref="T30:T41" si="28">IFERROR(Q30/Q$44,)</f>
        <v>0</v>
      </c>
      <c r="U30" s="220">
        <f t="shared" ref="U30:U41" si="29">IFERROR(R30/R$44,)</f>
        <v>0</v>
      </c>
    </row>
    <row r="31" spans="1:21" ht="15" customHeight="1">
      <c r="A31" s="185">
        <v>3</v>
      </c>
      <c r="B31" s="224" t="s">
        <v>98</v>
      </c>
      <c r="C31" s="222">
        <f t="shared" si="20"/>
        <v>0.10855263157894737</v>
      </c>
      <c r="D31" s="221">
        <f>IF($J$5="Todas",COUNTIFS(DB_CAL_Q1_Q3!$G$5:$G$362,$B31,DB_CAL_Q1_Q3!$E$5:$E$362,D$29,DB_CAL_Q1_Q3!$I$5:$I$362,"Satisfecho"),COUNTIFS(DB_CAL_Q1_Q3!$H$5:$H$362,$J$5,DB_CAL_Q1_Q3!$G$5:$G$362,$B31,DB_CAL_Q1_Q3!$E$5:$E$362,D$29,DB_CAL_Q1_Q3!$I$5:$I$362,"Satisfecho"))</f>
        <v>6</v>
      </c>
      <c r="E31" s="221">
        <f>IF($J$5="Todas",COUNTIFS(DB_CAL_Q1_Q3!$G$5:$G$362,$B31,DB_CAL_Q1_Q3!$E$5:$E$362,E$29,DB_CAL_Q1_Q3!$I$5:$I$362,"Satisfecho"),COUNTIFS(DB_CAL_Q1_Q3!$H$5:$H$362,$J$5,DB_CAL_Q1_Q3!$G$5:$G$362,$B31,DB_CAL_Q1_Q3!$E$5:$E$362,E$29,DB_CAL_Q1_Q3!$I$5:$I$362,"Satisfecho"))</f>
        <v>13</v>
      </c>
      <c r="F31" s="221">
        <f>IF($J$5="Todas",COUNTIFS(DB_CAL_Q1_Q3!$G$5:$G$362,$B31,DB_CAL_Q1_Q3!$E$5:$E$362,F$29,DB_CAL_Q1_Q3!$I$5:$I$362,"Satisfecho"),COUNTIFS(DB_CAL_Q1_Q3!$H$5:$H$362,$J$5,DB_CAL_Q1_Q3!$G$5:$G$362,$B31,DB_CAL_Q1_Q3!$E$5:$E$362,F$29,DB_CAL_Q1_Q3!$I$5:$I$362,"Satisfecho"))</f>
        <v>14</v>
      </c>
      <c r="G31" s="225">
        <f t="shared" si="21"/>
        <v>4.8000000000000001E-2</v>
      </c>
      <c r="H31" s="225">
        <f t="shared" si="22"/>
        <v>0.1</v>
      </c>
      <c r="I31" s="883">
        <f t="shared" si="23"/>
        <v>0.2857142857142857</v>
      </c>
      <c r="J31" s="256">
        <f>IF($J$5="Todas",COUNTIFS(DB_CAL_Q1_Q3!$G$5:$G$362,$B31,DB_CAL_Q1_Q3!$E$5:$E$362,J$29,DB_CAL_Q1_Q3!$I$5:$I$362,"No satisfecho"),COUNTIFS(DB_CAL_Q1_Q3!$H$5:$H$362,$J$5,DB_CAL_Q1_Q3!$G$5:$G$362,$B31,DB_CAL_Q1_Q3!$E$5:$E$362,J$29,DB_CAL_Q1_Q3!$I$5:$I$362,"No satisfecho"))</f>
        <v>2</v>
      </c>
      <c r="K31" s="221">
        <f>IF($J$5="Todas",COUNTIFS(DB_CAL_Q1_Q3!$G$5:$G$362,$B31,DB_CAL_Q1_Q3!$E$5:$E$362,K$29,DB_CAL_Q1_Q3!$I$5:$I$362,"No satisfecho"),COUNTIFS(DB_CAL_Q1_Q3!$H$5:$H$362,$J$5,DB_CAL_Q1_Q3!$G$5:$G$362,$B31,DB_CAL_Q1_Q3!$E$5:$E$362,K$29,DB_CAL_Q1_Q3!$I$5:$I$362,"No satisfecho"))</f>
        <v>0</v>
      </c>
      <c r="L31" s="221">
        <f>IF($J$5="Todas",COUNTIFS(DB_CAL_Q1_Q3!$G$5:$G$362,$B31,DB_CAL_Q1_Q3!$E$5:$E$362,L$29,DB_CAL_Q1_Q3!$I$5:$I$362,"No satisfecho"),COUNTIFS(DB_CAL_Q1_Q3!$H$5:$H$362,$J$5,DB_CAL_Q1_Q3!$G$5:$G$362,$B31,DB_CAL_Q1_Q3!$E$5:$E$362,L$29,DB_CAL_Q1_Q3!$I$5:$I$362,"No satisfecho"))</f>
        <v>0</v>
      </c>
      <c r="M31" s="225">
        <f t="shared" si="24"/>
        <v>0.18181818181818182</v>
      </c>
      <c r="N31" s="225">
        <f t="shared" si="25"/>
        <v>0</v>
      </c>
      <c r="O31" s="883">
        <f t="shared" si="26"/>
        <v>0</v>
      </c>
      <c r="P31" s="221">
        <f>IF($J$5="Todas",COUNTIFS(DB_CAL_Q1_Q3!$G$5:$G$362,$B31,DB_CAL_Q1_Q3!$E$5:$E$362,P$29,DB_CAL_Q1_Q3!$I$5:$I$362,"NS/NC"),COUNTIFS(DB_CAL_Q1_Q3!$H$5:$H$362,$J$5,DB_CAL_Q1_Q3!$G$5:$G$362,$B31,DB_CAL_Q1_Q3!$E$5:$E$362,P$29,DB_CAL_Q1_Q3!$I$5:$I$362,"NS/NC"))</f>
        <v>0</v>
      </c>
      <c r="Q31" s="221">
        <f>IF($J$5="Todas",COUNTIFS(DB_CAL_Q1_Q3!$G$5:$G$362,$B31,DB_CAL_Q1_Q3!$E$5:$E$362,Q$29,DB_CAL_Q1_Q3!$I$5:$I$362,"NS/NC"),COUNTIFS(DB_CAL_Q1_Q3!$H$5:$H$362,$J$5,DB_CAL_Q1_Q3!$G$5:$G$362,$B31,DB_CAL_Q1_Q3!$E$5:$E$362,Q$29,DB_CAL_Q1_Q3!$I$5:$I$362,"NS/NC"))</f>
        <v>0</v>
      </c>
      <c r="R31" s="221">
        <f>IF($J$5="Todas",COUNTIFS(DB_CAL_Q1_Q3!$G$5:$G$362,$B31,DB_CAL_Q1_Q3!$E$5:$E$362,R$29,DB_CAL_Q1_Q3!$I$5:$I$362,"NS/NC"),COUNTIFS(DB_CAL_Q1_Q3!$H$5:$H$362,$J$5,DB_CAL_Q1_Q3!$G$5:$G$362,$B31,DB_CAL_Q1_Q3!$E$5:$E$362,R$29,DB_CAL_Q1_Q3!$I$5:$I$362,"NS/NC"))</f>
        <v>0</v>
      </c>
      <c r="S31" s="225">
        <f t="shared" si="27"/>
        <v>0</v>
      </c>
      <c r="T31" s="225">
        <f t="shared" si="28"/>
        <v>0</v>
      </c>
      <c r="U31" s="225">
        <f t="shared" si="29"/>
        <v>0</v>
      </c>
    </row>
    <row r="32" spans="1:21" ht="15" customHeight="1">
      <c r="A32" s="185">
        <v>4</v>
      </c>
      <c r="B32" s="224" t="s">
        <v>101</v>
      </c>
      <c r="C32" s="222">
        <f t="shared" si="20"/>
        <v>0.14473684210526316</v>
      </c>
      <c r="D32" s="221">
        <f>IF($J$5="Todas",COUNTIFS(DB_CAL_Q1_Q3!$G$5:$G$362,$B32,DB_CAL_Q1_Q3!$E$5:$E$362,D$29,DB_CAL_Q1_Q3!$I$5:$I$362,"Satisfecho"),COUNTIFS(DB_CAL_Q1_Q3!$H$5:$H$362,$J$5,DB_CAL_Q1_Q3!$G$5:$G$362,$B32,DB_CAL_Q1_Q3!$E$5:$E$362,D$29,DB_CAL_Q1_Q3!$I$5:$I$362,"Satisfecho"))</f>
        <v>20</v>
      </c>
      <c r="E32" s="221">
        <f>IF($J$5="Todas",COUNTIFS(DB_CAL_Q1_Q3!$G$5:$G$362,$B32,DB_CAL_Q1_Q3!$E$5:$E$362,E$29,DB_CAL_Q1_Q3!$I$5:$I$362,"Satisfecho"),COUNTIFS(DB_CAL_Q1_Q3!$H$5:$H$362,$J$5,DB_CAL_Q1_Q3!$G$5:$G$362,$B32,DB_CAL_Q1_Q3!$E$5:$E$362,E$29,DB_CAL_Q1_Q3!$I$5:$I$362,"Satisfecho"))</f>
        <v>12</v>
      </c>
      <c r="F32" s="221">
        <f>IF($J$5="Todas",COUNTIFS(DB_CAL_Q1_Q3!$G$5:$G$362,$B32,DB_CAL_Q1_Q3!$E$5:$E$362,F$29,DB_CAL_Q1_Q3!$I$5:$I$362,"Satisfecho"),COUNTIFS(DB_CAL_Q1_Q3!$H$5:$H$362,$J$5,DB_CAL_Q1_Q3!$G$5:$G$362,$B32,DB_CAL_Q1_Q3!$E$5:$E$362,F$29,DB_CAL_Q1_Q3!$I$5:$I$362,"Satisfecho"))</f>
        <v>12</v>
      </c>
      <c r="G32" s="225">
        <f t="shared" si="21"/>
        <v>0.16</v>
      </c>
      <c r="H32" s="225">
        <f t="shared" si="22"/>
        <v>9.2307692307692313E-2</v>
      </c>
      <c r="I32" s="883">
        <f t="shared" si="23"/>
        <v>0.24489795918367346</v>
      </c>
      <c r="J32" s="256">
        <f>IF($J$5="Todas",COUNTIFS(DB_CAL_Q1_Q3!$G$5:$G$362,$B32,DB_CAL_Q1_Q3!$E$5:$E$362,J$29,DB_CAL_Q1_Q3!$I$5:$I$362,"No satisfecho"),COUNTIFS(DB_CAL_Q1_Q3!$H$5:$H$362,$J$5,DB_CAL_Q1_Q3!$G$5:$G$362,$B32,DB_CAL_Q1_Q3!$E$5:$E$362,J$29,DB_CAL_Q1_Q3!$I$5:$I$362,"No satisfecho"))</f>
        <v>0</v>
      </c>
      <c r="K32" s="221">
        <f>IF($J$5="Todas",COUNTIFS(DB_CAL_Q1_Q3!$G$5:$G$362,$B32,DB_CAL_Q1_Q3!$E$5:$E$362,K$29,DB_CAL_Q1_Q3!$I$5:$I$362,"No satisfecho"),COUNTIFS(DB_CAL_Q1_Q3!$H$5:$H$362,$J$5,DB_CAL_Q1_Q3!$G$5:$G$362,$B32,DB_CAL_Q1_Q3!$E$5:$E$362,K$29,DB_CAL_Q1_Q3!$I$5:$I$362,"No satisfecho"))</f>
        <v>2</v>
      </c>
      <c r="L32" s="221">
        <f>IF($J$5="Todas",COUNTIFS(DB_CAL_Q1_Q3!$G$5:$G$362,$B32,DB_CAL_Q1_Q3!$E$5:$E$362,L$29,DB_CAL_Q1_Q3!$I$5:$I$362,"No satisfecho"),COUNTIFS(DB_CAL_Q1_Q3!$H$5:$H$362,$J$5,DB_CAL_Q1_Q3!$G$5:$G$362,$B32,DB_CAL_Q1_Q3!$E$5:$E$362,L$29,DB_CAL_Q1_Q3!$I$5:$I$362,"No satisfecho"))</f>
        <v>2</v>
      </c>
      <c r="M32" s="225">
        <f t="shared" si="24"/>
        <v>0</v>
      </c>
      <c r="N32" s="225">
        <f t="shared" si="25"/>
        <v>0.22222222222222221</v>
      </c>
      <c r="O32" s="883">
        <f t="shared" si="26"/>
        <v>0.22222222222222221</v>
      </c>
      <c r="P32" s="221">
        <f>IF($J$5="Todas",COUNTIFS(DB_CAL_Q1_Q3!$G$5:$G$362,$B32,DB_CAL_Q1_Q3!$E$5:$E$362,P$29,DB_CAL_Q1_Q3!$I$5:$I$362,"NS/NC"),COUNTIFS(DB_CAL_Q1_Q3!$H$5:$H$362,$J$5,DB_CAL_Q1_Q3!$G$5:$G$362,$B32,DB_CAL_Q1_Q3!$E$5:$E$362,P$29,DB_CAL_Q1_Q3!$I$5:$I$362,"NS/NC"))</f>
        <v>0</v>
      </c>
      <c r="Q32" s="221">
        <f>IF($J$5="Todas",COUNTIFS(DB_CAL_Q1_Q3!$G$5:$G$362,$B32,DB_CAL_Q1_Q3!$E$5:$E$362,Q$29,DB_CAL_Q1_Q3!$I$5:$I$362,"NS/NC"),COUNTIFS(DB_CAL_Q1_Q3!$H$5:$H$362,$J$5,DB_CAL_Q1_Q3!$G$5:$G$362,$B32,DB_CAL_Q1_Q3!$E$5:$E$362,Q$29,DB_CAL_Q1_Q3!$I$5:$I$362,"NS/NC"))</f>
        <v>0</v>
      </c>
      <c r="R32" s="221">
        <f>IF($J$5="Todas",COUNTIFS(DB_CAL_Q1_Q3!$G$5:$G$362,$B32,DB_CAL_Q1_Q3!$E$5:$E$362,R$29,DB_CAL_Q1_Q3!$I$5:$I$362,"NS/NC"),COUNTIFS(DB_CAL_Q1_Q3!$H$5:$H$362,$J$5,DB_CAL_Q1_Q3!$G$5:$G$362,$B32,DB_CAL_Q1_Q3!$E$5:$E$362,R$29,DB_CAL_Q1_Q3!$I$5:$I$362,"NS/NC"))</f>
        <v>0</v>
      </c>
      <c r="S32" s="225">
        <f t="shared" si="27"/>
        <v>0</v>
      </c>
      <c r="T32" s="225">
        <f t="shared" si="28"/>
        <v>0</v>
      </c>
      <c r="U32" s="225">
        <f t="shared" si="29"/>
        <v>0</v>
      </c>
    </row>
    <row r="33" spans="1:21" ht="15" customHeight="1">
      <c r="A33" s="185">
        <v>5</v>
      </c>
      <c r="B33" s="224" t="s">
        <v>112</v>
      </c>
      <c r="C33" s="222">
        <f t="shared" si="20"/>
        <v>1.9736842105263157E-2</v>
      </c>
      <c r="D33" s="221">
        <f>IF($J$5="Todas",COUNTIFS(DB_CAL_Q1_Q3!$G$5:$G$362,$B33,DB_CAL_Q1_Q3!$E$5:$E$362,D$29,DB_CAL_Q1_Q3!$I$5:$I$362,"Satisfecho"),COUNTIFS(DB_CAL_Q1_Q3!$H$5:$H$362,$J$5,DB_CAL_Q1_Q3!$G$5:$G$362,$B33,DB_CAL_Q1_Q3!$E$5:$E$362,D$29,DB_CAL_Q1_Q3!$I$5:$I$362,"Satisfecho"))</f>
        <v>1</v>
      </c>
      <c r="E33" s="221">
        <f>IF($J$5="Todas",COUNTIFS(DB_CAL_Q1_Q3!$G$5:$G$362,$B33,DB_CAL_Q1_Q3!$E$5:$E$362,E$29,DB_CAL_Q1_Q3!$I$5:$I$362,"Satisfecho"),COUNTIFS(DB_CAL_Q1_Q3!$H$5:$H$362,$J$5,DB_CAL_Q1_Q3!$G$5:$G$362,$B33,DB_CAL_Q1_Q3!$E$5:$E$362,E$29,DB_CAL_Q1_Q3!$I$5:$I$362,"Satisfecho"))</f>
        <v>5</v>
      </c>
      <c r="F33" s="221">
        <f>IF($J$5="Todas",COUNTIFS(DB_CAL_Q1_Q3!$G$5:$G$362,$B33,DB_CAL_Q1_Q3!$E$5:$E$362,F$29,DB_CAL_Q1_Q3!$I$5:$I$362,"Satisfecho"),COUNTIFS(DB_CAL_Q1_Q3!$H$5:$H$362,$J$5,DB_CAL_Q1_Q3!$G$5:$G$362,$B33,DB_CAL_Q1_Q3!$E$5:$E$362,F$29,DB_CAL_Q1_Q3!$I$5:$I$362,"Satisfecho"))</f>
        <v>0</v>
      </c>
      <c r="G33" s="225">
        <f t="shared" si="21"/>
        <v>8.0000000000000002E-3</v>
      </c>
      <c r="H33" s="225">
        <f t="shared" si="22"/>
        <v>3.8461538461538464E-2</v>
      </c>
      <c r="I33" s="883">
        <f t="shared" si="23"/>
        <v>0</v>
      </c>
      <c r="J33" s="256">
        <f>IF($J$5="Todas",COUNTIFS(DB_CAL_Q1_Q3!$G$5:$G$362,$B33,DB_CAL_Q1_Q3!$E$5:$E$362,J$29,DB_CAL_Q1_Q3!$I$5:$I$362,"No satisfecho"),COUNTIFS(DB_CAL_Q1_Q3!$H$5:$H$362,$J$5,DB_CAL_Q1_Q3!$G$5:$G$362,$B33,DB_CAL_Q1_Q3!$E$5:$E$362,J$29,DB_CAL_Q1_Q3!$I$5:$I$362,"No satisfecho"))</f>
        <v>0</v>
      </c>
      <c r="K33" s="221">
        <f>IF($J$5="Todas",COUNTIFS(DB_CAL_Q1_Q3!$G$5:$G$362,$B33,DB_CAL_Q1_Q3!$E$5:$E$362,K$29,DB_CAL_Q1_Q3!$I$5:$I$362,"No satisfecho"),COUNTIFS(DB_CAL_Q1_Q3!$H$5:$H$362,$J$5,DB_CAL_Q1_Q3!$G$5:$G$362,$B33,DB_CAL_Q1_Q3!$E$5:$E$362,K$29,DB_CAL_Q1_Q3!$I$5:$I$362,"No satisfecho"))</f>
        <v>0</v>
      </c>
      <c r="L33" s="221">
        <f>IF($J$5="Todas",COUNTIFS(DB_CAL_Q1_Q3!$G$5:$G$362,$B33,DB_CAL_Q1_Q3!$E$5:$E$362,L$29,DB_CAL_Q1_Q3!$I$5:$I$362,"No satisfecho"),COUNTIFS(DB_CAL_Q1_Q3!$H$5:$H$362,$J$5,DB_CAL_Q1_Q3!$G$5:$G$362,$B33,DB_CAL_Q1_Q3!$E$5:$E$362,L$29,DB_CAL_Q1_Q3!$I$5:$I$362,"No satisfecho"))</f>
        <v>0</v>
      </c>
      <c r="M33" s="225">
        <f t="shared" si="24"/>
        <v>0</v>
      </c>
      <c r="N33" s="225">
        <f t="shared" si="25"/>
        <v>0</v>
      </c>
      <c r="O33" s="883">
        <f t="shared" si="26"/>
        <v>0</v>
      </c>
      <c r="P33" s="221">
        <f>IF($J$5="Todas",COUNTIFS(DB_CAL_Q1_Q3!$G$5:$G$362,$B33,DB_CAL_Q1_Q3!$E$5:$E$362,P$29,DB_CAL_Q1_Q3!$I$5:$I$362,"NS/NC"),COUNTIFS(DB_CAL_Q1_Q3!$H$5:$H$362,$J$5,DB_CAL_Q1_Q3!$G$5:$G$362,$B33,DB_CAL_Q1_Q3!$E$5:$E$362,P$29,DB_CAL_Q1_Q3!$I$5:$I$362,"NS/NC"))</f>
        <v>0</v>
      </c>
      <c r="Q33" s="221">
        <f>IF($J$5="Todas",COUNTIFS(DB_CAL_Q1_Q3!$G$5:$G$362,$B33,DB_CAL_Q1_Q3!$E$5:$E$362,Q$29,DB_CAL_Q1_Q3!$I$5:$I$362,"NS/NC"),COUNTIFS(DB_CAL_Q1_Q3!$H$5:$H$362,$J$5,DB_CAL_Q1_Q3!$G$5:$G$362,$B33,DB_CAL_Q1_Q3!$E$5:$E$362,Q$29,DB_CAL_Q1_Q3!$I$5:$I$362,"NS/NC"))</f>
        <v>0</v>
      </c>
      <c r="R33" s="221">
        <f>IF($J$5="Todas",COUNTIFS(DB_CAL_Q1_Q3!$G$5:$G$362,$B33,DB_CAL_Q1_Q3!$E$5:$E$362,R$29,DB_CAL_Q1_Q3!$I$5:$I$362,"NS/NC"),COUNTIFS(DB_CAL_Q1_Q3!$H$5:$H$362,$J$5,DB_CAL_Q1_Q3!$G$5:$G$362,$B33,DB_CAL_Q1_Q3!$E$5:$E$362,R$29,DB_CAL_Q1_Q3!$I$5:$I$362,"NS/NC"))</f>
        <v>0</v>
      </c>
      <c r="S33" s="225">
        <f t="shared" si="27"/>
        <v>0</v>
      </c>
      <c r="T33" s="225">
        <f t="shared" si="28"/>
        <v>0</v>
      </c>
      <c r="U33" s="225">
        <f t="shared" si="29"/>
        <v>0</v>
      </c>
    </row>
    <row r="34" spans="1:21" ht="15" customHeight="1">
      <c r="A34" s="185">
        <v>6</v>
      </c>
      <c r="B34" s="224" t="s">
        <v>74</v>
      </c>
      <c r="C34" s="222">
        <f t="shared" si="20"/>
        <v>0</v>
      </c>
      <c r="D34" s="221">
        <f>IF($J$5="Todas",COUNTIFS(DB_CAL_Q1_Q3!$G$5:$G$362,$B34,DB_CAL_Q1_Q3!$E$5:$E$362,D$29,DB_CAL_Q1_Q3!$I$5:$I$362,"Satisfecho"),COUNTIFS(DB_CAL_Q1_Q3!$H$5:$H$362,$J$5,DB_CAL_Q1_Q3!$G$5:$G$362,$B34,DB_CAL_Q1_Q3!$E$5:$E$362,D$29,DB_CAL_Q1_Q3!$I$5:$I$362,"Satisfecho"))</f>
        <v>0</v>
      </c>
      <c r="E34" s="221">
        <f>IF($J$5="Todas",COUNTIFS(DB_CAL_Q1_Q3!$G$5:$G$362,$B34,DB_CAL_Q1_Q3!$E$5:$E$362,E$29,DB_CAL_Q1_Q3!$I$5:$I$362,"Satisfecho"),COUNTIFS(DB_CAL_Q1_Q3!$H$5:$H$362,$J$5,DB_CAL_Q1_Q3!$G$5:$G$362,$B34,DB_CAL_Q1_Q3!$E$5:$E$362,E$29,DB_CAL_Q1_Q3!$I$5:$I$362,"Satisfecho"))</f>
        <v>0</v>
      </c>
      <c r="F34" s="221">
        <f>IF($J$5="Todas",COUNTIFS(DB_CAL_Q1_Q3!$G$5:$G$362,$B34,DB_CAL_Q1_Q3!$E$5:$E$362,F$29,DB_CAL_Q1_Q3!$I$5:$I$362,"Satisfecho"),COUNTIFS(DB_CAL_Q1_Q3!$H$5:$H$362,$J$5,DB_CAL_Q1_Q3!$G$5:$G$362,$B34,DB_CAL_Q1_Q3!$E$5:$E$362,F$29,DB_CAL_Q1_Q3!$I$5:$I$362,"Satisfecho"))</f>
        <v>0</v>
      </c>
      <c r="G34" s="225">
        <f t="shared" si="21"/>
        <v>0</v>
      </c>
      <c r="H34" s="225">
        <f t="shared" si="22"/>
        <v>0</v>
      </c>
      <c r="I34" s="883">
        <f t="shared" si="23"/>
        <v>0</v>
      </c>
      <c r="J34" s="256">
        <f>IF($J$5="Todas",COUNTIFS(DB_CAL_Q1_Q3!$G$5:$G$362,$B34,DB_CAL_Q1_Q3!$E$5:$E$362,J$29,DB_CAL_Q1_Q3!$I$5:$I$362,"No satisfecho"),COUNTIFS(DB_CAL_Q1_Q3!$H$5:$H$362,$J$5,DB_CAL_Q1_Q3!$G$5:$G$362,$B34,DB_CAL_Q1_Q3!$E$5:$E$362,J$29,DB_CAL_Q1_Q3!$I$5:$I$362,"No satisfecho"))</f>
        <v>0</v>
      </c>
      <c r="K34" s="221">
        <f>IF($J$5="Todas",COUNTIFS(DB_CAL_Q1_Q3!$G$5:$G$362,$B34,DB_CAL_Q1_Q3!$E$5:$E$362,K$29,DB_CAL_Q1_Q3!$I$5:$I$362,"No satisfecho"),COUNTIFS(DB_CAL_Q1_Q3!$H$5:$H$362,$J$5,DB_CAL_Q1_Q3!$G$5:$G$362,$B34,DB_CAL_Q1_Q3!$E$5:$E$362,K$29,DB_CAL_Q1_Q3!$I$5:$I$362,"No satisfecho"))</f>
        <v>0</v>
      </c>
      <c r="L34" s="221">
        <f>IF($J$5="Todas",COUNTIFS(DB_CAL_Q1_Q3!$G$5:$G$362,$B34,DB_CAL_Q1_Q3!$E$5:$E$362,L$29,DB_CAL_Q1_Q3!$I$5:$I$362,"No satisfecho"),COUNTIFS(DB_CAL_Q1_Q3!$H$5:$H$362,$J$5,DB_CAL_Q1_Q3!$G$5:$G$362,$B34,DB_CAL_Q1_Q3!$E$5:$E$362,L$29,DB_CAL_Q1_Q3!$I$5:$I$362,"No satisfecho"))</f>
        <v>0</v>
      </c>
      <c r="M34" s="225">
        <f t="shared" si="24"/>
        <v>0</v>
      </c>
      <c r="N34" s="225">
        <f t="shared" si="25"/>
        <v>0</v>
      </c>
      <c r="O34" s="883">
        <f t="shared" si="26"/>
        <v>0</v>
      </c>
      <c r="P34" s="221">
        <f>IF($J$5="Todas",COUNTIFS(DB_CAL_Q1_Q3!$G$5:$G$362,$B34,DB_CAL_Q1_Q3!$E$5:$E$362,P$29,DB_CAL_Q1_Q3!$I$5:$I$362,"NS/NC"),COUNTIFS(DB_CAL_Q1_Q3!$H$5:$H$362,$J$5,DB_CAL_Q1_Q3!$G$5:$G$362,$B34,DB_CAL_Q1_Q3!$E$5:$E$362,P$29,DB_CAL_Q1_Q3!$I$5:$I$362,"NS/NC"))</f>
        <v>15</v>
      </c>
      <c r="Q34" s="221">
        <f>IF($J$5="Todas",COUNTIFS(DB_CAL_Q1_Q3!$G$5:$G$362,$B34,DB_CAL_Q1_Q3!$E$5:$E$362,Q$29,DB_CAL_Q1_Q3!$I$5:$I$362,"NS/NC"),COUNTIFS(DB_CAL_Q1_Q3!$H$5:$H$362,$J$5,DB_CAL_Q1_Q3!$G$5:$G$362,$B34,DB_CAL_Q1_Q3!$E$5:$E$362,Q$29,DB_CAL_Q1_Q3!$I$5:$I$362,"NS/NC"))</f>
        <v>6</v>
      </c>
      <c r="R34" s="221">
        <f>IF($J$5="Todas",COUNTIFS(DB_CAL_Q1_Q3!$G$5:$G$362,$B34,DB_CAL_Q1_Q3!$E$5:$E$362,R$29,DB_CAL_Q1_Q3!$I$5:$I$362,"NS/NC"),COUNTIFS(DB_CAL_Q1_Q3!$H$5:$H$362,$J$5,DB_CAL_Q1_Q3!$G$5:$G$362,$B34,DB_CAL_Q1_Q3!$E$5:$E$362,R$29,DB_CAL_Q1_Q3!$I$5:$I$362,"NS/NC"))</f>
        <v>4</v>
      </c>
      <c r="S34" s="225">
        <f t="shared" si="27"/>
        <v>1</v>
      </c>
      <c r="T34" s="225">
        <f t="shared" si="28"/>
        <v>1</v>
      </c>
      <c r="U34" s="225">
        <f t="shared" si="29"/>
        <v>1</v>
      </c>
    </row>
    <row r="35" spans="1:21" ht="15" customHeight="1">
      <c r="A35" s="185">
        <v>7</v>
      </c>
      <c r="B35" s="224" t="s">
        <v>50</v>
      </c>
      <c r="C35" s="222">
        <f t="shared" si="20"/>
        <v>0.40131578947368424</v>
      </c>
      <c r="D35" s="221">
        <f>IF($J$5="Todas",COUNTIFS(DB_CAL_Q1_Q3!$G$5:$G$362,$B35,DB_CAL_Q1_Q3!$E$5:$E$362,D$29,DB_CAL_Q1_Q3!$I$5:$I$362,"Satisfecho"),COUNTIFS(DB_CAL_Q1_Q3!$H$5:$H$362,$J$5,DB_CAL_Q1_Q3!$G$5:$G$362,$B35,DB_CAL_Q1_Q3!$E$5:$E$362,D$29,DB_CAL_Q1_Q3!$I$5:$I$362,"Satisfecho"))</f>
        <v>62</v>
      </c>
      <c r="E35" s="221">
        <f>IF($J$5="Todas",COUNTIFS(DB_CAL_Q1_Q3!$G$5:$G$362,$B35,DB_CAL_Q1_Q3!$E$5:$E$362,E$29,DB_CAL_Q1_Q3!$I$5:$I$362,"Satisfecho"),COUNTIFS(DB_CAL_Q1_Q3!$H$5:$H$362,$J$5,DB_CAL_Q1_Q3!$G$5:$G$362,$B35,DB_CAL_Q1_Q3!$E$5:$E$362,E$29,DB_CAL_Q1_Q3!$I$5:$I$362,"Satisfecho"))</f>
        <v>51</v>
      </c>
      <c r="F35" s="221">
        <f>IF($J$5="Todas",COUNTIFS(DB_CAL_Q1_Q3!$G$5:$G$362,$B35,DB_CAL_Q1_Q3!$E$5:$E$362,F$29,DB_CAL_Q1_Q3!$I$5:$I$362,"Satisfecho"),COUNTIFS(DB_CAL_Q1_Q3!$H$5:$H$362,$J$5,DB_CAL_Q1_Q3!$G$5:$G$362,$B35,DB_CAL_Q1_Q3!$E$5:$E$362,F$29,DB_CAL_Q1_Q3!$I$5:$I$362,"Satisfecho"))</f>
        <v>9</v>
      </c>
      <c r="G35" s="225">
        <f t="shared" si="21"/>
        <v>0.496</v>
      </c>
      <c r="H35" s="225">
        <f t="shared" si="22"/>
        <v>0.3923076923076923</v>
      </c>
      <c r="I35" s="883">
        <f t="shared" si="23"/>
        <v>0.18367346938775511</v>
      </c>
      <c r="J35" s="256">
        <f>IF($J$5="Todas",COUNTIFS(DB_CAL_Q1_Q3!$G$5:$G$362,$B35,DB_CAL_Q1_Q3!$E$5:$E$362,J$29,DB_CAL_Q1_Q3!$I$5:$I$362,"No satisfecho"),COUNTIFS(DB_CAL_Q1_Q3!$H$5:$H$362,$J$5,DB_CAL_Q1_Q3!$G$5:$G$362,$B35,DB_CAL_Q1_Q3!$E$5:$E$362,J$29,DB_CAL_Q1_Q3!$I$5:$I$362,"No satisfecho"))</f>
        <v>9</v>
      </c>
      <c r="K35" s="221">
        <f>IF($J$5="Todas",COUNTIFS(DB_CAL_Q1_Q3!$G$5:$G$362,$B35,DB_CAL_Q1_Q3!$E$5:$E$362,K$29,DB_CAL_Q1_Q3!$I$5:$I$362,"No satisfecho"),COUNTIFS(DB_CAL_Q1_Q3!$H$5:$H$362,$J$5,DB_CAL_Q1_Q3!$G$5:$G$362,$B35,DB_CAL_Q1_Q3!$E$5:$E$362,K$29,DB_CAL_Q1_Q3!$I$5:$I$362,"No satisfecho"))</f>
        <v>6</v>
      </c>
      <c r="L35" s="221">
        <f>IF($J$5="Todas",COUNTIFS(DB_CAL_Q1_Q3!$G$5:$G$362,$B35,DB_CAL_Q1_Q3!$E$5:$E$362,L$29,DB_CAL_Q1_Q3!$I$5:$I$362,"No satisfecho"),COUNTIFS(DB_CAL_Q1_Q3!$H$5:$H$362,$J$5,DB_CAL_Q1_Q3!$G$5:$G$362,$B35,DB_CAL_Q1_Q3!$E$5:$E$362,L$29,DB_CAL_Q1_Q3!$I$5:$I$362,"No satisfecho"))</f>
        <v>6</v>
      </c>
      <c r="M35" s="225">
        <f t="shared" si="24"/>
        <v>0.81818181818181823</v>
      </c>
      <c r="N35" s="225">
        <f t="shared" si="25"/>
        <v>0.66666666666666663</v>
      </c>
      <c r="O35" s="883">
        <f t="shared" si="26"/>
        <v>0.66666666666666663</v>
      </c>
      <c r="P35" s="221">
        <f>IF($J$5="Todas",COUNTIFS(DB_CAL_Q1_Q3!$G$5:$G$362,$B35,DB_CAL_Q1_Q3!$E$5:$E$362,P$29,DB_CAL_Q1_Q3!$I$5:$I$362,"NS/NC"),COUNTIFS(DB_CAL_Q1_Q3!$H$5:$H$362,$J$5,DB_CAL_Q1_Q3!$G$5:$G$362,$B35,DB_CAL_Q1_Q3!$E$5:$E$362,P$29,DB_CAL_Q1_Q3!$I$5:$I$362,"NS/NC"))</f>
        <v>0</v>
      </c>
      <c r="Q35" s="221">
        <f>IF($J$5="Todas",COUNTIFS(DB_CAL_Q1_Q3!$G$5:$G$362,$B35,DB_CAL_Q1_Q3!$E$5:$E$362,Q$29,DB_CAL_Q1_Q3!$I$5:$I$362,"NS/NC"),COUNTIFS(DB_CAL_Q1_Q3!$H$5:$H$362,$J$5,DB_CAL_Q1_Q3!$G$5:$G$362,$B35,DB_CAL_Q1_Q3!$E$5:$E$362,Q$29,DB_CAL_Q1_Q3!$I$5:$I$362,"NS/NC"))</f>
        <v>0</v>
      </c>
      <c r="R35" s="221">
        <f>IF($J$5="Todas",COUNTIFS(DB_CAL_Q1_Q3!$G$5:$G$362,$B35,DB_CAL_Q1_Q3!$E$5:$E$362,R$29,DB_CAL_Q1_Q3!$I$5:$I$362,"NS/NC"),COUNTIFS(DB_CAL_Q1_Q3!$H$5:$H$362,$J$5,DB_CAL_Q1_Q3!$G$5:$G$362,$B35,DB_CAL_Q1_Q3!$E$5:$E$362,R$29,DB_CAL_Q1_Q3!$I$5:$I$362,"NS/NC"))</f>
        <v>0</v>
      </c>
      <c r="S35" s="225">
        <f t="shared" si="27"/>
        <v>0</v>
      </c>
      <c r="T35" s="225">
        <f t="shared" si="28"/>
        <v>0</v>
      </c>
      <c r="U35" s="225">
        <f t="shared" si="29"/>
        <v>0</v>
      </c>
    </row>
    <row r="36" spans="1:21" ht="15" customHeight="1">
      <c r="A36" s="185">
        <v>8</v>
      </c>
      <c r="B36" s="224" t="s">
        <v>99</v>
      </c>
      <c r="C36" s="222">
        <f t="shared" si="20"/>
        <v>2.6315789473684209E-2</v>
      </c>
      <c r="D36" s="221">
        <f>IF($J$5="Todas",COUNTIFS(DB_CAL_Q1_Q3!$G$5:$G$362,$B36,DB_CAL_Q1_Q3!$E$5:$E$362,D$29,DB_CAL_Q1_Q3!$I$5:$I$362,"Satisfecho"),COUNTIFS(DB_CAL_Q1_Q3!$H$5:$H$362,$J$5,DB_CAL_Q1_Q3!$G$5:$G$362,$B36,DB_CAL_Q1_Q3!$E$5:$E$362,D$29,DB_CAL_Q1_Q3!$I$5:$I$362,"Satisfecho"))</f>
        <v>4</v>
      </c>
      <c r="E36" s="221">
        <f>IF($J$5="Todas",COUNTIFS(DB_CAL_Q1_Q3!$G$5:$G$362,$B36,DB_CAL_Q1_Q3!$E$5:$E$362,E$29,DB_CAL_Q1_Q3!$I$5:$I$362,"Satisfecho"),COUNTIFS(DB_CAL_Q1_Q3!$H$5:$H$362,$J$5,DB_CAL_Q1_Q3!$G$5:$G$362,$B36,DB_CAL_Q1_Q3!$E$5:$E$362,E$29,DB_CAL_Q1_Q3!$I$5:$I$362,"Satisfecho"))</f>
        <v>3</v>
      </c>
      <c r="F36" s="221">
        <f>IF($J$5="Todas",COUNTIFS(DB_CAL_Q1_Q3!$G$5:$G$362,$B36,DB_CAL_Q1_Q3!$E$5:$E$362,F$29,DB_CAL_Q1_Q3!$I$5:$I$362,"Satisfecho"),COUNTIFS(DB_CAL_Q1_Q3!$H$5:$H$362,$J$5,DB_CAL_Q1_Q3!$G$5:$G$362,$B36,DB_CAL_Q1_Q3!$E$5:$E$362,F$29,DB_CAL_Q1_Q3!$I$5:$I$362,"Satisfecho"))</f>
        <v>1</v>
      </c>
      <c r="G36" s="225">
        <f t="shared" si="21"/>
        <v>3.2000000000000001E-2</v>
      </c>
      <c r="H36" s="225">
        <f t="shared" si="22"/>
        <v>2.3076923076923078E-2</v>
      </c>
      <c r="I36" s="883">
        <f t="shared" si="23"/>
        <v>2.0408163265306121E-2</v>
      </c>
      <c r="J36" s="256">
        <f>IF($J$5="Todas",COUNTIFS(DB_CAL_Q1_Q3!$G$5:$G$362,$B36,DB_CAL_Q1_Q3!$E$5:$E$362,J$29,DB_CAL_Q1_Q3!$I$5:$I$362,"No satisfecho"),COUNTIFS(DB_CAL_Q1_Q3!$H$5:$H$362,$J$5,DB_CAL_Q1_Q3!$G$5:$G$362,$B36,DB_CAL_Q1_Q3!$E$5:$E$362,J$29,DB_CAL_Q1_Q3!$I$5:$I$362,"No satisfecho"))</f>
        <v>0</v>
      </c>
      <c r="K36" s="221">
        <f>IF($J$5="Todas",COUNTIFS(DB_CAL_Q1_Q3!$G$5:$G$362,$B36,DB_CAL_Q1_Q3!$E$5:$E$362,K$29,DB_CAL_Q1_Q3!$I$5:$I$362,"No satisfecho"),COUNTIFS(DB_CAL_Q1_Q3!$H$5:$H$362,$J$5,DB_CAL_Q1_Q3!$G$5:$G$362,$B36,DB_CAL_Q1_Q3!$E$5:$E$362,K$29,DB_CAL_Q1_Q3!$I$5:$I$362,"No satisfecho"))</f>
        <v>0</v>
      </c>
      <c r="L36" s="221">
        <f>IF($J$5="Todas",COUNTIFS(DB_CAL_Q1_Q3!$G$5:$G$362,$B36,DB_CAL_Q1_Q3!$E$5:$E$362,L$29,DB_CAL_Q1_Q3!$I$5:$I$362,"No satisfecho"),COUNTIFS(DB_CAL_Q1_Q3!$H$5:$H$362,$J$5,DB_CAL_Q1_Q3!$G$5:$G$362,$B36,DB_CAL_Q1_Q3!$E$5:$E$362,L$29,DB_CAL_Q1_Q3!$I$5:$I$362,"No satisfecho"))</f>
        <v>0</v>
      </c>
      <c r="M36" s="225">
        <f t="shared" si="24"/>
        <v>0</v>
      </c>
      <c r="N36" s="225">
        <f t="shared" si="25"/>
        <v>0</v>
      </c>
      <c r="O36" s="883">
        <f t="shared" si="26"/>
        <v>0</v>
      </c>
      <c r="P36" s="221">
        <f>IF($J$5="Todas",COUNTIFS(DB_CAL_Q1_Q3!$G$5:$G$362,$B36,DB_CAL_Q1_Q3!$E$5:$E$362,P$29,DB_CAL_Q1_Q3!$I$5:$I$362,"NS/NC"),COUNTIFS(DB_CAL_Q1_Q3!$H$5:$H$362,$J$5,DB_CAL_Q1_Q3!$G$5:$G$362,$B36,DB_CAL_Q1_Q3!$E$5:$E$362,P$29,DB_CAL_Q1_Q3!$I$5:$I$362,"NS/NC"))</f>
        <v>0</v>
      </c>
      <c r="Q36" s="221">
        <f>IF($J$5="Todas",COUNTIFS(DB_CAL_Q1_Q3!$G$5:$G$362,$B36,DB_CAL_Q1_Q3!$E$5:$E$362,Q$29,DB_CAL_Q1_Q3!$I$5:$I$362,"NS/NC"),COUNTIFS(DB_CAL_Q1_Q3!$H$5:$H$362,$J$5,DB_CAL_Q1_Q3!$G$5:$G$362,$B36,DB_CAL_Q1_Q3!$E$5:$E$362,Q$29,DB_CAL_Q1_Q3!$I$5:$I$362,"NS/NC"))</f>
        <v>0</v>
      </c>
      <c r="R36" s="221">
        <f>IF($J$5="Todas",COUNTIFS(DB_CAL_Q1_Q3!$G$5:$G$362,$B36,DB_CAL_Q1_Q3!$E$5:$E$362,R$29,DB_CAL_Q1_Q3!$I$5:$I$362,"NS/NC"),COUNTIFS(DB_CAL_Q1_Q3!$H$5:$H$362,$J$5,DB_CAL_Q1_Q3!$G$5:$G$362,$B36,DB_CAL_Q1_Q3!$E$5:$E$362,R$29,DB_CAL_Q1_Q3!$I$5:$I$362,"NS/NC"))</f>
        <v>0</v>
      </c>
      <c r="S36" s="225">
        <f t="shared" si="27"/>
        <v>0</v>
      </c>
      <c r="T36" s="225">
        <f t="shared" si="28"/>
        <v>0</v>
      </c>
      <c r="U36" s="225">
        <f t="shared" si="29"/>
        <v>0</v>
      </c>
    </row>
    <row r="37" spans="1:21" ht="15" customHeight="1">
      <c r="A37" s="185">
        <v>9</v>
      </c>
      <c r="B37" s="224" t="s">
        <v>71</v>
      </c>
      <c r="C37" s="222">
        <f t="shared" si="20"/>
        <v>8.5526315789473686E-2</v>
      </c>
      <c r="D37" s="221">
        <f>IF($J$5="Todas",COUNTIFS(DB_CAL_Q1_Q3!$G$5:$G$362,$B37,DB_CAL_Q1_Q3!$E$5:$E$362,D$29,DB_CAL_Q1_Q3!$I$5:$I$362,"Satisfecho"),COUNTIFS(DB_CAL_Q1_Q3!$H$5:$H$362,$J$5,DB_CAL_Q1_Q3!$G$5:$G$362,$B37,DB_CAL_Q1_Q3!$E$5:$E$362,D$29,DB_CAL_Q1_Q3!$I$5:$I$362,"Satisfecho"))</f>
        <v>9</v>
      </c>
      <c r="E37" s="221">
        <f>IF($J$5="Todas",COUNTIFS(DB_CAL_Q1_Q3!$G$5:$G$362,$B37,DB_CAL_Q1_Q3!$E$5:$E$362,E$29,DB_CAL_Q1_Q3!$I$5:$I$362,"Satisfecho"),COUNTIFS(DB_CAL_Q1_Q3!$H$5:$H$362,$J$5,DB_CAL_Q1_Q3!$G$5:$G$362,$B37,DB_CAL_Q1_Q3!$E$5:$E$362,E$29,DB_CAL_Q1_Q3!$I$5:$I$362,"Satisfecho"))</f>
        <v>17</v>
      </c>
      <c r="F37" s="221">
        <f>IF($J$5="Todas",COUNTIFS(DB_CAL_Q1_Q3!$G$5:$G$362,$B37,DB_CAL_Q1_Q3!$E$5:$E$362,F$29,DB_CAL_Q1_Q3!$I$5:$I$362,"Satisfecho"),COUNTIFS(DB_CAL_Q1_Q3!$H$5:$H$362,$J$5,DB_CAL_Q1_Q3!$G$5:$G$362,$B37,DB_CAL_Q1_Q3!$E$5:$E$362,F$29,DB_CAL_Q1_Q3!$I$5:$I$362,"Satisfecho"))</f>
        <v>0</v>
      </c>
      <c r="G37" s="225">
        <f t="shared" si="21"/>
        <v>7.1999999999999995E-2</v>
      </c>
      <c r="H37" s="225">
        <f t="shared" si="22"/>
        <v>0.13076923076923078</v>
      </c>
      <c r="I37" s="883">
        <f t="shared" si="23"/>
        <v>0</v>
      </c>
      <c r="J37" s="256">
        <f>IF($J$5="Todas",COUNTIFS(DB_CAL_Q1_Q3!$G$5:$G$362,$B37,DB_CAL_Q1_Q3!$E$5:$E$362,J$29,DB_CAL_Q1_Q3!$I$5:$I$362,"No satisfecho"),COUNTIFS(DB_CAL_Q1_Q3!$H$5:$H$362,$J$5,DB_CAL_Q1_Q3!$G$5:$G$362,$B37,DB_CAL_Q1_Q3!$E$5:$E$362,J$29,DB_CAL_Q1_Q3!$I$5:$I$362,"No satisfecho"))</f>
        <v>0</v>
      </c>
      <c r="K37" s="221">
        <f>IF($J$5="Todas",COUNTIFS(DB_CAL_Q1_Q3!$G$5:$G$362,$B37,DB_CAL_Q1_Q3!$E$5:$E$362,K$29,DB_CAL_Q1_Q3!$I$5:$I$362,"No satisfecho"),COUNTIFS(DB_CAL_Q1_Q3!$H$5:$H$362,$J$5,DB_CAL_Q1_Q3!$G$5:$G$362,$B37,DB_CAL_Q1_Q3!$E$5:$E$362,K$29,DB_CAL_Q1_Q3!$I$5:$I$362,"No satisfecho"))</f>
        <v>0</v>
      </c>
      <c r="L37" s="221">
        <f>IF($J$5="Todas",COUNTIFS(DB_CAL_Q1_Q3!$G$5:$G$362,$B37,DB_CAL_Q1_Q3!$E$5:$E$362,L$29,DB_CAL_Q1_Q3!$I$5:$I$362,"No satisfecho"),COUNTIFS(DB_CAL_Q1_Q3!$H$5:$H$362,$J$5,DB_CAL_Q1_Q3!$G$5:$G$362,$B37,DB_CAL_Q1_Q3!$E$5:$E$362,L$29,DB_CAL_Q1_Q3!$I$5:$I$362,"No satisfecho"))</f>
        <v>0</v>
      </c>
      <c r="M37" s="225">
        <f t="shared" si="24"/>
        <v>0</v>
      </c>
      <c r="N37" s="225">
        <f t="shared" si="25"/>
        <v>0</v>
      </c>
      <c r="O37" s="883">
        <f t="shared" si="26"/>
        <v>0</v>
      </c>
      <c r="P37" s="221">
        <f>IF($J$5="Todas",COUNTIFS(DB_CAL_Q1_Q3!$G$5:$G$362,$B37,DB_CAL_Q1_Q3!$E$5:$E$362,P$29,DB_CAL_Q1_Q3!$I$5:$I$362,"NS/NC"),COUNTIFS(DB_CAL_Q1_Q3!$H$5:$H$362,$J$5,DB_CAL_Q1_Q3!$G$5:$G$362,$B37,DB_CAL_Q1_Q3!$E$5:$E$362,P$29,DB_CAL_Q1_Q3!$I$5:$I$362,"NS/NC"))</f>
        <v>0</v>
      </c>
      <c r="Q37" s="221">
        <f>IF($J$5="Todas",COUNTIFS(DB_CAL_Q1_Q3!$G$5:$G$362,$B37,DB_CAL_Q1_Q3!$E$5:$E$362,Q$29,DB_CAL_Q1_Q3!$I$5:$I$362,"NS/NC"),COUNTIFS(DB_CAL_Q1_Q3!$H$5:$H$362,$J$5,DB_CAL_Q1_Q3!$G$5:$G$362,$B37,DB_CAL_Q1_Q3!$E$5:$E$362,Q$29,DB_CAL_Q1_Q3!$I$5:$I$362,"NS/NC"))</f>
        <v>0</v>
      </c>
      <c r="R37" s="221">
        <f>IF($J$5="Todas",COUNTIFS(DB_CAL_Q1_Q3!$G$5:$G$362,$B37,DB_CAL_Q1_Q3!$E$5:$E$362,R$29,DB_CAL_Q1_Q3!$I$5:$I$362,"NS/NC"),COUNTIFS(DB_CAL_Q1_Q3!$H$5:$H$362,$J$5,DB_CAL_Q1_Q3!$G$5:$G$362,$B37,DB_CAL_Q1_Q3!$E$5:$E$362,R$29,DB_CAL_Q1_Q3!$I$5:$I$362,"NS/NC"))</f>
        <v>0</v>
      </c>
      <c r="S37" s="225">
        <f t="shared" si="27"/>
        <v>0</v>
      </c>
      <c r="T37" s="225">
        <f t="shared" si="28"/>
        <v>0</v>
      </c>
      <c r="U37" s="225">
        <f t="shared" si="29"/>
        <v>0</v>
      </c>
    </row>
    <row r="38" spans="1:21" ht="15" customHeight="1">
      <c r="A38" s="185">
        <v>10</v>
      </c>
      <c r="B38" s="224" t="s">
        <v>102</v>
      </c>
      <c r="C38" s="222">
        <f t="shared" si="20"/>
        <v>0</v>
      </c>
      <c r="D38" s="221">
        <f>IF($J$5="Todas",COUNTIFS(DB_CAL_Q1_Q3!$G$5:$G$362,$B38,DB_CAL_Q1_Q3!$E$5:$E$362,D$29,DB_CAL_Q1_Q3!$I$5:$I$362,"Satisfecho"),COUNTIFS(DB_CAL_Q1_Q3!$H$5:$H$362,$J$5,DB_CAL_Q1_Q3!$G$5:$G$362,$B38,DB_CAL_Q1_Q3!$E$5:$E$362,D$29,DB_CAL_Q1_Q3!$I$5:$I$362,"Satisfecho"))</f>
        <v>0</v>
      </c>
      <c r="E38" s="221">
        <f>IF($J$5="Todas",COUNTIFS(DB_CAL_Q1_Q3!$G$5:$G$362,$B38,DB_CAL_Q1_Q3!$E$5:$E$362,E$29,DB_CAL_Q1_Q3!$I$5:$I$362,"Satisfecho"),COUNTIFS(DB_CAL_Q1_Q3!$H$5:$H$362,$J$5,DB_CAL_Q1_Q3!$G$5:$G$362,$B38,DB_CAL_Q1_Q3!$E$5:$E$362,E$29,DB_CAL_Q1_Q3!$I$5:$I$362,"Satisfecho"))</f>
        <v>0</v>
      </c>
      <c r="F38" s="221">
        <f>IF($J$5="Todas",COUNTIFS(DB_CAL_Q1_Q3!$G$5:$G$362,$B38,DB_CAL_Q1_Q3!$E$5:$E$362,F$29,DB_CAL_Q1_Q3!$I$5:$I$362,"Satisfecho"),COUNTIFS(DB_CAL_Q1_Q3!$H$5:$H$362,$J$5,DB_CAL_Q1_Q3!$G$5:$G$362,$B38,DB_CAL_Q1_Q3!$E$5:$E$362,F$29,DB_CAL_Q1_Q3!$I$5:$I$362,"Satisfecho"))</f>
        <v>0</v>
      </c>
      <c r="G38" s="225">
        <f t="shared" si="21"/>
        <v>0</v>
      </c>
      <c r="H38" s="225">
        <f t="shared" si="22"/>
        <v>0</v>
      </c>
      <c r="I38" s="883">
        <f t="shared" si="23"/>
        <v>0</v>
      </c>
      <c r="J38" s="256">
        <f>IF($J$5="Todas",COUNTIFS(DB_CAL_Q1_Q3!$G$5:$G$362,$B38,DB_CAL_Q1_Q3!$E$5:$E$362,J$29,DB_CAL_Q1_Q3!$I$5:$I$362,"No satisfecho"),COUNTIFS(DB_CAL_Q1_Q3!$H$5:$H$362,$J$5,DB_CAL_Q1_Q3!$G$5:$G$362,$B38,DB_CAL_Q1_Q3!$E$5:$E$362,J$29,DB_CAL_Q1_Q3!$I$5:$I$362,"No satisfecho"))</f>
        <v>0</v>
      </c>
      <c r="K38" s="221">
        <f>IF($J$5="Todas",COUNTIFS(DB_CAL_Q1_Q3!$G$5:$G$362,$B38,DB_CAL_Q1_Q3!$E$5:$E$362,K$29,DB_CAL_Q1_Q3!$I$5:$I$362,"No satisfecho"),COUNTIFS(DB_CAL_Q1_Q3!$H$5:$H$362,$J$5,DB_CAL_Q1_Q3!$G$5:$G$362,$B38,DB_CAL_Q1_Q3!$E$5:$E$362,K$29,DB_CAL_Q1_Q3!$I$5:$I$362,"No satisfecho"))</f>
        <v>0</v>
      </c>
      <c r="L38" s="221">
        <f>IF($J$5="Todas",COUNTIFS(DB_CAL_Q1_Q3!$G$5:$G$362,$B38,DB_CAL_Q1_Q3!$E$5:$E$362,L$29,DB_CAL_Q1_Q3!$I$5:$I$362,"No satisfecho"),COUNTIFS(DB_CAL_Q1_Q3!$H$5:$H$362,$J$5,DB_CAL_Q1_Q3!$G$5:$G$362,$B38,DB_CAL_Q1_Q3!$E$5:$E$362,L$29,DB_CAL_Q1_Q3!$I$5:$I$362,"No satisfecho"))</f>
        <v>0</v>
      </c>
      <c r="M38" s="225">
        <f t="shared" si="24"/>
        <v>0</v>
      </c>
      <c r="N38" s="225">
        <f t="shared" si="25"/>
        <v>0</v>
      </c>
      <c r="O38" s="883">
        <f t="shared" si="26"/>
        <v>0</v>
      </c>
      <c r="P38" s="221">
        <f>IF($J$5="Todas",COUNTIFS(DB_CAL_Q1_Q3!$G$5:$G$362,$B38,DB_CAL_Q1_Q3!$E$5:$E$362,P$29,DB_CAL_Q1_Q3!$I$5:$I$362,"NS/NC"),COUNTIFS(DB_CAL_Q1_Q3!$H$5:$H$362,$J$5,DB_CAL_Q1_Q3!$G$5:$G$362,$B38,DB_CAL_Q1_Q3!$E$5:$E$362,P$29,DB_CAL_Q1_Q3!$I$5:$I$362,"NS/NC"))</f>
        <v>0</v>
      </c>
      <c r="Q38" s="221">
        <f>IF($J$5="Todas",COUNTIFS(DB_CAL_Q1_Q3!$G$5:$G$362,$B38,DB_CAL_Q1_Q3!$E$5:$E$362,Q$29,DB_CAL_Q1_Q3!$I$5:$I$362,"NS/NC"),COUNTIFS(DB_CAL_Q1_Q3!$H$5:$H$362,$J$5,DB_CAL_Q1_Q3!$G$5:$G$362,$B38,DB_CAL_Q1_Q3!$E$5:$E$362,Q$29,DB_CAL_Q1_Q3!$I$5:$I$362,"NS/NC"))</f>
        <v>0</v>
      </c>
      <c r="R38" s="221">
        <f>IF($J$5="Todas",COUNTIFS(DB_CAL_Q1_Q3!$G$5:$G$362,$B38,DB_CAL_Q1_Q3!$E$5:$E$362,R$29,DB_CAL_Q1_Q3!$I$5:$I$362,"NS/NC"),COUNTIFS(DB_CAL_Q1_Q3!$H$5:$H$362,$J$5,DB_CAL_Q1_Q3!$G$5:$G$362,$B38,DB_CAL_Q1_Q3!$E$5:$E$362,R$29,DB_CAL_Q1_Q3!$I$5:$I$362,"NS/NC"))</f>
        <v>0</v>
      </c>
      <c r="S38" s="225">
        <f t="shared" si="27"/>
        <v>0</v>
      </c>
      <c r="T38" s="225">
        <f t="shared" si="28"/>
        <v>0</v>
      </c>
      <c r="U38" s="225">
        <f t="shared" si="29"/>
        <v>0</v>
      </c>
    </row>
    <row r="39" spans="1:21" ht="15" customHeight="1">
      <c r="A39" s="185">
        <v>11</v>
      </c>
      <c r="B39" s="224" t="s">
        <v>70</v>
      </c>
      <c r="C39" s="222">
        <f t="shared" si="20"/>
        <v>1.6447368421052631E-2</v>
      </c>
      <c r="D39" s="221">
        <f>IF($J$5="Todas",COUNTIFS(DB_CAL_Q1_Q3!$G$5:$G$362,$B39,DB_CAL_Q1_Q3!$E$5:$E$362,D$29,DB_CAL_Q1_Q3!$I$5:$I$362,"Satisfecho"),COUNTIFS(DB_CAL_Q1_Q3!$H$5:$H$362,$J$5,DB_CAL_Q1_Q3!$G$5:$G$362,$B39,DB_CAL_Q1_Q3!$E$5:$E$362,D$29,DB_CAL_Q1_Q3!$I$5:$I$362,"Satisfecho"))</f>
        <v>0</v>
      </c>
      <c r="E39" s="221">
        <f>IF($J$5="Todas",COUNTIFS(DB_CAL_Q1_Q3!$G$5:$G$362,$B39,DB_CAL_Q1_Q3!$E$5:$E$362,E$29,DB_CAL_Q1_Q3!$I$5:$I$362,"Satisfecho"),COUNTIFS(DB_CAL_Q1_Q3!$H$5:$H$362,$J$5,DB_CAL_Q1_Q3!$G$5:$G$362,$B39,DB_CAL_Q1_Q3!$E$5:$E$362,E$29,DB_CAL_Q1_Q3!$I$5:$I$362,"Satisfecho"))</f>
        <v>3</v>
      </c>
      <c r="F39" s="221">
        <f>IF($J$5="Todas",COUNTIFS(DB_CAL_Q1_Q3!$G$5:$G$362,$B39,DB_CAL_Q1_Q3!$E$5:$E$362,F$29,DB_CAL_Q1_Q3!$I$5:$I$362,"Satisfecho"),COUNTIFS(DB_CAL_Q1_Q3!$H$5:$H$362,$J$5,DB_CAL_Q1_Q3!$G$5:$G$362,$B39,DB_CAL_Q1_Q3!$E$5:$E$362,F$29,DB_CAL_Q1_Q3!$I$5:$I$362,"Satisfecho"))</f>
        <v>2</v>
      </c>
      <c r="G39" s="225">
        <f t="shared" si="21"/>
        <v>0</v>
      </c>
      <c r="H39" s="225">
        <f t="shared" si="22"/>
        <v>2.3076923076923078E-2</v>
      </c>
      <c r="I39" s="883">
        <f t="shared" si="23"/>
        <v>4.0816326530612242E-2</v>
      </c>
      <c r="J39" s="256">
        <f>IF($J$5="Todas",COUNTIFS(DB_CAL_Q1_Q3!$G$5:$G$362,$B39,DB_CAL_Q1_Q3!$E$5:$E$362,J$29,DB_CAL_Q1_Q3!$I$5:$I$362,"No satisfecho"),COUNTIFS(DB_CAL_Q1_Q3!$H$5:$H$362,$J$5,DB_CAL_Q1_Q3!$G$5:$G$362,$B39,DB_CAL_Q1_Q3!$E$5:$E$362,J$29,DB_CAL_Q1_Q3!$I$5:$I$362,"No satisfecho"))</f>
        <v>0</v>
      </c>
      <c r="K39" s="221">
        <f>IF($J$5="Todas",COUNTIFS(DB_CAL_Q1_Q3!$G$5:$G$362,$B39,DB_CAL_Q1_Q3!$E$5:$E$362,K$29,DB_CAL_Q1_Q3!$I$5:$I$362,"No satisfecho"),COUNTIFS(DB_CAL_Q1_Q3!$H$5:$H$362,$J$5,DB_CAL_Q1_Q3!$G$5:$G$362,$B39,DB_CAL_Q1_Q3!$E$5:$E$362,K$29,DB_CAL_Q1_Q3!$I$5:$I$362,"No satisfecho"))</f>
        <v>0</v>
      </c>
      <c r="L39" s="221">
        <f>IF($J$5="Todas",COUNTIFS(DB_CAL_Q1_Q3!$G$5:$G$362,$B39,DB_CAL_Q1_Q3!$E$5:$E$362,L$29,DB_CAL_Q1_Q3!$I$5:$I$362,"No satisfecho"),COUNTIFS(DB_CAL_Q1_Q3!$H$5:$H$362,$J$5,DB_CAL_Q1_Q3!$G$5:$G$362,$B39,DB_CAL_Q1_Q3!$E$5:$E$362,L$29,DB_CAL_Q1_Q3!$I$5:$I$362,"No satisfecho"))</f>
        <v>0</v>
      </c>
      <c r="M39" s="225">
        <f t="shared" si="24"/>
        <v>0</v>
      </c>
      <c r="N39" s="225">
        <f t="shared" si="25"/>
        <v>0</v>
      </c>
      <c r="O39" s="883">
        <f t="shared" si="26"/>
        <v>0</v>
      </c>
      <c r="P39" s="221">
        <f>IF($J$5="Todas",COUNTIFS(DB_CAL_Q1_Q3!$G$5:$G$362,$B39,DB_CAL_Q1_Q3!$E$5:$E$362,P$29,DB_CAL_Q1_Q3!$I$5:$I$362,"NS/NC"),COUNTIFS(DB_CAL_Q1_Q3!$H$5:$H$362,$J$5,DB_CAL_Q1_Q3!$G$5:$G$362,$B39,DB_CAL_Q1_Q3!$E$5:$E$362,P$29,DB_CAL_Q1_Q3!$I$5:$I$362,"NS/NC"))</f>
        <v>0</v>
      </c>
      <c r="Q39" s="221">
        <f>IF($J$5="Todas",COUNTIFS(DB_CAL_Q1_Q3!$G$5:$G$362,$B39,DB_CAL_Q1_Q3!$E$5:$E$362,Q$29,DB_CAL_Q1_Q3!$I$5:$I$362,"NS/NC"),COUNTIFS(DB_CAL_Q1_Q3!$H$5:$H$362,$J$5,DB_CAL_Q1_Q3!$G$5:$G$362,$B39,DB_CAL_Q1_Q3!$E$5:$E$362,Q$29,DB_CAL_Q1_Q3!$I$5:$I$362,"NS/NC"))</f>
        <v>0</v>
      </c>
      <c r="R39" s="221">
        <f>IF($J$5="Todas",COUNTIFS(DB_CAL_Q1_Q3!$G$5:$G$362,$B39,DB_CAL_Q1_Q3!$E$5:$E$362,R$29,DB_CAL_Q1_Q3!$I$5:$I$362,"NS/NC"),COUNTIFS(DB_CAL_Q1_Q3!$H$5:$H$362,$J$5,DB_CAL_Q1_Q3!$G$5:$G$362,$B39,DB_CAL_Q1_Q3!$E$5:$E$362,R$29,DB_CAL_Q1_Q3!$I$5:$I$362,"NS/NC"))</f>
        <v>0</v>
      </c>
      <c r="S39" s="225">
        <f t="shared" si="27"/>
        <v>0</v>
      </c>
      <c r="T39" s="225">
        <f t="shared" si="28"/>
        <v>0</v>
      </c>
      <c r="U39" s="225">
        <f t="shared" si="29"/>
        <v>0</v>
      </c>
    </row>
    <row r="40" spans="1:21" ht="15" customHeight="1">
      <c r="A40" s="185">
        <v>12</v>
      </c>
      <c r="B40" s="224" t="s">
        <v>113</v>
      </c>
      <c r="C40" s="222">
        <f t="shared" si="20"/>
        <v>0</v>
      </c>
      <c r="D40" s="221">
        <f>IF($J$5="Todas",COUNTIFS(DB_CAL_Q1_Q3!$G$5:$G$362,$B40,DB_CAL_Q1_Q3!$E$5:$E$362,D$29,DB_CAL_Q1_Q3!$I$5:$I$362,"Satisfecho"),COUNTIFS(DB_CAL_Q1_Q3!$H$5:$H$362,$J$5,DB_CAL_Q1_Q3!$G$5:$G$362,$B40,DB_CAL_Q1_Q3!$E$5:$E$362,D$29,DB_CAL_Q1_Q3!$I$5:$I$362,"Satisfecho"))</f>
        <v>0</v>
      </c>
      <c r="E40" s="221">
        <f>IF($J$5="Todas",COUNTIFS(DB_CAL_Q1_Q3!$G$5:$G$362,$B40,DB_CAL_Q1_Q3!$E$5:$E$362,E$29,DB_CAL_Q1_Q3!$I$5:$I$362,"Satisfecho"),COUNTIFS(DB_CAL_Q1_Q3!$H$5:$H$362,$J$5,DB_CAL_Q1_Q3!$G$5:$G$362,$B40,DB_CAL_Q1_Q3!$E$5:$E$362,E$29,DB_CAL_Q1_Q3!$I$5:$I$362,"Satisfecho"))</f>
        <v>0</v>
      </c>
      <c r="F40" s="221">
        <f>IF($J$5="Todas",COUNTIFS(DB_CAL_Q1_Q3!$G$5:$G$362,$B40,DB_CAL_Q1_Q3!$E$5:$E$362,F$29,DB_CAL_Q1_Q3!$I$5:$I$362,"Satisfecho"),COUNTIFS(DB_CAL_Q1_Q3!$H$5:$H$362,$J$5,DB_CAL_Q1_Q3!$G$5:$G$362,$B40,DB_CAL_Q1_Q3!$E$5:$E$362,F$29,DB_CAL_Q1_Q3!$I$5:$I$362,"Satisfecho"))</f>
        <v>0</v>
      </c>
      <c r="G40" s="225">
        <f t="shared" si="21"/>
        <v>0</v>
      </c>
      <c r="H40" s="225">
        <f t="shared" si="22"/>
        <v>0</v>
      </c>
      <c r="I40" s="883">
        <f t="shared" si="23"/>
        <v>0</v>
      </c>
      <c r="J40" s="256">
        <f>IF($J$5="Todas",COUNTIFS(DB_CAL_Q1_Q3!$G$5:$G$362,$B40,DB_CAL_Q1_Q3!$E$5:$E$362,J$29,DB_CAL_Q1_Q3!$I$5:$I$362,"No satisfecho"),COUNTIFS(DB_CAL_Q1_Q3!$H$5:$H$362,$J$5,DB_CAL_Q1_Q3!$G$5:$G$362,$B40,DB_CAL_Q1_Q3!$E$5:$E$362,J$29,DB_CAL_Q1_Q3!$I$5:$I$362,"No satisfecho"))</f>
        <v>0</v>
      </c>
      <c r="K40" s="221">
        <f>IF($J$5="Todas",COUNTIFS(DB_CAL_Q1_Q3!$G$5:$G$362,$B40,DB_CAL_Q1_Q3!$E$5:$E$362,K$29,DB_CAL_Q1_Q3!$I$5:$I$362,"No satisfecho"),COUNTIFS(DB_CAL_Q1_Q3!$H$5:$H$362,$J$5,DB_CAL_Q1_Q3!$G$5:$G$362,$B40,DB_CAL_Q1_Q3!$E$5:$E$362,K$29,DB_CAL_Q1_Q3!$I$5:$I$362,"No satisfecho"))</f>
        <v>0</v>
      </c>
      <c r="L40" s="221">
        <f>IF($J$5="Todas",COUNTIFS(DB_CAL_Q1_Q3!$G$5:$G$362,$B40,DB_CAL_Q1_Q3!$E$5:$E$362,L$29,DB_CAL_Q1_Q3!$I$5:$I$362,"No satisfecho"),COUNTIFS(DB_CAL_Q1_Q3!$H$5:$H$362,$J$5,DB_CAL_Q1_Q3!$G$5:$G$362,$B40,DB_CAL_Q1_Q3!$E$5:$E$362,L$29,DB_CAL_Q1_Q3!$I$5:$I$362,"No satisfecho"))</f>
        <v>0</v>
      </c>
      <c r="M40" s="225">
        <f t="shared" si="24"/>
        <v>0</v>
      </c>
      <c r="N40" s="225">
        <f t="shared" si="25"/>
        <v>0</v>
      </c>
      <c r="O40" s="883">
        <f t="shared" si="26"/>
        <v>0</v>
      </c>
      <c r="P40" s="221">
        <f>IF($J$5="Todas",COUNTIFS(DB_CAL_Q1_Q3!$G$5:$G$362,$B40,DB_CAL_Q1_Q3!$E$5:$E$362,P$29,DB_CAL_Q1_Q3!$I$5:$I$362,"NS/NC"),COUNTIFS(DB_CAL_Q1_Q3!$H$5:$H$362,$J$5,DB_CAL_Q1_Q3!$G$5:$G$362,$B40,DB_CAL_Q1_Q3!$E$5:$E$362,P$29,DB_CAL_Q1_Q3!$I$5:$I$362,"NS/NC"))</f>
        <v>0</v>
      </c>
      <c r="Q40" s="221">
        <f>IF($J$5="Todas",COUNTIFS(DB_CAL_Q1_Q3!$G$5:$G$362,$B40,DB_CAL_Q1_Q3!$E$5:$E$362,Q$29,DB_CAL_Q1_Q3!$I$5:$I$362,"NS/NC"),COUNTIFS(DB_CAL_Q1_Q3!$H$5:$H$362,$J$5,DB_CAL_Q1_Q3!$G$5:$G$362,$B40,DB_CAL_Q1_Q3!$E$5:$E$362,Q$29,DB_CAL_Q1_Q3!$I$5:$I$362,"NS/NC"))</f>
        <v>0</v>
      </c>
      <c r="R40" s="221">
        <f>IF($J$5="Todas",COUNTIFS(DB_CAL_Q1_Q3!$G$5:$G$362,$B40,DB_CAL_Q1_Q3!$E$5:$E$362,R$29,DB_CAL_Q1_Q3!$I$5:$I$362,"NS/NC"),COUNTIFS(DB_CAL_Q1_Q3!$H$5:$H$362,$J$5,DB_CAL_Q1_Q3!$G$5:$G$362,$B40,DB_CAL_Q1_Q3!$E$5:$E$362,R$29,DB_CAL_Q1_Q3!$I$5:$I$362,"NS/NC"))</f>
        <v>0</v>
      </c>
      <c r="S40" s="225">
        <f t="shared" si="27"/>
        <v>0</v>
      </c>
      <c r="T40" s="225">
        <f t="shared" si="28"/>
        <v>0</v>
      </c>
      <c r="U40" s="225">
        <f t="shared" si="29"/>
        <v>0</v>
      </c>
    </row>
    <row r="41" spans="1:21" ht="15" customHeight="1">
      <c r="A41" s="185">
        <v>13</v>
      </c>
      <c r="B41" s="224" t="s">
        <v>115</v>
      </c>
      <c r="C41" s="222">
        <f t="shared" si="20"/>
        <v>0</v>
      </c>
      <c r="D41" s="221">
        <f>IF($J$5="Todas",COUNTIFS(DB_CAL_Q1_Q3!$G$5:$G$362,$B41,DB_CAL_Q1_Q3!$E$5:$E$362,D$29,DB_CAL_Q1_Q3!$I$5:$I$362,"Satisfecho"),COUNTIFS(DB_CAL_Q1_Q3!$H$5:$H$362,$J$5,DB_CAL_Q1_Q3!$G$5:$G$362,$B41,DB_CAL_Q1_Q3!$E$5:$E$362,D$29,DB_CAL_Q1_Q3!$I$5:$I$362,"Satisfecho"))</f>
        <v>0</v>
      </c>
      <c r="E41" s="221">
        <f>IF($J$5="Todas",COUNTIFS(DB_CAL_Q1_Q3!$G$5:$G$362,$B41,DB_CAL_Q1_Q3!$E$5:$E$362,E$29,DB_CAL_Q1_Q3!$I$5:$I$362,"Satisfecho"),COUNTIFS(DB_CAL_Q1_Q3!$H$5:$H$362,$J$5,DB_CAL_Q1_Q3!$G$5:$G$362,$B41,DB_CAL_Q1_Q3!$E$5:$E$362,E$29,DB_CAL_Q1_Q3!$I$5:$I$362,"Satisfecho"))</f>
        <v>0</v>
      </c>
      <c r="F41" s="221">
        <f>IF($J$5="Todas",COUNTIFS(DB_CAL_Q1_Q3!$G$5:$G$362,$B41,DB_CAL_Q1_Q3!$E$5:$E$362,F$29,DB_CAL_Q1_Q3!$I$5:$I$362,"Satisfecho"),COUNTIFS(DB_CAL_Q1_Q3!$H$5:$H$362,$J$5,DB_CAL_Q1_Q3!$G$5:$G$362,$B41,DB_CAL_Q1_Q3!$E$5:$E$362,F$29,DB_CAL_Q1_Q3!$I$5:$I$362,"Satisfecho"))</f>
        <v>0</v>
      </c>
      <c r="G41" s="225">
        <f t="shared" si="21"/>
        <v>0</v>
      </c>
      <c r="H41" s="225">
        <f t="shared" si="22"/>
        <v>0</v>
      </c>
      <c r="I41" s="883">
        <f t="shared" si="23"/>
        <v>0</v>
      </c>
      <c r="J41" s="256">
        <f>IF($J$5="Todas",COUNTIFS(DB_CAL_Q1_Q3!$G$5:$G$362,$B41,DB_CAL_Q1_Q3!$E$5:$E$362,J$29,DB_CAL_Q1_Q3!$I$5:$I$362,"No satisfecho"),COUNTIFS(DB_CAL_Q1_Q3!$H$5:$H$362,$J$5,DB_CAL_Q1_Q3!$G$5:$G$362,$B41,DB_CAL_Q1_Q3!$E$5:$E$362,J$29,DB_CAL_Q1_Q3!$I$5:$I$362,"No satisfecho"))</f>
        <v>0</v>
      </c>
      <c r="K41" s="221">
        <f>IF($J$5="Todas",COUNTIFS(DB_CAL_Q1_Q3!$G$5:$G$362,$B41,DB_CAL_Q1_Q3!$E$5:$E$362,K$29,DB_CAL_Q1_Q3!$I$5:$I$362,"No satisfecho"),COUNTIFS(DB_CAL_Q1_Q3!$H$5:$H$362,$J$5,DB_CAL_Q1_Q3!$G$5:$G$362,$B41,DB_CAL_Q1_Q3!$E$5:$E$362,K$29,DB_CAL_Q1_Q3!$I$5:$I$362,"No satisfecho"))</f>
        <v>0</v>
      </c>
      <c r="L41" s="221">
        <f>IF($J$5="Todas",COUNTIFS(DB_CAL_Q1_Q3!$G$5:$G$362,$B41,DB_CAL_Q1_Q3!$E$5:$E$362,L$29,DB_CAL_Q1_Q3!$I$5:$I$362,"No satisfecho"),COUNTIFS(DB_CAL_Q1_Q3!$H$5:$H$362,$J$5,DB_CAL_Q1_Q3!$G$5:$G$362,$B41,DB_CAL_Q1_Q3!$E$5:$E$362,L$29,DB_CAL_Q1_Q3!$I$5:$I$362,"No satisfecho"))</f>
        <v>0</v>
      </c>
      <c r="M41" s="225">
        <f t="shared" si="24"/>
        <v>0</v>
      </c>
      <c r="N41" s="225">
        <f t="shared" si="25"/>
        <v>0</v>
      </c>
      <c r="O41" s="883">
        <f t="shared" si="26"/>
        <v>0</v>
      </c>
      <c r="P41" s="221">
        <f>IF($J$5="Todas",COUNTIFS(DB_CAL_Q1_Q3!$G$5:$G$362,$B41,DB_CAL_Q1_Q3!$E$5:$E$362,P$29,DB_CAL_Q1_Q3!$I$5:$I$362,"NS/NC"),COUNTIFS(DB_CAL_Q1_Q3!$H$5:$H$362,$J$5,DB_CAL_Q1_Q3!$G$5:$G$362,$B41,DB_CAL_Q1_Q3!$E$5:$E$362,P$29,DB_CAL_Q1_Q3!$I$5:$I$362,"NS/NC"))</f>
        <v>0</v>
      </c>
      <c r="Q41" s="221">
        <f>IF($J$5="Todas",COUNTIFS(DB_CAL_Q1_Q3!$G$5:$G$362,$B41,DB_CAL_Q1_Q3!$E$5:$E$362,Q$29,DB_CAL_Q1_Q3!$I$5:$I$362,"NS/NC"),COUNTIFS(DB_CAL_Q1_Q3!$H$5:$H$362,$J$5,DB_CAL_Q1_Q3!$G$5:$G$362,$B41,DB_CAL_Q1_Q3!$E$5:$E$362,Q$29,DB_CAL_Q1_Q3!$I$5:$I$362,"NS/NC"))</f>
        <v>0</v>
      </c>
      <c r="R41" s="221">
        <f>IF($J$5="Todas",COUNTIFS(DB_CAL_Q1_Q3!$G$5:$G$362,$B41,DB_CAL_Q1_Q3!$E$5:$E$362,R$29,DB_CAL_Q1_Q3!$I$5:$I$362,"NS/NC"),COUNTIFS(DB_CAL_Q1_Q3!$H$5:$H$362,$J$5,DB_CAL_Q1_Q3!$G$5:$G$362,$B41,DB_CAL_Q1_Q3!$E$5:$E$362,R$29,DB_CAL_Q1_Q3!$I$5:$I$362,"NS/NC"))</f>
        <v>0</v>
      </c>
      <c r="S41" s="225">
        <f t="shared" si="27"/>
        <v>0</v>
      </c>
      <c r="T41" s="225">
        <f t="shared" si="28"/>
        <v>0</v>
      </c>
      <c r="U41" s="225">
        <f t="shared" si="29"/>
        <v>0</v>
      </c>
    </row>
    <row r="42" spans="1:21" ht="15" customHeight="1">
      <c r="A42" s="185">
        <v>14</v>
      </c>
      <c r="B42" s="227" t="s">
        <v>73</v>
      </c>
      <c r="C42" s="228">
        <f t="shared" si="20"/>
        <v>0</v>
      </c>
      <c r="D42" s="229">
        <f>IF($J$5="Todas",COUNTIFS(DB_CAL_Q1_Q3!$G$5:$G$362,$B42,DB_CAL_Q1_Q3!$E$5:$E$362,D$29,DB_CAL_Q1_Q3!$I$5:$I$362,"Satisfecho"),COUNTIFS(DB_CAL_Q1_Q3!$H$5:$H$362,$J$5,DB_CAL_Q1_Q3!$G$5:$G$362,$B42,DB_CAL_Q1_Q3!$E$5:$E$362,D$29,DB_CAL_Q1_Q3!$I$5:$I$362,"Satisfecho"))</f>
        <v>0</v>
      </c>
      <c r="E42" s="229">
        <f>IF($J$5="Todas",COUNTIFS(DB_CAL_Q1_Q3!$G$5:$G$362,$B42,DB_CAL_Q1_Q3!$E$5:$E$362,E$29,DB_CAL_Q1_Q3!$I$5:$I$362,"Satisfecho"),COUNTIFS(DB_CAL_Q1_Q3!$H$5:$H$362,$J$5,DB_CAL_Q1_Q3!$G$5:$G$362,$B42,DB_CAL_Q1_Q3!$E$5:$E$362,E$29,DB_CAL_Q1_Q3!$I$5:$I$362,"Satisfecho"))</f>
        <v>0</v>
      </c>
      <c r="F42" s="229">
        <f>IF($J$5="Todas",COUNTIFS(DB_CAL_Q1_Q3!$G$5:$G$362,$B42,DB_CAL_Q1_Q3!$E$5:$E$362,F$29,DB_CAL_Q1_Q3!$I$5:$I$362,"Satisfecho"),COUNTIFS(DB_CAL_Q1_Q3!$H$5:$H$362,$J$5,DB_CAL_Q1_Q3!$G$5:$G$362,$B42,DB_CAL_Q1_Q3!$E$5:$E$362,F$29,DB_CAL_Q1_Q3!$I$5:$I$362,"Satisfecho"))</f>
        <v>0</v>
      </c>
      <c r="G42" s="230"/>
      <c r="H42" s="230"/>
      <c r="I42" s="884"/>
      <c r="J42" s="257">
        <f>IF($J$5="Todas",COUNTIFS(DB_CAL_Q1_Q3!$G$5:$G$362,$B42,DB_CAL_Q1_Q3!$E$5:$E$362,J$29,DB_CAL_Q1_Q3!$I$5:$I$362,"No satisfecho"),COUNTIFS(DB_CAL_Q1_Q3!$H$5:$H$362,$J$5,DB_CAL_Q1_Q3!$G$5:$G$362,$B42,DB_CAL_Q1_Q3!$E$5:$E$362,J$29,DB_CAL_Q1_Q3!$I$5:$I$362,"No satisfecho"))</f>
        <v>0</v>
      </c>
      <c r="K42" s="229">
        <f>IF($J$5="Todas",COUNTIFS(DB_CAL_Q1_Q3!$G$5:$G$362,$B42,DB_CAL_Q1_Q3!$E$5:$E$362,K$29,DB_CAL_Q1_Q3!$I$5:$I$362,"No satisfecho"),COUNTIFS(DB_CAL_Q1_Q3!$H$5:$H$362,$J$5,DB_CAL_Q1_Q3!$G$5:$G$362,$B42,DB_CAL_Q1_Q3!$E$5:$E$362,K$29,DB_CAL_Q1_Q3!$I$5:$I$362,"No satisfecho"))</f>
        <v>0</v>
      </c>
      <c r="L42" s="229">
        <f>IF($J$5="Todas",COUNTIFS(DB_CAL_Q1_Q3!$G$5:$G$362,$B42,DB_CAL_Q1_Q3!$E$5:$E$362,L$29,DB_CAL_Q1_Q3!$I$5:$I$362,"No satisfecho"),COUNTIFS(DB_CAL_Q1_Q3!$H$5:$H$362,$J$5,DB_CAL_Q1_Q3!$G$5:$G$362,$B42,DB_CAL_Q1_Q3!$E$5:$E$362,L$29,DB_CAL_Q1_Q3!$I$5:$I$362,"No satisfecho"))</f>
        <v>0</v>
      </c>
      <c r="M42" s="230"/>
      <c r="N42" s="230"/>
      <c r="O42" s="884"/>
      <c r="P42" s="229">
        <f>IF($J$5="Todas",COUNTIFS(DB_CAL_Q1_Q3!$G$5:$G$362,$B42,DB_CAL_Q1_Q3!$E$5:$E$362,P$29,DB_CAL_Q1_Q3!$I$5:$I$362,"NS/NC"),COUNTIFS(DB_CAL_Q1_Q3!$H$5:$H$362,$J$5,DB_CAL_Q1_Q3!$G$5:$G$362,$B42,DB_CAL_Q1_Q3!$E$5:$E$362,P$29,DB_CAL_Q1_Q3!$I$5:$I$362,"NS/NC"))</f>
        <v>0</v>
      </c>
      <c r="Q42" s="229">
        <f>IF($J$5="Todas",COUNTIFS(DB_CAL_Q1_Q3!$G$5:$G$362,$B42,DB_CAL_Q1_Q3!$E$5:$E$362,Q$29,DB_CAL_Q1_Q3!$I$5:$I$362,"NS/NC"),COUNTIFS(DB_CAL_Q1_Q3!$H$5:$H$362,$J$5,DB_CAL_Q1_Q3!$G$5:$G$362,$B42,DB_CAL_Q1_Q3!$E$5:$E$362,Q$29,DB_CAL_Q1_Q3!$I$5:$I$362,"NS/NC"))</f>
        <v>0</v>
      </c>
      <c r="R42" s="229">
        <f>IF($J$5="Todas",COUNTIFS(DB_CAL_Q1_Q3!$G$5:$G$362,$B42,DB_CAL_Q1_Q3!$E$5:$E$362,R$29,DB_CAL_Q1_Q3!$I$5:$I$362,"NS/NC"),COUNTIFS(DB_CAL_Q1_Q3!$H$5:$H$362,$J$5,DB_CAL_Q1_Q3!$G$5:$G$362,$B42,DB_CAL_Q1_Q3!$E$5:$E$362,R$29,DB_CAL_Q1_Q3!$I$5:$I$362,"NS/NC"))</f>
        <v>0</v>
      </c>
      <c r="S42" s="230"/>
      <c r="T42" s="230"/>
      <c r="U42" s="230"/>
    </row>
    <row r="43" spans="1:21" ht="15" customHeight="1" thickBot="1">
      <c r="A43" s="185">
        <v>15</v>
      </c>
      <c r="B43" s="235" t="s">
        <v>114</v>
      </c>
      <c r="C43" s="233">
        <f t="shared" si="20"/>
        <v>6.5789473684210523E-3</v>
      </c>
      <c r="D43" s="232">
        <f>IF($J$5="Todas",COUNTIFS(DB_CAL_Q1_Q3!$G$5:$G$362,$B43,DB_CAL_Q1_Q3!$E$5:$E$362,D$29,DB_CAL_Q1_Q3!$I$5:$I$362,"Satisfecho"),COUNTIFS(DB_CAL_Q1_Q3!$H$5:$H$362,$J$5,DB_CAL_Q1_Q3!$G$5:$G$362,$B43,DB_CAL_Q1_Q3!$E$5:$E$362,D$29,DB_CAL_Q1_Q3!$I$5:$I$362,"Satisfecho"))</f>
        <v>0</v>
      </c>
      <c r="E43" s="232">
        <f>IF($J$5="Todas",COUNTIFS(DB_CAL_Q1_Q3!$G$5:$G$362,$B43,DB_CAL_Q1_Q3!$E$5:$E$362,E$29,DB_CAL_Q1_Q3!$I$5:$I$362,"Satisfecho"),COUNTIFS(DB_CAL_Q1_Q3!$H$5:$H$362,$J$5,DB_CAL_Q1_Q3!$G$5:$G$362,$B43,DB_CAL_Q1_Q3!$E$5:$E$362,E$29,DB_CAL_Q1_Q3!$I$5:$I$362,"Satisfecho"))</f>
        <v>1</v>
      </c>
      <c r="F43" s="232">
        <f>IF($J$5="Todas",COUNTIFS(DB_CAL_Q1_Q3!$G$5:$G$362,$B43,DB_CAL_Q1_Q3!$E$5:$E$362,F$29,DB_CAL_Q1_Q3!$I$5:$I$362,"Satisfecho"),COUNTIFS(DB_CAL_Q1_Q3!$H$5:$H$362,$J$5,DB_CAL_Q1_Q3!$G$5:$G$362,$B43,DB_CAL_Q1_Q3!$E$5:$E$362,F$29,DB_CAL_Q1_Q3!$I$5:$I$362,"Satisfecho"))</f>
        <v>1</v>
      </c>
      <c r="G43" s="236">
        <f>IFERROR(D43/D$44,)</f>
        <v>0</v>
      </c>
      <c r="H43" s="236">
        <f>IFERROR(E43/E$44,)</f>
        <v>7.6923076923076927E-3</v>
      </c>
      <c r="I43" s="885">
        <f>IFERROR(F43/F$44,)</f>
        <v>2.0408163265306121E-2</v>
      </c>
      <c r="J43" s="258">
        <f>IF($J$5="Todas",COUNTIFS(DB_CAL_Q1_Q3!$G$5:$G$362,$B43,DB_CAL_Q1_Q3!$E$5:$E$362,J$29,DB_CAL_Q1_Q3!$I$5:$I$362,"No satisfecho"),COUNTIFS(DB_CAL_Q1_Q3!$H$5:$H$362,$J$5,DB_CAL_Q1_Q3!$G$5:$G$362,$B43,DB_CAL_Q1_Q3!$E$5:$E$362,J$29,DB_CAL_Q1_Q3!$I$5:$I$362,"No satisfecho"))</f>
        <v>0</v>
      </c>
      <c r="K43" s="232">
        <f>IF($J$5="Todas",COUNTIFS(DB_CAL_Q1_Q3!$G$5:$G$362,$B43,DB_CAL_Q1_Q3!$E$5:$E$362,K$29,DB_CAL_Q1_Q3!$I$5:$I$362,"No satisfecho"),COUNTIFS(DB_CAL_Q1_Q3!$H$5:$H$362,$J$5,DB_CAL_Q1_Q3!$G$5:$G$362,$B43,DB_CAL_Q1_Q3!$E$5:$E$362,K$29,DB_CAL_Q1_Q3!$I$5:$I$362,"No satisfecho"))</f>
        <v>0</v>
      </c>
      <c r="L43" s="232">
        <f>IF($J$5="Todas",COUNTIFS(DB_CAL_Q1_Q3!$G$5:$G$362,$B43,DB_CAL_Q1_Q3!$E$5:$E$362,L$29,DB_CAL_Q1_Q3!$I$5:$I$362,"No satisfecho"),COUNTIFS(DB_CAL_Q1_Q3!$H$5:$H$362,$J$5,DB_CAL_Q1_Q3!$G$5:$G$362,$B43,DB_CAL_Q1_Q3!$E$5:$E$362,L$29,DB_CAL_Q1_Q3!$I$5:$I$362,"No satisfecho"))</f>
        <v>0</v>
      </c>
      <c r="M43" s="236">
        <f>IFERROR(J43/J$44,)</f>
        <v>0</v>
      </c>
      <c r="N43" s="236">
        <f>IFERROR(K43/K$44,)</f>
        <v>0</v>
      </c>
      <c r="O43" s="885">
        <f>IFERROR(L43/L$44,)</f>
        <v>0</v>
      </c>
      <c r="P43" s="232">
        <f>IF($J$5="Todas",COUNTIFS(DB_CAL_Q1_Q3!$G$5:$G$362,$B43,DB_CAL_Q1_Q3!$E$5:$E$362,P$29,DB_CAL_Q1_Q3!$I$5:$I$362,"NS/NC"),COUNTIFS(DB_CAL_Q1_Q3!$H$5:$H$362,$J$5,DB_CAL_Q1_Q3!$G$5:$G$362,$B43,DB_CAL_Q1_Q3!$E$5:$E$362,P$29,DB_CAL_Q1_Q3!$I$5:$I$362,"NS/NC"))</f>
        <v>0</v>
      </c>
      <c r="Q43" s="232">
        <f>IF($J$5="Todas",COUNTIFS(DB_CAL_Q1_Q3!$G$5:$G$362,$B43,DB_CAL_Q1_Q3!$E$5:$E$362,Q$29,DB_CAL_Q1_Q3!$I$5:$I$362,"NS/NC"),COUNTIFS(DB_CAL_Q1_Q3!$H$5:$H$362,$J$5,DB_CAL_Q1_Q3!$G$5:$G$362,$B43,DB_CAL_Q1_Q3!$E$5:$E$362,Q$29,DB_CAL_Q1_Q3!$I$5:$I$362,"NS/NC"))</f>
        <v>0</v>
      </c>
      <c r="R43" s="232">
        <f>IF($J$5="Todas",COUNTIFS(DB_CAL_Q1_Q3!$G$5:$G$362,$B43,DB_CAL_Q1_Q3!$E$5:$E$362,R$29,DB_CAL_Q1_Q3!$I$5:$I$362,"NS/NC"),COUNTIFS(DB_CAL_Q1_Q3!$H$5:$H$362,$J$5,DB_CAL_Q1_Q3!$G$5:$G$362,$B43,DB_CAL_Q1_Q3!$E$5:$E$362,R$29,DB_CAL_Q1_Q3!$I$5:$I$362,"NS/NC"))</f>
        <v>0</v>
      </c>
      <c r="S43" s="236">
        <f>IFERROR(P43/P$44,)</f>
        <v>0</v>
      </c>
      <c r="T43" s="236">
        <f>IFERROR(Q43/Q$44,)</f>
        <v>0</v>
      </c>
      <c r="U43" s="236">
        <f>IFERROR(R43/R$44,)</f>
        <v>0</v>
      </c>
    </row>
    <row r="44" spans="1:21" ht="15" customHeight="1" thickTop="1">
      <c r="D44" s="237">
        <f>SUM(D30:D43)</f>
        <v>125</v>
      </c>
      <c r="E44" s="237">
        <f t="shared" ref="E44:U44" si="30">SUM(E30:E43)</f>
        <v>130</v>
      </c>
      <c r="F44" s="237">
        <f t="shared" si="30"/>
        <v>49</v>
      </c>
      <c r="G44" s="238">
        <f t="shared" si="30"/>
        <v>1</v>
      </c>
      <c r="H44" s="238">
        <f t="shared" si="30"/>
        <v>1</v>
      </c>
      <c r="I44" s="238">
        <f t="shared" si="30"/>
        <v>1</v>
      </c>
      <c r="J44" s="237">
        <f t="shared" si="30"/>
        <v>11</v>
      </c>
      <c r="K44" s="237">
        <f t="shared" si="30"/>
        <v>9</v>
      </c>
      <c r="L44" s="237">
        <f t="shared" si="30"/>
        <v>9</v>
      </c>
      <c r="M44" s="886">
        <f t="shared" si="30"/>
        <v>1</v>
      </c>
      <c r="N44" s="886">
        <f t="shared" si="30"/>
        <v>1</v>
      </c>
      <c r="O44" s="886">
        <f t="shared" si="30"/>
        <v>1</v>
      </c>
      <c r="P44" s="237">
        <f t="shared" si="30"/>
        <v>15</v>
      </c>
      <c r="Q44" s="237">
        <f t="shared" si="30"/>
        <v>6</v>
      </c>
      <c r="R44" s="237">
        <f t="shared" si="30"/>
        <v>4</v>
      </c>
      <c r="S44" s="886">
        <f t="shared" si="30"/>
        <v>1</v>
      </c>
      <c r="T44" s="886">
        <f t="shared" si="30"/>
        <v>1</v>
      </c>
      <c r="U44" s="886">
        <f t="shared" si="30"/>
        <v>1</v>
      </c>
    </row>
    <row r="45" spans="1:21" ht="15" customHeight="1">
      <c r="B45" s="239"/>
      <c r="C45" s="197"/>
      <c r="D45" s="197"/>
      <c r="I45" s="188"/>
      <c r="O45" s="186"/>
    </row>
    <row r="46" spans="1:21" ht="15" customHeight="1">
      <c r="B46" s="239"/>
      <c r="C46" s="197"/>
      <c r="D46" s="268" t="s">
        <v>363</v>
      </c>
      <c r="I46" s="188"/>
      <c r="O46" s="186"/>
    </row>
    <row r="47" spans="1:21" ht="15" customHeight="1">
      <c r="B47" s="195" t="s">
        <v>88</v>
      </c>
      <c r="C47" s="240" t="str">
        <f>$J$6</f>
        <v>Todas</v>
      </c>
      <c r="D47" s="162" t="s">
        <v>292</v>
      </c>
      <c r="E47" s="162"/>
      <c r="F47" s="162"/>
      <c r="G47" s="162"/>
      <c r="H47" s="162"/>
      <c r="I47" s="162"/>
      <c r="J47" s="204"/>
      <c r="K47" s="162"/>
      <c r="L47" s="162"/>
      <c r="M47" s="162"/>
      <c r="N47" s="162"/>
      <c r="O47" s="162"/>
      <c r="P47" s="204"/>
      <c r="Q47" s="162"/>
      <c r="R47" s="162"/>
      <c r="S47" s="162"/>
      <c r="T47" s="162"/>
      <c r="U47" s="162"/>
    </row>
    <row r="48" spans="1:21" ht="15" customHeight="1">
      <c r="B48" s="195" t="s">
        <v>105</v>
      </c>
      <c r="C48" s="240" t="str">
        <f>$J$5</f>
        <v>Todas</v>
      </c>
      <c r="D48" s="241" t="s">
        <v>294</v>
      </c>
      <c r="E48" s="242" t="s">
        <v>293</v>
      </c>
      <c r="F48" s="242" t="s">
        <v>237</v>
      </c>
      <c r="G48" s="242" t="s">
        <v>235</v>
      </c>
      <c r="H48" s="242" t="s">
        <v>238</v>
      </c>
      <c r="I48" s="242" t="s">
        <v>236</v>
      </c>
      <c r="J48" s="242" t="s">
        <v>239</v>
      </c>
      <c r="K48" s="242" t="s">
        <v>240</v>
      </c>
      <c r="L48" s="242" t="s">
        <v>50</v>
      </c>
      <c r="M48" s="243" t="s">
        <v>294</v>
      </c>
      <c r="N48" s="243" t="s">
        <v>293</v>
      </c>
      <c r="O48" s="243" t="s">
        <v>237</v>
      </c>
      <c r="P48" s="243" t="s">
        <v>235</v>
      </c>
      <c r="Q48" s="243" t="s">
        <v>238</v>
      </c>
      <c r="R48" s="243" t="s">
        <v>236</v>
      </c>
      <c r="S48" s="243" t="s">
        <v>239</v>
      </c>
      <c r="T48" s="243" t="s">
        <v>240</v>
      </c>
      <c r="U48" s="243" t="s">
        <v>50</v>
      </c>
    </row>
    <row r="49" spans="1:32" ht="15" customHeight="1">
      <c r="B49" s="887" t="s">
        <v>96</v>
      </c>
      <c r="C49" s="888">
        <f>IFERROR(SUM(D49:F49)/SUM($D$52:$F$52),)</f>
        <v>0.91044776119402981</v>
      </c>
      <c r="D49" s="889">
        <f>IF(AND($J$6="Todas",$J$5="Todas"),COUNTIFS(DB_CAL_Q1_Q3!$I$5:$I$362,$B49,DB_CAL_Q1_Q3!$B$5:$B$362,D$48),IF($J$6="Todas",COUNTIFS(DB_CAL_Q1_Q3!$H$5:$H$362,$J$5,DB_CAL_Q1_Q3!$I$5:$I$362,$B49,DB_CAL_Q1_Q3!$B$5:$B$362,D$48),IF($J$5="Todas",COUNTIFS(DB_CAL_Q1_Q3!$E$5:$E$362,$J$6,DB_CAL_Q1_Q3!$I$5:$I$362,$B49,DB_CAL_Q1_Q3!$B$5:$B$362,D$48),COUNTIFS(DB_CAL_Q1_Q3!$H$5:$H$362,$J$5,DB_CAL_Q1_Q3!$E$5:$E$362,$J$6,DB_CAL_Q1_Q3!$I$5:$I$362,$B49,DB_CAL_Q1_Q3!$B$5:$B$362,D$48))))</f>
        <v>27</v>
      </c>
      <c r="E49" s="889">
        <f>IF(AND($J$6="Todas",$J$5="Todas"),COUNTIFS(DB_CAL_Q1_Q3!$I$5:$I$362,$B49,DB_CAL_Q1_Q3!$B$5:$B$362,E$48),IF($J$6="Todas",COUNTIFS(DB_CAL_Q1_Q3!$H$5:$H$362,$J$5,DB_CAL_Q1_Q3!$I$5:$I$362,$B49,DB_CAL_Q1_Q3!$B$5:$B$362,E$48),IF($J$5="Todas",COUNTIFS(DB_CAL_Q1_Q3!$E$5:$E$362,$J$6,DB_CAL_Q1_Q3!$I$5:$I$362,$B49,DB_CAL_Q1_Q3!$B$5:$B$362,E$48),COUNTIFS(DB_CAL_Q1_Q3!$H$5:$H$362,$J$5,DB_CAL_Q1_Q3!$E$5:$E$362,$J$6,DB_CAL_Q1_Q3!$I$5:$I$362,$B49,DB_CAL_Q1_Q3!$B$5:$B$362,E$48))))</f>
        <v>27</v>
      </c>
      <c r="F49" s="889">
        <f>IF(AND($J$6="Todas",$J$5="Todas"),COUNTIFS(DB_CAL_Q1_Q3!$I$5:$I$362,$B49,DB_CAL_Q1_Q3!$B$5:$B$362,F$48),IF($J$6="Todas",COUNTIFS(DB_CAL_Q1_Q3!$H$5:$H$362,$J$5,DB_CAL_Q1_Q3!$I$5:$I$362,$B49,DB_CAL_Q1_Q3!$B$5:$B$362,F$48),IF($J$5="Todas",COUNTIFS(DB_CAL_Q1_Q3!$E$5:$E$362,$J$6,DB_CAL_Q1_Q3!$I$5:$I$362,$B49,DB_CAL_Q1_Q3!$B$5:$B$362,F$48),COUNTIFS(DB_CAL_Q1_Q3!$H$5:$H$362,$J$5,DB_CAL_Q1_Q3!$E$5:$E$362,$J$6,DB_CAL_Q1_Q3!$I$5:$I$362,$B49,DB_CAL_Q1_Q3!$B$5:$B$362,F$48))))</f>
        <v>7</v>
      </c>
      <c r="G49" s="889">
        <f>IF(AND($J$6="Todas",$J$5="Todas"),COUNTIFS(DB_CAL_Q1_Q3!$I$5:$I$362,$B49,DB_CAL_Q1_Q3!$B$5:$B$362,G$48),IF($J$6="Todas",COUNTIFS(DB_CAL_Q1_Q3!$H$5:$H$362,$J$5,DB_CAL_Q1_Q3!$I$5:$I$362,$B49,DB_CAL_Q1_Q3!$B$5:$B$362,G$48),IF($J$5="Todas",COUNTIFS(DB_CAL_Q1_Q3!$E$5:$E$362,$J$6,DB_CAL_Q1_Q3!$I$5:$I$362,$B49,DB_CAL_Q1_Q3!$B$5:$B$362,G$48),COUNTIFS(DB_CAL_Q1_Q3!$H$5:$H$362,$J$5,DB_CAL_Q1_Q3!$E$5:$E$362,$J$6,DB_CAL_Q1_Q3!$I$5:$I$362,$B49,DB_CAL_Q1_Q3!$B$5:$B$362,G$48))))</f>
        <v>49</v>
      </c>
      <c r="H49" s="889">
        <f>IF(AND($J$6="Todas",$J$5="Todas"),COUNTIFS(DB_CAL_Q1_Q3!$I$5:$I$362,$B49,DB_CAL_Q1_Q3!$B$5:$B$362,H$48),IF($J$6="Todas",COUNTIFS(DB_CAL_Q1_Q3!$H$5:$H$362,$J$5,DB_CAL_Q1_Q3!$I$5:$I$362,$B49,DB_CAL_Q1_Q3!$B$5:$B$362,H$48),IF($J$5="Todas",COUNTIFS(DB_CAL_Q1_Q3!$E$5:$E$362,$J$6,DB_CAL_Q1_Q3!$I$5:$I$362,$B49,DB_CAL_Q1_Q3!$B$5:$B$362,H$48),COUNTIFS(DB_CAL_Q1_Q3!$H$5:$H$362,$J$5,DB_CAL_Q1_Q3!$E$5:$E$362,$J$6,DB_CAL_Q1_Q3!$I$5:$I$362,$B49,DB_CAL_Q1_Q3!$B$5:$B$362,H$48))))</f>
        <v>20</v>
      </c>
      <c r="I49" s="889">
        <f>IF(AND($J$6="Todas",$J$5="Todas"),COUNTIFS(DB_CAL_Q1_Q3!$I$5:$I$362,$B49,DB_CAL_Q1_Q3!$B$5:$B$362,I$48),IF($J$6="Todas",COUNTIFS(DB_CAL_Q1_Q3!$H$5:$H$362,$J$5,DB_CAL_Q1_Q3!$I$5:$I$362,$B49,DB_CAL_Q1_Q3!$B$5:$B$362,I$48),IF($J$5="Todas",COUNTIFS(DB_CAL_Q1_Q3!$E$5:$E$362,$J$6,DB_CAL_Q1_Q3!$I$5:$I$362,$B49,DB_CAL_Q1_Q3!$B$5:$B$362,I$48),COUNTIFS(DB_CAL_Q1_Q3!$H$5:$H$362,$J$5,DB_CAL_Q1_Q3!$E$5:$E$362,$J$6,DB_CAL_Q1_Q3!$I$5:$I$362,$B49,DB_CAL_Q1_Q3!$B$5:$B$362,I$48))))</f>
        <v>10</v>
      </c>
      <c r="J49" s="889">
        <f>IF(AND($J$6="Todas",$J$5="Todas"),COUNTIFS(DB_CAL_Q1_Q3!$I$5:$I$362,$B49,DB_CAL_Q1_Q3!$B$5:$B$362,J$48),IF($J$6="Todas",COUNTIFS(DB_CAL_Q1_Q3!$H$5:$H$362,$J$5,DB_CAL_Q1_Q3!$I$5:$I$362,$B49,DB_CAL_Q1_Q3!$B$5:$B$362,J$48),IF($J$5="Todas",COUNTIFS(DB_CAL_Q1_Q3!$E$5:$E$362,$J$6,DB_CAL_Q1_Q3!$I$5:$I$362,$B49,DB_CAL_Q1_Q3!$B$5:$B$362,J$48),COUNTIFS(DB_CAL_Q1_Q3!$H$5:$H$362,$J$5,DB_CAL_Q1_Q3!$E$5:$E$362,$J$6,DB_CAL_Q1_Q3!$I$5:$I$362,$B49,DB_CAL_Q1_Q3!$B$5:$B$362,J$48))))</f>
        <v>25</v>
      </c>
      <c r="K49" s="889">
        <f>IF(AND($J$6="Todas",$J$5="Todas"),COUNTIFS(DB_CAL_Q1_Q3!$I$5:$I$362,$B49,DB_CAL_Q1_Q3!$B$5:$B$362,K$48),IF($J$6="Todas",COUNTIFS(DB_CAL_Q1_Q3!$H$5:$H$362,$J$5,DB_CAL_Q1_Q3!$I$5:$I$362,$B49,DB_CAL_Q1_Q3!$B$5:$B$362,K$48),IF($J$5="Todas",COUNTIFS(DB_CAL_Q1_Q3!$E$5:$E$362,$J$6,DB_CAL_Q1_Q3!$I$5:$I$362,$B49,DB_CAL_Q1_Q3!$B$5:$B$362,K$48),COUNTIFS(DB_CAL_Q1_Q3!$H$5:$H$362,$J$5,DB_CAL_Q1_Q3!$E$5:$E$362,$J$6,DB_CAL_Q1_Q3!$I$5:$I$362,$B49,DB_CAL_Q1_Q3!$B$5:$B$362,K$48))))</f>
        <v>113</v>
      </c>
      <c r="L49" s="889">
        <f>IF(AND($J$6="Todas",$J$5="Todas"),COUNTIFS(DB_CAL_Q1_Q3!$I$5:$I$362,$B49,DB_CAL_Q1_Q3!$B$5:$B$362,L$48),IF($J$6="Todas",COUNTIFS(DB_CAL_Q1_Q3!$H$5:$H$362,$J$5,DB_CAL_Q1_Q3!$I$5:$I$362,$B49,DB_CAL_Q1_Q3!$B$5:$B$362,L$48),IF($J$5="Todas",COUNTIFS(DB_CAL_Q1_Q3!$E$5:$E$362,$J$6,DB_CAL_Q1_Q3!$I$5:$I$362,$B49,DB_CAL_Q1_Q3!$B$5:$B$362,L$48),COUNTIFS(DB_CAL_Q1_Q3!$H$5:$H$362,$J$5,DB_CAL_Q1_Q3!$E$5:$E$362,$J$6,DB_CAL_Q1_Q3!$I$5:$I$362,$B49,DB_CAL_Q1_Q3!$B$5:$B$362,L$48))))</f>
        <v>26</v>
      </c>
      <c r="M49" s="890">
        <f t="shared" ref="M49:M51" si="31">IFERROR(D49/D$52,)</f>
        <v>0.87096774193548387</v>
      </c>
      <c r="N49" s="890">
        <f t="shared" ref="N49:N51" si="32">IFERROR(E49/E$52,)</f>
        <v>0.93103448275862066</v>
      </c>
      <c r="O49" s="890">
        <f t="shared" ref="O49:O51" si="33">IFERROR(F49/F$52,)</f>
        <v>1</v>
      </c>
      <c r="P49" s="890">
        <f>IFERROR(G49/G$52,)</f>
        <v>0.71014492753623193</v>
      </c>
      <c r="Q49" s="890">
        <f t="shared" ref="Q49:U51" si="34">IFERROR(H49/H$52,)</f>
        <v>0.86956521739130432</v>
      </c>
      <c r="R49" s="890">
        <f t="shared" si="34"/>
        <v>1</v>
      </c>
      <c r="S49" s="890">
        <f t="shared" si="34"/>
        <v>0.8928571428571429</v>
      </c>
      <c r="T49" s="890">
        <f t="shared" si="34"/>
        <v>0.87596899224806202</v>
      </c>
      <c r="U49" s="890">
        <f t="shared" si="34"/>
        <v>0.8125</v>
      </c>
    </row>
    <row r="50" spans="1:32" ht="15" customHeight="1">
      <c r="B50" s="891" t="s">
        <v>97</v>
      </c>
      <c r="C50" s="892">
        <f t="shared" ref="C50:C51" si="35">IFERROR(SUM(D50:F50)/SUM($D$52:$F$52),)</f>
        <v>4.4776119402985072E-2</v>
      </c>
      <c r="D50" s="221">
        <f>IF(AND($J$6="Todas",$J$5="Todas"),COUNTIFS(DB_CAL_Q1_Q3!$I$5:$I$362,$B50,DB_CAL_Q1_Q3!$B$5:$B$362,D$48),IF($J$6="Todas",COUNTIFS(DB_CAL_Q1_Q3!$H$5:$H$362,$J$5,DB_CAL_Q1_Q3!$I$5:$I$362,$B50,DB_CAL_Q1_Q3!$B$5:$B$362,D$48),IF($J$5="Todas",COUNTIFS(DB_CAL_Q1_Q3!$E$5:$E$362,$J$6,DB_CAL_Q1_Q3!$I$5:$I$362,$B50,DB_CAL_Q1_Q3!$B$5:$B$362,D$48),COUNTIFS(DB_CAL_Q1_Q3!$H$5:$H$362,$J$5,DB_CAL_Q1_Q3!$E$5:$E$362,$J$6,DB_CAL_Q1_Q3!$I$5:$I$362,$B50,DB_CAL_Q1_Q3!$B$5:$B$362,D$48))))</f>
        <v>1</v>
      </c>
      <c r="E50" s="221">
        <f>IF(AND($J$6="Todas",$J$5="Todas"),COUNTIFS(DB_CAL_Q1_Q3!$I$5:$I$362,$B50,DB_CAL_Q1_Q3!$B$5:$B$362,E$48),IF($J$6="Todas",COUNTIFS(DB_CAL_Q1_Q3!$H$5:$H$362,$J$5,DB_CAL_Q1_Q3!$I$5:$I$362,$B50,DB_CAL_Q1_Q3!$B$5:$B$362,E$48),IF($J$5="Todas",COUNTIFS(DB_CAL_Q1_Q3!$E$5:$E$362,$J$6,DB_CAL_Q1_Q3!$I$5:$I$362,$B50,DB_CAL_Q1_Q3!$B$5:$B$362,E$48),COUNTIFS(DB_CAL_Q1_Q3!$H$5:$H$362,$J$5,DB_CAL_Q1_Q3!$E$5:$E$362,$J$6,DB_CAL_Q1_Q3!$I$5:$I$362,$B50,DB_CAL_Q1_Q3!$B$5:$B$362,E$48))))</f>
        <v>2</v>
      </c>
      <c r="F50" s="221">
        <f>IF(AND($J$6="Todas",$J$5="Todas"),COUNTIFS(DB_CAL_Q1_Q3!$I$5:$I$362,$B50,DB_CAL_Q1_Q3!$B$5:$B$362,F$48),IF($J$6="Todas",COUNTIFS(DB_CAL_Q1_Q3!$H$5:$H$362,$J$5,DB_CAL_Q1_Q3!$I$5:$I$362,$B50,DB_CAL_Q1_Q3!$B$5:$B$362,F$48),IF($J$5="Todas",COUNTIFS(DB_CAL_Q1_Q3!$E$5:$E$362,$J$6,DB_CAL_Q1_Q3!$I$5:$I$362,$B50,DB_CAL_Q1_Q3!$B$5:$B$362,F$48),COUNTIFS(DB_CAL_Q1_Q3!$H$5:$H$362,$J$5,DB_CAL_Q1_Q3!$E$5:$E$362,$J$6,DB_CAL_Q1_Q3!$I$5:$I$362,$B50,DB_CAL_Q1_Q3!$B$5:$B$362,F$48))))</f>
        <v>0</v>
      </c>
      <c r="G50" s="221">
        <f>IF(AND($J$6="Todas",$J$5="Todas"),COUNTIFS(DB_CAL_Q1_Q3!$I$5:$I$362,$B50,DB_CAL_Q1_Q3!$B$5:$B$362,G$48),IF($J$6="Todas",COUNTIFS(DB_CAL_Q1_Q3!$H$5:$H$362,$J$5,DB_CAL_Q1_Q3!$I$5:$I$362,$B50,DB_CAL_Q1_Q3!$B$5:$B$362,G$48),IF($J$5="Todas",COUNTIFS(DB_CAL_Q1_Q3!$E$5:$E$362,$J$6,DB_CAL_Q1_Q3!$I$5:$I$362,$B50,DB_CAL_Q1_Q3!$B$5:$B$362,G$48),COUNTIFS(DB_CAL_Q1_Q3!$H$5:$H$362,$J$5,DB_CAL_Q1_Q3!$E$5:$E$362,$J$6,DB_CAL_Q1_Q3!$I$5:$I$362,$B50,DB_CAL_Q1_Q3!$B$5:$B$362,G$48))))</f>
        <v>4</v>
      </c>
      <c r="H50" s="221">
        <f>IF(AND($J$6="Todas",$J$5="Todas"),COUNTIFS(DB_CAL_Q1_Q3!$I$5:$I$362,$B50,DB_CAL_Q1_Q3!$B$5:$B$362,H$48),IF($J$6="Todas",COUNTIFS(DB_CAL_Q1_Q3!$H$5:$H$362,$J$5,DB_CAL_Q1_Q3!$I$5:$I$362,$B50,DB_CAL_Q1_Q3!$B$5:$B$362,H$48),IF($J$5="Todas",COUNTIFS(DB_CAL_Q1_Q3!$E$5:$E$362,$J$6,DB_CAL_Q1_Q3!$I$5:$I$362,$B50,DB_CAL_Q1_Q3!$B$5:$B$362,H$48),COUNTIFS(DB_CAL_Q1_Q3!$H$5:$H$362,$J$5,DB_CAL_Q1_Q3!$E$5:$E$362,$J$6,DB_CAL_Q1_Q3!$I$5:$I$362,$B50,DB_CAL_Q1_Q3!$B$5:$B$362,H$48))))</f>
        <v>0</v>
      </c>
      <c r="I50" s="221">
        <f>IF(AND($J$6="Todas",$J$5="Todas"),COUNTIFS(DB_CAL_Q1_Q3!$I$5:$I$362,$B50,DB_CAL_Q1_Q3!$B$5:$B$362,I$48),IF($J$6="Todas",COUNTIFS(DB_CAL_Q1_Q3!$H$5:$H$362,$J$5,DB_CAL_Q1_Q3!$I$5:$I$362,$B50,DB_CAL_Q1_Q3!$B$5:$B$362,I$48),IF($J$5="Todas",COUNTIFS(DB_CAL_Q1_Q3!$E$5:$E$362,$J$6,DB_CAL_Q1_Q3!$I$5:$I$362,$B50,DB_CAL_Q1_Q3!$B$5:$B$362,I$48),COUNTIFS(DB_CAL_Q1_Q3!$H$5:$H$362,$J$5,DB_CAL_Q1_Q3!$E$5:$E$362,$J$6,DB_CAL_Q1_Q3!$I$5:$I$362,$B50,DB_CAL_Q1_Q3!$B$5:$B$362,I$48))))</f>
        <v>0</v>
      </c>
      <c r="J50" s="221">
        <f>IF(AND($J$6="Todas",$J$5="Todas"),COUNTIFS(DB_CAL_Q1_Q3!$I$5:$I$362,$B50,DB_CAL_Q1_Q3!$B$5:$B$362,J$48),IF($J$6="Todas",COUNTIFS(DB_CAL_Q1_Q3!$H$5:$H$362,$J$5,DB_CAL_Q1_Q3!$I$5:$I$362,$B50,DB_CAL_Q1_Q3!$B$5:$B$362,J$48),IF($J$5="Todas",COUNTIFS(DB_CAL_Q1_Q3!$E$5:$E$362,$J$6,DB_CAL_Q1_Q3!$I$5:$I$362,$B50,DB_CAL_Q1_Q3!$B$5:$B$362,J$48),COUNTIFS(DB_CAL_Q1_Q3!$H$5:$H$362,$J$5,DB_CAL_Q1_Q3!$E$5:$E$362,$J$6,DB_CAL_Q1_Q3!$I$5:$I$362,$B50,DB_CAL_Q1_Q3!$B$5:$B$362,J$48))))</f>
        <v>3</v>
      </c>
      <c r="K50" s="221">
        <f>IF(AND($J$6="Todas",$J$5="Todas"),COUNTIFS(DB_CAL_Q1_Q3!$I$5:$I$362,$B50,DB_CAL_Q1_Q3!$B$5:$B$362,K$48),IF($J$6="Todas",COUNTIFS(DB_CAL_Q1_Q3!$H$5:$H$362,$J$5,DB_CAL_Q1_Q3!$I$5:$I$362,$B50,DB_CAL_Q1_Q3!$B$5:$B$362,K$48),IF($J$5="Todas",COUNTIFS(DB_CAL_Q1_Q3!$E$5:$E$362,$J$6,DB_CAL_Q1_Q3!$I$5:$I$362,$B50,DB_CAL_Q1_Q3!$B$5:$B$362,K$48),COUNTIFS(DB_CAL_Q1_Q3!$H$5:$H$362,$J$5,DB_CAL_Q1_Q3!$E$5:$E$362,$J$6,DB_CAL_Q1_Q3!$I$5:$I$362,$B50,DB_CAL_Q1_Q3!$B$5:$B$362,K$48))))</f>
        <v>15</v>
      </c>
      <c r="L50" s="221">
        <f>IF(AND($J$6="Todas",$J$5="Todas"),COUNTIFS(DB_CAL_Q1_Q3!$I$5:$I$362,$B50,DB_CAL_Q1_Q3!$B$5:$B$362,L$48),IF($J$6="Todas",COUNTIFS(DB_CAL_Q1_Q3!$H$5:$H$362,$J$5,DB_CAL_Q1_Q3!$I$5:$I$362,$B50,DB_CAL_Q1_Q3!$B$5:$B$362,L$48),IF($J$5="Todas",COUNTIFS(DB_CAL_Q1_Q3!$E$5:$E$362,$J$6,DB_CAL_Q1_Q3!$I$5:$I$362,$B50,DB_CAL_Q1_Q3!$B$5:$B$362,L$48),COUNTIFS(DB_CAL_Q1_Q3!$H$5:$H$362,$J$5,DB_CAL_Q1_Q3!$E$5:$E$362,$J$6,DB_CAL_Q1_Q3!$I$5:$I$362,$B50,DB_CAL_Q1_Q3!$B$5:$B$362,L$48))))</f>
        <v>4</v>
      </c>
      <c r="M50" s="225">
        <f t="shared" si="31"/>
        <v>3.2258064516129031E-2</v>
      </c>
      <c r="N50" s="225">
        <f t="shared" si="32"/>
        <v>6.8965517241379309E-2</v>
      </c>
      <c r="O50" s="225">
        <f t="shared" si="33"/>
        <v>0</v>
      </c>
      <c r="P50" s="225">
        <f t="shared" ref="P50:P51" si="36">IFERROR(G50/G$52,)</f>
        <v>5.7971014492753624E-2</v>
      </c>
      <c r="Q50" s="225">
        <f t="shared" si="34"/>
        <v>0</v>
      </c>
      <c r="R50" s="225">
        <f t="shared" si="34"/>
        <v>0</v>
      </c>
      <c r="S50" s="225">
        <f t="shared" si="34"/>
        <v>0.10714285714285714</v>
      </c>
      <c r="T50" s="225">
        <f t="shared" si="34"/>
        <v>0.11627906976744186</v>
      </c>
      <c r="U50" s="225">
        <f t="shared" si="34"/>
        <v>0.125</v>
      </c>
    </row>
    <row r="51" spans="1:32" ht="15" customHeight="1" thickBot="1">
      <c r="B51" s="893" t="s">
        <v>90</v>
      </c>
      <c r="C51" s="894">
        <f t="shared" si="35"/>
        <v>4.4776119402985072E-2</v>
      </c>
      <c r="D51" s="221">
        <f>IF(AND($J$6="Todas",$J$5="Todas"),COUNTIFS(DB_CAL_Q1_Q3!$I$5:$I$362,$B51,DB_CAL_Q1_Q3!$B$5:$B$362,D$48),IF($J$6="Todas",COUNTIFS(DB_CAL_Q1_Q3!$H$5:$H$362,$J$5,DB_CAL_Q1_Q3!$I$5:$I$362,$B51,DB_CAL_Q1_Q3!$B$5:$B$362,D$48),IF($J$5="Todas",COUNTIFS(DB_CAL_Q1_Q3!$E$5:$E$362,$J$6,DB_CAL_Q1_Q3!$I$5:$I$362,$B51,DB_CAL_Q1_Q3!$B$5:$B$362,D$48),COUNTIFS(DB_CAL_Q1_Q3!$H$5:$H$362,$J$5,DB_CAL_Q1_Q3!$E$5:$E$362,$J$6,DB_CAL_Q1_Q3!$I$5:$I$362,$B51,DB_CAL_Q1_Q3!$B$5:$B$362,D$48))))</f>
        <v>3</v>
      </c>
      <c r="E51" s="221">
        <f>IF(AND($J$6="Todas",$J$5="Todas"),COUNTIFS(DB_CAL_Q1_Q3!$I$5:$I$362,$B51,DB_CAL_Q1_Q3!$B$5:$B$362,E$48),IF($J$6="Todas",COUNTIFS(DB_CAL_Q1_Q3!$H$5:$H$362,$J$5,DB_CAL_Q1_Q3!$I$5:$I$362,$B51,DB_CAL_Q1_Q3!$B$5:$B$362,E$48),IF($J$5="Todas",COUNTIFS(DB_CAL_Q1_Q3!$E$5:$E$362,$J$6,DB_CAL_Q1_Q3!$I$5:$I$362,$B51,DB_CAL_Q1_Q3!$B$5:$B$362,E$48),COUNTIFS(DB_CAL_Q1_Q3!$H$5:$H$362,$J$5,DB_CAL_Q1_Q3!$E$5:$E$362,$J$6,DB_CAL_Q1_Q3!$I$5:$I$362,$B51,DB_CAL_Q1_Q3!$B$5:$B$362,E$48))))</f>
        <v>0</v>
      </c>
      <c r="F51" s="221">
        <f>IF(AND($J$6="Todas",$J$5="Todas"),COUNTIFS(DB_CAL_Q1_Q3!$I$5:$I$362,$B51,DB_CAL_Q1_Q3!$B$5:$B$362,F$48),IF($J$6="Todas",COUNTIFS(DB_CAL_Q1_Q3!$H$5:$H$362,$J$5,DB_CAL_Q1_Q3!$I$5:$I$362,$B51,DB_CAL_Q1_Q3!$B$5:$B$362,F$48),IF($J$5="Todas",COUNTIFS(DB_CAL_Q1_Q3!$E$5:$E$362,$J$6,DB_CAL_Q1_Q3!$I$5:$I$362,$B51,DB_CAL_Q1_Q3!$B$5:$B$362,F$48),COUNTIFS(DB_CAL_Q1_Q3!$H$5:$H$362,$J$5,DB_CAL_Q1_Q3!$E$5:$E$362,$J$6,DB_CAL_Q1_Q3!$I$5:$I$362,$B51,DB_CAL_Q1_Q3!$B$5:$B$362,F$48))))</f>
        <v>0</v>
      </c>
      <c r="G51" s="221">
        <f>IF(AND($J$6="Todas",$J$5="Todas"),COUNTIFS(DB_CAL_Q1_Q3!$I$5:$I$362,$B51,DB_CAL_Q1_Q3!$B$5:$B$362,G$48),IF($J$6="Todas",COUNTIFS(DB_CAL_Q1_Q3!$H$5:$H$362,$J$5,DB_CAL_Q1_Q3!$I$5:$I$362,$B51,DB_CAL_Q1_Q3!$B$5:$B$362,G$48),IF($J$5="Todas",COUNTIFS(DB_CAL_Q1_Q3!$E$5:$E$362,$J$6,DB_CAL_Q1_Q3!$I$5:$I$362,$B51,DB_CAL_Q1_Q3!$B$5:$B$362,G$48),COUNTIFS(DB_CAL_Q1_Q3!$H$5:$H$362,$J$5,DB_CAL_Q1_Q3!$E$5:$E$362,$J$6,DB_CAL_Q1_Q3!$I$5:$I$362,$B51,DB_CAL_Q1_Q3!$B$5:$B$362,G$48))))</f>
        <v>16</v>
      </c>
      <c r="H51" s="221">
        <f>IF(AND($J$6="Todas",$J$5="Todas"),COUNTIFS(DB_CAL_Q1_Q3!$I$5:$I$362,$B51,DB_CAL_Q1_Q3!$B$5:$B$362,H$48),IF($J$6="Todas",COUNTIFS(DB_CAL_Q1_Q3!$H$5:$H$362,$J$5,DB_CAL_Q1_Q3!$I$5:$I$362,$B51,DB_CAL_Q1_Q3!$B$5:$B$362,H$48),IF($J$5="Todas",COUNTIFS(DB_CAL_Q1_Q3!$E$5:$E$362,$J$6,DB_CAL_Q1_Q3!$I$5:$I$362,$B51,DB_CAL_Q1_Q3!$B$5:$B$362,H$48),COUNTIFS(DB_CAL_Q1_Q3!$H$5:$H$362,$J$5,DB_CAL_Q1_Q3!$E$5:$E$362,$J$6,DB_CAL_Q1_Q3!$I$5:$I$362,$B51,DB_CAL_Q1_Q3!$B$5:$B$362,H$48))))</f>
        <v>3</v>
      </c>
      <c r="I51" s="221">
        <f>IF(AND($J$6="Todas",$J$5="Todas"),COUNTIFS(DB_CAL_Q1_Q3!$I$5:$I$362,$B51,DB_CAL_Q1_Q3!$B$5:$B$362,I$48),IF($J$6="Todas",COUNTIFS(DB_CAL_Q1_Q3!$H$5:$H$362,$J$5,DB_CAL_Q1_Q3!$I$5:$I$362,$B51,DB_CAL_Q1_Q3!$B$5:$B$362,I$48),IF($J$5="Todas",COUNTIFS(DB_CAL_Q1_Q3!$E$5:$E$362,$J$6,DB_CAL_Q1_Q3!$I$5:$I$362,$B51,DB_CAL_Q1_Q3!$B$5:$B$362,I$48),COUNTIFS(DB_CAL_Q1_Q3!$H$5:$H$362,$J$5,DB_CAL_Q1_Q3!$E$5:$E$362,$J$6,DB_CAL_Q1_Q3!$I$5:$I$362,$B51,DB_CAL_Q1_Q3!$B$5:$B$362,I$48))))</f>
        <v>0</v>
      </c>
      <c r="J51" s="221">
        <f>IF(AND($J$6="Todas",$J$5="Todas"),COUNTIFS(DB_CAL_Q1_Q3!$I$5:$I$362,$B51,DB_CAL_Q1_Q3!$B$5:$B$362,J$48),IF($J$6="Todas",COUNTIFS(DB_CAL_Q1_Q3!$H$5:$H$362,$J$5,DB_CAL_Q1_Q3!$I$5:$I$362,$B51,DB_CAL_Q1_Q3!$B$5:$B$362,J$48),IF($J$5="Todas",COUNTIFS(DB_CAL_Q1_Q3!$E$5:$E$362,$J$6,DB_CAL_Q1_Q3!$I$5:$I$362,$B51,DB_CAL_Q1_Q3!$B$5:$B$362,J$48),COUNTIFS(DB_CAL_Q1_Q3!$H$5:$H$362,$J$5,DB_CAL_Q1_Q3!$E$5:$E$362,$J$6,DB_CAL_Q1_Q3!$I$5:$I$362,$B51,DB_CAL_Q1_Q3!$B$5:$B$362,J$48))))</f>
        <v>0</v>
      </c>
      <c r="K51" s="221">
        <f>IF(AND($J$6="Todas",$J$5="Todas"),COUNTIFS(DB_CAL_Q1_Q3!$I$5:$I$362,$B51,DB_CAL_Q1_Q3!$B$5:$B$362,K$48),IF($J$6="Todas",COUNTIFS(DB_CAL_Q1_Q3!$H$5:$H$362,$J$5,DB_CAL_Q1_Q3!$I$5:$I$362,$B51,DB_CAL_Q1_Q3!$B$5:$B$362,K$48),IF($J$5="Todas",COUNTIFS(DB_CAL_Q1_Q3!$E$5:$E$362,$J$6,DB_CAL_Q1_Q3!$I$5:$I$362,$B51,DB_CAL_Q1_Q3!$B$5:$B$362,K$48),COUNTIFS(DB_CAL_Q1_Q3!$H$5:$H$362,$J$5,DB_CAL_Q1_Q3!$E$5:$E$362,$J$6,DB_CAL_Q1_Q3!$I$5:$I$362,$B51,DB_CAL_Q1_Q3!$B$5:$B$362,K$48))))</f>
        <v>1</v>
      </c>
      <c r="L51" s="221">
        <f>IF(AND($J$6="Todas",$J$5="Todas"),COUNTIFS(DB_CAL_Q1_Q3!$I$5:$I$362,$B51,DB_CAL_Q1_Q3!$B$5:$B$362,L$48),IF($J$6="Todas",COUNTIFS(DB_CAL_Q1_Q3!$H$5:$H$362,$J$5,DB_CAL_Q1_Q3!$I$5:$I$362,$B51,DB_CAL_Q1_Q3!$B$5:$B$362,L$48),IF($J$5="Todas",COUNTIFS(DB_CAL_Q1_Q3!$E$5:$E$362,$J$6,DB_CAL_Q1_Q3!$I$5:$I$362,$B51,DB_CAL_Q1_Q3!$B$5:$B$362,L$48),COUNTIFS(DB_CAL_Q1_Q3!$H$5:$H$362,$J$5,DB_CAL_Q1_Q3!$E$5:$E$362,$J$6,DB_CAL_Q1_Q3!$I$5:$I$362,$B51,DB_CAL_Q1_Q3!$B$5:$B$362,L$48))))</f>
        <v>2</v>
      </c>
      <c r="M51" s="225">
        <f t="shared" si="31"/>
        <v>9.6774193548387094E-2</v>
      </c>
      <c r="N51" s="225">
        <f t="shared" si="32"/>
        <v>0</v>
      </c>
      <c r="O51" s="225">
        <f t="shared" si="33"/>
        <v>0</v>
      </c>
      <c r="P51" s="225">
        <f t="shared" si="36"/>
        <v>0.2318840579710145</v>
      </c>
      <c r="Q51" s="225">
        <f t="shared" si="34"/>
        <v>0.13043478260869565</v>
      </c>
      <c r="R51" s="225">
        <f t="shared" si="34"/>
        <v>0</v>
      </c>
      <c r="S51" s="225">
        <f t="shared" si="34"/>
        <v>0</v>
      </c>
      <c r="T51" s="225">
        <f t="shared" si="34"/>
        <v>7.7519379844961239E-3</v>
      </c>
      <c r="U51" s="225">
        <f t="shared" si="34"/>
        <v>6.25E-2</v>
      </c>
    </row>
    <row r="52" spans="1:32" ht="15" customHeight="1" thickTop="1">
      <c r="B52" s="774"/>
      <c r="C52" s="388"/>
      <c r="D52" s="237">
        <f t="shared" ref="D52:T52" si="37">SUM(D49:D51)</f>
        <v>31</v>
      </c>
      <c r="E52" s="237">
        <f t="shared" si="37"/>
        <v>29</v>
      </c>
      <c r="F52" s="237">
        <f t="shared" si="37"/>
        <v>7</v>
      </c>
      <c r="G52" s="237">
        <f t="shared" si="37"/>
        <v>69</v>
      </c>
      <c r="H52" s="237">
        <f t="shared" si="37"/>
        <v>23</v>
      </c>
      <c r="I52" s="237">
        <f t="shared" si="37"/>
        <v>10</v>
      </c>
      <c r="J52" s="237">
        <f t="shared" si="37"/>
        <v>28</v>
      </c>
      <c r="K52" s="237">
        <f t="shared" si="37"/>
        <v>129</v>
      </c>
      <c r="L52" s="237">
        <f t="shared" si="37"/>
        <v>32</v>
      </c>
      <c r="M52" s="238">
        <f t="shared" si="37"/>
        <v>1</v>
      </c>
      <c r="N52" s="238">
        <f t="shared" si="37"/>
        <v>1</v>
      </c>
      <c r="O52" s="238">
        <f t="shared" si="37"/>
        <v>1</v>
      </c>
      <c r="P52" s="238">
        <f t="shared" ref="P52:Q52" si="38">SUM(P49:P51)</f>
        <v>1</v>
      </c>
      <c r="Q52" s="238">
        <f t="shared" si="38"/>
        <v>1</v>
      </c>
      <c r="R52" s="238">
        <f t="shared" si="37"/>
        <v>1</v>
      </c>
      <c r="S52" s="238">
        <f t="shared" si="37"/>
        <v>1</v>
      </c>
      <c r="T52" s="238">
        <f t="shared" si="37"/>
        <v>1</v>
      </c>
      <c r="U52" s="238">
        <f t="shared" ref="U52" si="39">SUM(U49:U51)</f>
        <v>1</v>
      </c>
    </row>
    <row r="53" spans="1:32" ht="15" customHeight="1">
      <c r="B53" s="239"/>
      <c r="C53" s="197"/>
      <c r="D53" s="197"/>
      <c r="I53" s="188"/>
      <c r="O53" s="186"/>
    </row>
    <row r="54" spans="1:32" ht="15" customHeight="1">
      <c r="B54" s="239"/>
      <c r="C54" s="197"/>
      <c r="D54" s="197"/>
      <c r="I54" s="188"/>
      <c r="O54" s="186"/>
    </row>
    <row r="55" spans="1:32" ht="15" customHeight="1">
      <c r="B55" s="195" t="s">
        <v>88</v>
      </c>
      <c r="C55" s="240" t="str">
        <f>$J$6</f>
        <v>Todas</v>
      </c>
      <c r="D55" s="249" t="s">
        <v>295</v>
      </c>
      <c r="E55" s="249"/>
      <c r="F55" s="249"/>
      <c r="G55" s="249"/>
      <c r="H55" s="204"/>
      <c r="I55" s="162"/>
      <c r="J55" s="162"/>
      <c r="K55" s="250"/>
      <c r="L55" s="204"/>
      <c r="M55" s="249"/>
      <c r="N55" s="249"/>
      <c r="O55" s="249"/>
      <c r="P55" s="249"/>
      <c r="Q55" s="204"/>
      <c r="R55" s="204"/>
      <c r="S55" s="204"/>
      <c r="T55" s="251"/>
      <c r="U55" s="251"/>
    </row>
    <row r="56" spans="1:32" ht="15" customHeight="1">
      <c r="B56" s="195" t="s">
        <v>105</v>
      </c>
      <c r="C56" s="240" t="str">
        <f>$J$5</f>
        <v>Todas</v>
      </c>
      <c r="D56" s="242" t="s">
        <v>247</v>
      </c>
      <c r="E56" s="242" t="s">
        <v>248</v>
      </c>
      <c r="F56" s="242" t="s">
        <v>249</v>
      </c>
      <c r="G56" s="242" t="s">
        <v>250</v>
      </c>
      <c r="H56" s="242" t="s">
        <v>253</v>
      </c>
      <c r="I56" s="242" t="s">
        <v>251</v>
      </c>
      <c r="J56" s="242" t="s">
        <v>252</v>
      </c>
      <c r="K56" s="242" t="s">
        <v>90</v>
      </c>
      <c r="L56" s="243" t="s">
        <v>247</v>
      </c>
      <c r="M56" s="243" t="s">
        <v>248</v>
      </c>
      <c r="N56" s="243" t="s">
        <v>249</v>
      </c>
      <c r="O56" s="243" t="s">
        <v>250</v>
      </c>
      <c r="P56" s="243" t="s">
        <v>253</v>
      </c>
      <c r="Q56" s="243" t="s">
        <v>251</v>
      </c>
      <c r="R56" s="243" t="s">
        <v>252</v>
      </c>
      <c r="S56" s="243" t="s">
        <v>90</v>
      </c>
      <c r="T56" s="252"/>
      <c r="U56" s="252"/>
    </row>
    <row r="57" spans="1:32" ht="15" customHeight="1">
      <c r="B57" s="887" t="s">
        <v>96</v>
      </c>
      <c r="C57" s="888">
        <f>IFERROR(SUM(D57:E57)/SUM($D$60:$E$60),)</f>
        <v>0.8571428571428571</v>
      </c>
      <c r="D57" s="889">
        <f>IF(AND($J$6="Todas",$J$5="Todas"),COUNTIFS(DB_CAL_Q1_Q3!$I$5:$I$362,$B57,DB_CAL_Q1_Q3!$D$5:$D$362,D$56),IF($J$6="Todas",COUNTIFS(DB_CAL_Q1_Q3!$H$5:$H$362,$J$5,DB_CAL_Q1_Q3!$I$5:$I$362,$B57,DB_CAL_Q1_Q3!$D$5:$D$362,D$56),IF($J$5="Todas",COUNTIFS(DB_CAL_Q1_Q3!$E$5:$E$362,$J$6,DB_CAL_Q1_Q3!$I$5:$I$362,$B57,DB_CAL_Q1_Q3!$D$5:$D$362,D$56),COUNTIFS(DB_CAL_Q1_Q3!$H$5:$H$362,$J$5,DB_CAL_Q1_Q3!$E$5:$E$362,$J$6,DB_CAL_Q1_Q3!$I$5:$I$362,$B57,DB_CAL_Q1_Q3!$D$5:$D$362,D$56))))</f>
        <v>57</v>
      </c>
      <c r="E57" s="889">
        <f>IF(AND($J$6="Todas",$J$5="Todas"),COUNTIFS(DB_CAL_Q1_Q3!$I$5:$I$362,$B57,DB_CAL_Q1_Q3!$D$5:$D$362,E$56),IF($J$6="Todas",COUNTIFS(DB_CAL_Q1_Q3!$H$5:$H$362,$J$5,DB_CAL_Q1_Q3!$I$5:$I$362,$B57,DB_CAL_Q1_Q3!$D$5:$D$362,E$56),IF($J$5="Todas",COUNTIFS(DB_CAL_Q1_Q3!$E$5:$E$362,$J$6,DB_CAL_Q1_Q3!$I$5:$I$362,$B57,DB_CAL_Q1_Q3!$D$5:$D$362,E$56),COUNTIFS(DB_CAL_Q1_Q3!$H$5:$H$362,$J$5,DB_CAL_Q1_Q3!$E$5:$E$362,$J$6,DB_CAL_Q1_Q3!$I$5:$I$362,$B57,DB_CAL_Q1_Q3!$D$5:$D$362,E$56))))</f>
        <v>51</v>
      </c>
      <c r="F57" s="889">
        <f>IF(AND($J$6="Todas",$J$5="Todas"),COUNTIFS(DB_CAL_Q1_Q3!$I$5:$I$362,$B57,DB_CAL_Q1_Q3!$D$5:$D$362,F$56),IF($J$6="Todas",COUNTIFS(DB_CAL_Q1_Q3!$H$5:$H$362,$J$5,DB_CAL_Q1_Q3!$I$5:$I$362,$B57,DB_CAL_Q1_Q3!$D$5:$D$362,F$56),IF($J$5="Todas",COUNTIFS(DB_CAL_Q1_Q3!$E$5:$E$362,$J$6,DB_CAL_Q1_Q3!$I$5:$I$362,$B57,DB_CAL_Q1_Q3!$D$5:$D$362,F$56),COUNTIFS(DB_CAL_Q1_Q3!$H$5:$H$362,$J$5,DB_CAL_Q1_Q3!$E$5:$E$362,$J$6,DB_CAL_Q1_Q3!$I$5:$I$362,$B57,DB_CAL_Q1_Q3!$D$5:$D$362,F$56))))</f>
        <v>52</v>
      </c>
      <c r="G57" s="889">
        <f>IF(AND($J$6="Todas",$J$5="Todas"),COUNTIFS(DB_CAL_Q1_Q3!$I$5:$I$362,$B57,DB_CAL_Q1_Q3!$D$5:$D$362,G$56),IF($J$6="Todas",COUNTIFS(DB_CAL_Q1_Q3!$H$5:$H$362,$J$5,DB_CAL_Q1_Q3!$I$5:$I$362,$B57,DB_CAL_Q1_Q3!$D$5:$D$362,G$56),IF($J$5="Todas",COUNTIFS(DB_CAL_Q1_Q3!$E$5:$E$362,$J$6,DB_CAL_Q1_Q3!$I$5:$I$362,$B57,DB_CAL_Q1_Q3!$D$5:$D$362,G$56),COUNTIFS(DB_CAL_Q1_Q3!$H$5:$H$362,$J$5,DB_CAL_Q1_Q3!$E$5:$E$362,$J$6,DB_CAL_Q1_Q3!$I$5:$I$362,$B57,DB_CAL_Q1_Q3!$D$5:$D$362,G$56))))</f>
        <v>45</v>
      </c>
      <c r="H57" s="889">
        <f>IF(AND($J$6="Todas",$J$5="Todas"),COUNTIFS(DB_CAL_Q1_Q3!$I$5:$I$362,$B57,DB_CAL_Q1_Q3!$D$5:$D$362,H$56),IF($J$6="Todas",COUNTIFS(DB_CAL_Q1_Q3!$H$5:$H$362,$J$5,DB_CAL_Q1_Q3!$I$5:$I$362,$B57,DB_CAL_Q1_Q3!$D$5:$D$362,H$56),IF($J$5="Todas",COUNTIFS(DB_CAL_Q1_Q3!$E$5:$E$362,$J$6,DB_CAL_Q1_Q3!$I$5:$I$362,$B57,DB_CAL_Q1_Q3!$D$5:$D$362,H$56),COUNTIFS(DB_CAL_Q1_Q3!$H$5:$H$362,$J$5,DB_CAL_Q1_Q3!$E$5:$E$362,$J$6,DB_CAL_Q1_Q3!$I$5:$I$362,$B57,DB_CAL_Q1_Q3!$D$5:$D$362,H$56))))</f>
        <v>30</v>
      </c>
      <c r="I57" s="889">
        <f>IF(AND($J$6="Todas",$J$5="Todas"),COUNTIFS(DB_CAL_Q1_Q3!$I$5:$I$362,$B57,DB_CAL_Q1_Q3!$D$5:$D$362,I$56),IF($J$6="Todas",COUNTIFS(DB_CAL_Q1_Q3!$H$5:$H$362,$J$5,DB_CAL_Q1_Q3!$I$5:$I$362,$B57,DB_CAL_Q1_Q3!$D$5:$D$362,I$56),IF($J$5="Todas",COUNTIFS(DB_CAL_Q1_Q3!$E$5:$E$362,$J$6,DB_CAL_Q1_Q3!$I$5:$I$362,$B57,DB_CAL_Q1_Q3!$D$5:$D$362,I$56),COUNTIFS(DB_CAL_Q1_Q3!$H$5:$H$362,$J$5,DB_CAL_Q1_Q3!$E$5:$E$362,$J$6,DB_CAL_Q1_Q3!$I$5:$I$362,$B57,DB_CAL_Q1_Q3!$D$5:$D$362,I$56))))</f>
        <v>43</v>
      </c>
      <c r="J57" s="889">
        <f>IF(AND($J$6="Todas",$J$5="Todas"),COUNTIFS(DB_CAL_Q1_Q3!$I$5:$I$362,$B57,DB_CAL_Q1_Q3!$D$5:$D$362,J$56),IF($J$6="Todas",COUNTIFS(DB_CAL_Q1_Q3!$H$5:$H$362,$J$5,DB_CAL_Q1_Q3!$I$5:$I$362,$B57,DB_CAL_Q1_Q3!$D$5:$D$362,J$56),IF($J$5="Todas",COUNTIFS(DB_CAL_Q1_Q3!$E$5:$E$362,$J$6,DB_CAL_Q1_Q3!$I$5:$I$362,$B57,DB_CAL_Q1_Q3!$D$5:$D$362,J$56),COUNTIFS(DB_CAL_Q1_Q3!$H$5:$H$362,$J$5,DB_CAL_Q1_Q3!$E$5:$E$362,$J$6,DB_CAL_Q1_Q3!$I$5:$I$362,$B57,DB_CAL_Q1_Q3!$D$5:$D$362,J$56))))</f>
        <v>10</v>
      </c>
      <c r="K57" s="889">
        <f>IF(AND($J$6="Todas",$J$5="Todas"),COUNTIFS(DB_CAL_Q1_Q3!$I$5:$I$362,$B57,DB_CAL_Q1_Q3!$D$5:$D$362,K$56),IF($J$6="Todas",COUNTIFS(DB_CAL_Q1_Q3!$H$5:$H$362,$J$5,DB_CAL_Q1_Q3!$I$5:$I$362,$B57,DB_CAL_Q1_Q3!$D$5:$D$362,K$56),IF($J$5="Todas",COUNTIFS(DB_CAL_Q1_Q3!$E$5:$E$362,$J$6,DB_CAL_Q1_Q3!$I$5:$I$362,$B57,DB_CAL_Q1_Q3!$D$5:$D$362,K$56),COUNTIFS(DB_CAL_Q1_Q3!$H$5:$H$362,$J$5,DB_CAL_Q1_Q3!$E$5:$E$362,$J$6,DB_CAL_Q1_Q3!$I$5:$I$362,$B57,DB_CAL_Q1_Q3!$D$5:$D$362,K$56))))</f>
        <v>16</v>
      </c>
      <c r="L57" s="890">
        <f>IFERROR(D57/D$60,)</f>
        <v>0.83823529411764708</v>
      </c>
      <c r="M57" s="890">
        <f t="shared" ref="M57:S59" si="40">IFERROR(E57/E$60,)</f>
        <v>0.87931034482758619</v>
      </c>
      <c r="N57" s="890">
        <f t="shared" si="40"/>
        <v>0.76470588235294112</v>
      </c>
      <c r="O57" s="890">
        <f t="shared" si="40"/>
        <v>0.78947368421052633</v>
      </c>
      <c r="P57" s="890">
        <f t="shared" si="40"/>
        <v>0.967741935483871</v>
      </c>
      <c r="Q57" s="890">
        <f t="shared" si="40"/>
        <v>0.97727272727272729</v>
      </c>
      <c r="R57" s="890">
        <f t="shared" si="40"/>
        <v>0.7142857142857143</v>
      </c>
      <c r="S57" s="890">
        <f t="shared" si="40"/>
        <v>0.88888888888888884</v>
      </c>
      <c r="T57" s="253"/>
      <c r="U57" s="253"/>
    </row>
    <row r="58" spans="1:32">
      <c r="A58" s="776"/>
      <c r="B58" s="891" t="s">
        <v>97</v>
      </c>
      <c r="C58" s="892">
        <f t="shared" ref="C58:C59" si="41">IFERROR(SUM(D58:E58)/SUM($D$60:$E$60),)</f>
        <v>6.3492063492063489E-2</v>
      </c>
      <c r="D58" s="221">
        <f>IF(AND($J$6="Todas",$J$5="Todas"),COUNTIFS(DB_CAL_Q1_Q3!$I$5:$I$362,$B58,DB_CAL_Q1_Q3!$D$5:$D$362,D$56),IF($J$6="Todas",COUNTIFS(DB_CAL_Q1_Q3!$H$5:$H$362,$J$5,DB_CAL_Q1_Q3!$I$5:$I$362,$B58,DB_CAL_Q1_Q3!$D$5:$D$362,D$56),IF($J$5="Todas",COUNTIFS(DB_CAL_Q1_Q3!$E$5:$E$362,$J$6,DB_CAL_Q1_Q3!$I$5:$I$362,$B58,DB_CAL_Q1_Q3!$D$5:$D$362,D$56),COUNTIFS(DB_CAL_Q1_Q3!$H$5:$H$362,$J$5,DB_CAL_Q1_Q3!$E$5:$E$362,$J$6,DB_CAL_Q1_Q3!$I$5:$I$362,$B58,DB_CAL_Q1_Q3!$D$5:$D$362,D$56))))</f>
        <v>6</v>
      </c>
      <c r="E58" s="221">
        <f>IF(AND($J$6="Todas",$J$5="Todas"),COUNTIFS(DB_CAL_Q1_Q3!$I$5:$I$362,$B58,DB_CAL_Q1_Q3!$D$5:$D$362,E$56),IF($J$6="Todas",COUNTIFS(DB_CAL_Q1_Q3!$H$5:$H$362,$J$5,DB_CAL_Q1_Q3!$I$5:$I$362,$B58,DB_CAL_Q1_Q3!$D$5:$D$362,E$56),IF($J$5="Todas",COUNTIFS(DB_CAL_Q1_Q3!$E$5:$E$362,$J$6,DB_CAL_Q1_Q3!$I$5:$I$362,$B58,DB_CAL_Q1_Q3!$D$5:$D$362,E$56),COUNTIFS(DB_CAL_Q1_Q3!$H$5:$H$362,$J$5,DB_CAL_Q1_Q3!$E$5:$E$362,$J$6,DB_CAL_Q1_Q3!$I$5:$I$362,$B58,DB_CAL_Q1_Q3!$D$5:$D$362,E$56))))</f>
        <v>2</v>
      </c>
      <c r="F58" s="221">
        <f>IF(AND($J$6="Todas",$J$5="Todas"),COUNTIFS(DB_CAL_Q1_Q3!$I$5:$I$362,$B58,DB_CAL_Q1_Q3!$D$5:$D$362,F$56),IF($J$6="Todas",COUNTIFS(DB_CAL_Q1_Q3!$H$5:$H$362,$J$5,DB_CAL_Q1_Q3!$I$5:$I$362,$B58,DB_CAL_Q1_Q3!$D$5:$D$362,F$56),IF($J$5="Todas",COUNTIFS(DB_CAL_Q1_Q3!$E$5:$E$362,$J$6,DB_CAL_Q1_Q3!$I$5:$I$362,$B58,DB_CAL_Q1_Q3!$D$5:$D$362,F$56),COUNTIFS(DB_CAL_Q1_Q3!$H$5:$H$362,$J$5,DB_CAL_Q1_Q3!$E$5:$E$362,$J$6,DB_CAL_Q1_Q3!$I$5:$I$362,$B58,DB_CAL_Q1_Q3!$D$5:$D$362,F$56))))</f>
        <v>7</v>
      </c>
      <c r="G58" s="221">
        <f>IF(AND($J$6="Todas",$J$5="Todas"),COUNTIFS(DB_CAL_Q1_Q3!$I$5:$I$362,$B58,DB_CAL_Q1_Q3!$D$5:$D$362,G$56),IF($J$6="Todas",COUNTIFS(DB_CAL_Q1_Q3!$H$5:$H$362,$J$5,DB_CAL_Q1_Q3!$I$5:$I$362,$B58,DB_CAL_Q1_Q3!$D$5:$D$362,G$56),IF($J$5="Todas",COUNTIFS(DB_CAL_Q1_Q3!$E$5:$E$362,$J$6,DB_CAL_Q1_Q3!$I$5:$I$362,$B58,DB_CAL_Q1_Q3!$D$5:$D$362,G$56),COUNTIFS(DB_CAL_Q1_Q3!$H$5:$H$362,$J$5,DB_CAL_Q1_Q3!$E$5:$E$362,$J$6,DB_CAL_Q1_Q3!$I$5:$I$362,$B58,DB_CAL_Q1_Q3!$D$5:$D$362,G$56))))</f>
        <v>7</v>
      </c>
      <c r="H58" s="221">
        <f>IF(AND($J$6="Todas",$J$5="Todas"),COUNTIFS(DB_CAL_Q1_Q3!$I$5:$I$362,$B58,DB_CAL_Q1_Q3!$D$5:$D$362,H$56),IF($J$6="Todas",COUNTIFS(DB_CAL_Q1_Q3!$H$5:$H$362,$J$5,DB_CAL_Q1_Q3!$I$5:$I$362,$B58,DB_CAL_Q1_Q3!$D$5:$D$362,H$56),IF($J$5="Todas",COUNTIFS(DB_CAL_Q1_Q3!$E$5:$E$362,$J$6,DB_CAL_Q1_Q3!$I$5:$I$362,$B58,DB_CAL_Q1_Q3!$D$5:$D$362,H$56),COUNTIFS(DB_CAL_Q1_Q3!$H$5:$H$362,$J$5,DB_CAL_Q1_Q3!$E$5:$E$362,$J$6,DB_CAL_Q1_Q3!$I$5:$I$362,$B58,DB_CAL_Q1_Q3!$D$5:$D$362,H$56))))</f>
        <v>1</v>
      </c>
      <c r="I58" s="221">
        <f>IF(AND($J$6="Todas",$J$5="Todas"),COUNTIFS(DB_CAL_Q1_Q3!$I$5:$I$362,$B58,DB_CAL_Q1_Q3!$D$5:$D$362,I$56),IF($J$6="Todas",COUNTIFS(DB_CAL_Q1_Q3!$H$5:$H$362,$J$5,DB_CAL_Q1_Q3!$I$5:$I$362,$B58,DB_CAL_Q1_Q3!$D$5:$D$362,I$56),IF($J$5="Todas",COUNTIFS(DB_CAL_Q1_Q3!$E$5:$E$362,$J$6,DB_CAL_Q1_Q3!$I$5:$I$362,$B58,DB_CAL_Q1_Q3!$D$5:$D$362,I$56),COUNTIFS(DB_CAL_Q1_Q3!$H$5:$H$362,$J$5,DB_CAL_Q1_Q3!$E$5:$E$362,$J$6,DB_CAL_Q1_Q3!$I$5:$I$362,$B58,DB_CAL_Q1_Q3!$D$5:$D$362,I$56))))</f>
        <v>1</v>
      </c>
      <c r="J58" s="221">
        <f>IF(AND($J$6="Todas",$J$5="Todas"),COUNTIFS(DB_CAL_Q1_Q3!$I$5:$I$362,$B58,DB_CAL_Q1_Q3!$D$5:$D$362,J$56),IF($J$6="Todas",COUNTIFS(DB_CAL_Q1_Q3!$H$5:$H$362,$J$5,DB_CAL_Q1_Q3!$I$5:$I$362,$B58,DB_CAL_Q1_Q3!$D$5:$D$362,J$56),IF($J$5="Todas",COUNTIFS(DB_CAL_Q1_Q3!$E$5:$E$362,$J$6,DB_CAL_Q1_Q3!$I$5:$I$362,$B58,DB_CAL_Q1_Q3!$D$5:$D$362,J$56),COUNTIFS(DB_CAL_Q1_Q3!$H$5:$H$362,$J$5,DB_CAL_Q1_Q3!$E$5:$E$362,$J$6,DB_CAL_Q1_Q3!$I$5:$I$362,$B58,DB_CAL_Q1_Q3!$D$5:$D$362,J$56))))</f>
        <v>3</v>
      </c>
      <c r="K58" s="221">
        <f>IF(AND($J$6="Todas",$J$5="Todas"),COUNTIFS(DB_CAL_Q1_Q3!$I$5:$I$362,$B58,DB_CAL_Q1_Q3!$D$5:$D$362,K$56),IF($J$6="Todas",COUNTIFS(DB_CAL_Q1_Q3!$H$5:$H$362,$J$5,DB_CAL_Q1_Q3!$I$5:$I$362,$B58,DB_CAL_Q1_Q3!$D$5:$D$362,K$56),IF($J$5="Todas",COUNTIFS(DB_CAL_Q1_Q3!$E$5:$E$362,$J$6,DB_CAL_Q1_Q3!$I$5:$I$362,$B58,DB_CAL_Q1_Q3!$D$5:$D$362,K$56),COUNTIFS(DB_CAL_Q1_Q3!$H$5:$H$362,$J$5,DB_CAL_Q1_Q3!$E$5:$E$362,$J$6,DB_CAL_Q1_Q3!$I$5:$I$362,$B58,DB_CAL_Q1_Q3!$D$5:$D$362,K$56))))</f>
        <v>2</v>
      </c>
      <c r="L58" s="225">
        <f t="shared" ref="L58:L59" si="42">IFERROR(D58/D$60,)</f>
        <v>8.8235294117647065E-2</v>
      </c>
      <c r="M58" s="225">
        <f t="shared" si="40"/>
        <v>3.4482758620689655E-2</v>
      </c>
      <c r="N58" s="225">
        <f t="shared" si="40"/>
        <v>0.10294117647058823</v>
      </c>
      <c r="O58" s="225">
        <f t="shared" si="40"/>
        <v>0.12280701754385964</v>
      </c>
      <c r="P58" s="225">
        <f t="shared" si="40"/>
        <v>3.2258064516129031E-2</v>
      </c>
      <c r="Q58" s="225">
        <f t="shared" si="40"/>
        <v>2.2727272727272728E-2</v>
      </c>
      <c r="R58" s="225">
        <f t="shared" si="40"/>
        <v>0.21428571428571427</v>
      </c>
      <c r="S58" s="225">
        <f t="shared" si="40"/>
        <v>0.1111111111111111</v>
      </c>
      <c r="T58" s="253"/>
      <c r="U58" s="253"/>
      <c r="V58" s="774"/>
      <c r="W58" s="774"/>
      <c r="X58" s="774"/>
      <c r="Y58" s="774"/>
      <c r="Z58" s="774"/>
      <c r="AA58" s="774"/>
      <c r="AB58" s="192"/>
      <c r="AC58" s="251"/>
      <c r="AD58" s="251"/>
      <c r="AE58" s="774"/>
      <c r="AF58" s="774"/>
    </row>
    <row r="59" spans="1:32" s="774" customFormat="1" ht="13.5" thickBot="1">
      <c r="A59" s="776"/>
      <c r="B59" s="893" t="s">
        <v>90</v>
      </c>
      <c r="C59" s="894">
        <f t="shared" si="41"/>
        <v>7.9365079365079361E-2</v>
      </c>
      <c r="D59" s="221">
        <f>IF(AND($J$6="Todas",$J$5="Todas"),COUNTIFS(DB_CAL_Q1_Q3!$I$5:$I$362,$B59,DB_CAL_Q1_Q3!$D$5:$D$362,D$56),IF($J$6="Todas",COUNTIFS(DB_CAL_Q1_Q3!$H$5:$H$362,$J$5,DB_CAL_Q1_Q3!$I$5:$I$362,$B59,DB_CAL_Q1_Q3!$D$5:$D$362,D$56),IF($J$5="Todas",COUNTIFS(DB_CAL_Q1_Q3!$E$5:$E$362,$J$6,DB_CAL_Q1_Q3!$I$5:$I$362,$B59,DB_CAL_Q1_Q3!$D$5:$D$362,D$56),COUNTIFS(DB_CAL_Q1_Q3!$H$5:$H$362,$J$5,DB_CAL_Q1_Q3!$E$5:$E$362,$J$6,DB_CAL_Q1_Q3!$I$5:$I$362,$B59,DB_CAL_Q1_Q3!$D$5:$D$362,D$56))))</f>
        <v>5</v>
      </c>
      <c r="E59" s="221">
        <f>IF(AND($J$6="Todas",$J$5="Todas"),COUNTIFS(DB_CAL_Q1_Q3!$I$5:$I$362,$B59,DB_CAL_Q1_Q3!$D$5:$D$362,E$56),IF($J$6="Todas",COUNTIFS(DB_CAL_Q1_Q3!$H$5:$H$362,$J$5,DB_CAL_Q1_Q3!$I$5:$I$362,$B59,DB_CAL_Q1_Q3!$D$5:$D$362,E$56),IF($J$5="Todas",COUNTIFS(DB_CAL_Q1_Q3!$E$5:$E$362,$J$6,DB_CAL_Q1_Q3!$I$5:$I$362,$B59,DB_CAL_Q1_Q3!$D$5:$D$362,E$56),COUNTIFS(DB_CAL_Q1_Q3!$H$5:$H$362,$J$5,DB_CAL_Q1_Q3!$E$5:$E$362,$J$6,DB_CAL_Q1_Q3!$I$5:$I$362,$B59,DB_CAL_Q1_Q3!$D$5:$D$362,E$56))))</f>
        <v>5</v>
      </c>
      <c r="F59" s="221">
        <f>IF(AND($J$6="Todas",$J$5="Todas"),COUNTIFS(DB_CAL_Q1_Q3!$I$5:$I$362,$B59,DB_CAL_Q1_Q3!$D$5:$D$362,F$56),IF($J$6="Todas",COUNTIFS(DB_CAL_Q1_Q3!$H$5:$H$362,$J$5,DB_CAL_Q1_Q3!$I$5:$I$362,$B59,DB_CAL_Q1_Q3!$D$5:$D$362,F$56),IF($J$5="Todas",COUNTIFS(DB_CAL_Q1_Q3!$E$5:$E$362,$J$6,DB_CAL_Q1_Q3!$I$5:$I$362,$B59,DB_CAL_Q1_Q3!$D$5:$D$362,F$56),COUNTIFS(DB_CAL_Q1_Q3!$H$5:$H$362,$J$5,DB_CAL_Q1_Q3!$E$5:$E$362,$J$6,DB_CAL_Q1_Q3!$I$5:$I$362,$B59,DB_CAL_Q1_Q3!$D$5:$D$362,F$56))))</f>
        <v>9</v>
      </c>
      <c r="G59" s="221">
        <f>IF(AND($J$6="Todas",$J$5="Todas"),COUNTIFS(DB_CAL_Q1_Q3!$I$5:$I$362,$B59,DB_CAL_Q1_Q3!$D$5:$D$362,G$56),IF($J$6="Todas",COUNTIFS(DB_CAL_Q1_Q3!$H$5:$H$362,$J$5,DB_CAL_Q1_Q3!$I$5:$I$362,$B59,DB_CAL_Q1_Q3!$D$5:$D$362,G$56),IF($J$5="Todas",COUNTIFS(DB_CAL_Q1_Q3!$E$5:$E$362,$J$6,DB_CAL_Q1_Q3!$I$5:$I$362,$B59,DB_CAL_Q1_Q3!$D$5:$D$362,G$56),COUNTIFS(DB_CAL_Q1_Q3!$H$5:$H$362,$J$5,DB_CAL_Q1_Q3!$E$5:$E$362,$J$6,DB_CAL_Q1_Q3!$I$5:$I$362,$B59,DB_CAL_Q1_Q3!$D$5:$D$362,G$56))))</f>
        <v>5</v>
      </c>
      <c r="H59" s="221">
        <f>IF(AND($J$6="Todas",$J$5="Todas"),COUNTIFS(DB_CAL_Q1_Q3!$I$5:$I$362,$B59,DB_CAL_Q1_Q3!$D$5:$D$362,H$56),IF($J$6="Todas",COUNTIFS(DB_CAL_Q1_Q3!$H$5:$H$362,$J$5,DB_CAL_Q1_Q3!$I$5:$I$362,$B59,DB_CAL_Q1_Q3!$D$5:$D$362,H$56),IF($J$5="Todas",COUNTIFS(DB_CAL_Q1_Q3!$E$5:$E$362,$J$6,DB_CAL_Q1_Q3!$I$5:$I$362,$B59,DB_CAL_Q1_Q3!$D$5:$D$362,H$56),COUNTIFS(DB_CAL_Q1_Q3!$H$5:$H$362,$J$5,DB_CAL_Q1_Q3!$E$5:$E$362,$J$6,DB_CAL_Q1_Q3!$I$5:$I$362,$B59,DB_CAL_Q1_Q3!$D$5:$D$362,H$56))))</f>
        <v>0</v>
      </c>
      <c r="I59" s="221">
        <f>IF(AND($J$6="Todas",$J$5="Todas"),COUNTIFS(DB_CAL_Q1_Q3!$I$5:$I$362,$B59,DB_CAL_Q1_Q3!$D$5:$D$362,I$56),IF($J$6="Todas",COUNTIFS(DB_CAL_Q1_Q3!$H$5:$H$362,$J$5,DB_CAL_Q1_Q3!$I$5:$I$362,$B59,DB_CAL_Q1_Q3!$D$5:$D$362,I$56),IF($J$5="Todas",COUNTIFS(DB_CAL_Q1_Q3!$E$5:$E$362,$J$6,DB_CAL_Q1_Q3!$I$5:$I$362,$B59,DB_CAL_Q1_Q3!$D$5:$D$362,I$56),COUNTIFS(DB_CAL_Q1_Q3!$H$5:$H$362,$J$5,DB_CAL_Q1_Q3!$E$5:$E$362,$J$6,DB_CAL_Q1_Q3!$I$5:$I$362,$B59,DB_CAL_Q1_Q3!$D$5:$D$362,I$56))))</f>
        <v>0</v>
      </c>
      <c r="J59" s="221">
        <f>IF(AND($J$6="Todas",$J$5="Todas"),COUNTIFS(DB_CAL_Q1_Q3!$I$5:$I$362,$B59,DB_CAL_Q1_Q3!$D$5:$D$362,J$56),IF($J$6="Todas",COUNTIFS(DB_CAL_Q1_Q3!$H$5:$H$362,$J$5,DB_CAL_Q1_Q3!$I$5:$I$362,$B59,DB_CAL_Q1_Q3!$D$5:$D$362,J$56),IF($J$5="Todas",COUNTIFS(DB_CAL_Q1_Q3!$E$5:$E$362,$J$6,DB_CAL_Q1_Q3!$I$5:$I$362,$B59,DB_CAL_Q1_Q3!$D$5:$D$362,J$56),COUNTIFS(DB_CAL_Q1_Q3!$H$5:$H$362,$J$5,DB_CAL_Q1_Q3!$E$5:$E$362,$J$6,DB_CAL_Q1_Q3!$I$5:$I$362,$B59,DB_CAL_Q1_Q3!$D$5:$D$362,J$56))))</f>
        <v>1</v>
      </c>
      <c r="K59" s="221">
        <f>IF(AND($J$6="Todas",$J$5="Todas"),COUNTIFS(DB_CAL_Q1_Q3!$I$5:$I$362,$B59,DB_CAL_Q1_Q3!$D$5:$D$362,K$56),IF($J$6="Todas",COUNTIFS(DB_CAL_Q1_Q3!$H$5:$H$362,$J$5,DB_CAL_Q1_Q3!$I$5:$I$362,$B59,DB_CAL_Q1_Q3!$D$5:$D$362,K$56),IF($J$5="Todas",COUNTIFS(DB_CAL_Q1_Q3!$E$5:$E$362,$J$6,DB_CAL_Q1_Q3!$I$5:$I$362,$B59,DB_CAL_Q1_Q3!$D$5:$D$362,K$56),COUNTIFS(DB_CAL_Q1_Q3!$H$5:$H$362,$J$5,DB_CAL_Q1_Q3!$E$5:$E$362,$J$6,DB_CAL_Q1_Q3!$I$5:$I$362,$B59,DB_CAL_Q1_Q3!$D$5:$D$362,K$56))))</f>
        <v>0</v>
      </c>
      <c r="L59" s="225">
        <f t="shared" si="42"/>
        <v>7.3529411764705885E-2</v>
      </c>
      <c r="M59" s="225">
        <f t="shared" si="40"/>
        <v>8.6206896551724144E-2</v>
      </c>
      <c r="N59" s="225">
        <f t="shared" si="40"/>
        <v>0.13235294117647059</v>
      </c>
      <c r="O59" s="225">
        <f t="shared" si="40"/>
        <v>8.771929824561403E-2</v>
      </c>
      <c r="P59" s="225">
        <f t="shared" si="40"/>
        <v>0</v>
      </c>
      <c r="Q59" s="225">
        <f t="shared" si="40"/>
        <v>0</v>
      </c>
      <c r="R59" s="225">
        <f t="shared" si="40"/>
        <v>7.1428571428571425E-2</v>
      </c>
      <c r="S59" s="225">
        <f t="shared" si="40"/>
        <v>0</v>
      </c>
      <c r="T59" s="253"/>
      <c r="U59" s="253"/>
      <c r="AB59" s="192"/>
      <c r="AC59" s="214"/>
      <c r="AD59" s="214"/>
    </row>
    <row r="60" spans="1:32" s="774" customFormat="1" ht="13.5" thickTop="1">
      <c r="A60" s="776"/>
      <c r="C60" s="388"/>
      <c r="D60" s="237">
        <f t="shared" ref="D60:P60" si="43">SUM(D57:D59)</f>
        <v>68</v>
      </c>
      <c r="E60" s="237">
        <f t="shared" si="43"/>
        <v>58</v>
      </c>
      <c r="F60" s="237">
        <f t="shared" si="43"/>
        <v>68</v>
      </c>
      <c r="G60" s="237">
        <f t="shared" si="43"/>
        <v>57</v>
      </c>
      <c r="H60" s="237">
        <f t="shared" si="43"/>
        <v>31</v>
      </c>
      <c r="I60" s="237">
        <f t="shared" si="43"/>
        <v>44</v>
      </c>
      <c r="J60" s="237">
        <f t="shared" si="43"/>
        <v>14</v>
      </c>
      <c r="K60" s="237">
        <f t="shared" si="43"/>
        <v>18</v>
      </c>
      <c r="L60" s="238">
        <f t="shared" si="43"/>
        <v>1</v>
      </c>
      <c r="M60" s="238">
        <f t="shared" si="43"/>
        <v>1</v>
      </c>
      <c r="N60" s="238">
        <f t="shared" si="43"/>
        <v>0.99999999999999989</v>
      </c>
      <c r="O60" s="238">
        <f t="shared" si="43"/>
        <v>1</v>
      </c>
      <c r="P60" s="238">
        <f t="shared" si="43"/>
        <v>1</v>
      </c>
      <c r="Q60" s="238">
        <f t="shared" ref="Q60" si="44">IFERROR(L60/L$60,)</f>
        <v>1</v>
      </c>
      <c r="R60" s="238">
        <f t="shared" ref="R60" si="45">IFERROR(M60/M$60,)</f>
        <v>1</v>
      </c>
      <c r="S60" s="238">
        <f t="shared" ref="S60" si="46">IFERROR(N60/N$60,)</f>
        <v>1</v>
      </c>
      <c r="T60" s="248"/>
      <c r="U60" s="248"/>
      <c r="AB60" s="602"/>
      <c r="AC60" s="438"/>
      <c r="AD60" s="253"/>
    </row>
    <row r="61" spans="1:32" s="774" customFormat="1">
      <c r="A61" s="776"/>
      <c r="AB61" s="602"/>
      <c r="AC61" s="438"/>
      <c r="AD61" s="253"/>
    </row>
    <row r="62" spans="1:32" s="774" customFormat="1">
      <c r="A62" s="776"/>
      <c r="AB62" s="602"/>
      <c r="AC62" s="438"/>
      <c r="AD62" s="253"/>
    </row>
    <row r="63" spans="1:32" s="774" customFormat="1">
      <c r="A63" s="776"/>
      <c r="B63" s="195" t="s">
        <v>88</v>
      </c>
      <c r="C63" s="240" t="str">
        <f>$J$6</f>
        <v>Todas</v>
      </c>
      <c r="D63" s="162" t="s">
        <v>296</v>
      </c>
      <c r="E63" s="162"/>
      <c r="F63" s="162"/>
      <c r="G63" s="250"/>
      <c r="H63" s="204"/>
      <c r="I63" s="162"/>
      <c r="J63" s="204" t="s">
        <v>297</v>
      </c>
      <c r="K63" s="249"/>
      <c r="L63" s="249"/>
      <c r="M63" s="249"/>
      <c r="N63" s="249"/>
      <c r="O63" s="204"/>
      <c r="P63" s="204"/>
      <c r="Q63" s="204"/>
      <c r="R63" s="249"/>
      <c r="S63" s="249"/>
      <c r="T63" s="251"/>
      <c r="U63" s="251"/>
      <c r="AB63" s="192"/>
      <c r="AC63" s="190"/>
      <c r="AD63" s="248"/>
    </row>
    <row r="64" spans="1:32" s="774" customFormat="1">
      <c r="A64" s="776"/>
      <c r="B64" s="195" t="s">
        <v>105</v>
      </c>
      <c r="C64" s="240" t="str">
        <f>$J$5</f>
        <v>Todas</v>
      </c>
      <c r="D64" s="242" t="s">
        <v>89</v>
      </c>
      <c r="E64" s="242" t="s">
        <v>0</v>
      </c>
      <c r="F64" s="242" t="s">
        <v>90</v>
      </c>
      <c r="G64" s="243" t="s">
        <v>89</v>
      </c>
      <c r="H64" s="243" t="s">
        <v>0</v>
      </c>
      <c r="I64" s="243" t="s">
        <v>90</v>
      </c>
      <c r="J64" s="254" t="s">
        <v>242</v>
      </c>
      <c r="K64" s="242" t="s">
        <v>243</v>
      </c>
      <c r="L64" s="242" t="s">
        <v>244</v>
      </c>
      <c r="M64" s="242" t="s">
        <v>245</v>
      </c>
      <c r="N64" s="242" t="s">
        <v>90</v>
      </c>
      <c r="O64" s="243" t="s">
        <v>242</v>
      </c>
      <c r="P64" s="243" t="s">
        <v>243</v>
      </c>
      <c r="Q64" s="243" t="s">
        <v>244</v>
      </c>
      <c r="R64" s="243" t="s">
        <v>245</v>
      </c>
      <c r="S64" s="243" t="s">
        <v>90</v>
      </c>
      <c r="T64" s="252"/>
      <c r="U64" s="252"/>
      <c r="V64" s="186"/>
      <c r="W64" s="186"/>
      <c r="X64" s="186"/>
      <c r="Y64" s="186"/>
      <c r="Z64" s="186"/>
      <c r="AA64" s="186"/>
      <c r="AB64" s="186"/>
      <c r="AC64" s="192"/>
      <c r="AD64" s="192"/>
      <c r="AE64" s="192"/>
    </row>
    <row r="65" spans="1:32" s="774" customFormat="1">
      <c r="A65" s="776"/>
      <c r="B65" s="887" t="s">
        <v>96</v>
      </c>
      <c r="C65" s="888">
        <f>IFERROR(SUM(D65:F65)/SUM($D$68:$F$68),)</f>
        <v>0.84916201117318435</v>
      </c>
      <c r="D65" s="889">
        <f>IF(AND($J$6="Todas",$J$5="Todas"),COUNTIFS(DB_CAL_Q1_Q3!$I$5:$I$362,$B65,DB_CAL_Q1_Q3!$F$5:$F$362,D$64),IF($J$6="Todas",COUNTIFS(DB_CAL_Q1_Q3!$H$5:$H$362,$J$5,DB_CAL_Q1_Q3!$I$5:$I$362,$B65,DB_CAL_Q1_Q3!$F$5:$F$362,D$64),IF($J$5="Todas",COUNTIFS(DB_CAL_Q1_Q3!$E$5:$E$362,$J$6,DB_CAL_Q1_Q3!$I$5:$I$362,$B65,DB_CAL_Q1_Q3!$F$5:$F$362,D$64),COUNTIFS(DB_CAL_Q1_Q3!$H$5:$H$362,$J$5,DB_CAL_Q1_Q3!$E$5:$E$362,$J$6,DB_CAL_Q1_Q3!$I$5:$I$362,$B65,DB_CAL_Q1_Q3!$F$5:$F$362,D$64))))</f>
        <v>155</v>
      </c>
      <c r="E65" s="889">
        <f>IF(AND($J$6="Todas",$J$5="Todas"),COUNTIFS(DB_CAL_Q1_Q3!$I$5:$I$362,$B65,DB_CAL_Q1_Q3!$F$5:$F$362,E$64),IF($J$6="Todas",COUNTIFS(DB_CAL_Q1_Q3!$H$5:$H$362,$J$5,DB_CAL_Q1_Q3!$I$5:$I$362,$B65,DB_CAL_Q1_Q3!$F$5:$F$362,E$64),IF($J$5="Todas",COUNTIFS(DB_CAL_Q1_Q3!$E$5:$E$362,$J$6,DB_CAL_Q1_Q3!$I$5:$I$362,$B65,DB_CAL_Q1_Q3!$F$5:$F$362,E$64),COUNTIFS(DB_CAL_Q1_Q3!$H$5:$H$362,$J$5,DB_CAL_Q1_Q3!$E$5:$E$362,$J$6,DB_CAL_Q1_Q3!$I$5:$I$362,$B65,DB_CAL_Q1_Q3!$F$5:$F$362,E$64))))</f>
        <v>141</v>
      </c>
      <c r="F65" s="889">
        <f>IF(AND($J$6="Todas",$J$5="Todas"),COUNTIFS(DB_CAL_Q1_Q3!$I$5:$I$362,$B65,DB_CAL_Q1_Q3!$F$5:$F$362,F$64),IF($J$6="Todas",COUNTIFS(DB_CAL_Q1_Q3!$H$5:$H$362,$J$5,DB_CAL_Q1_Q3!$I$5:$I$362,$B65,DB_CAL_Q1_Q3!$F$5:$F$362,F$64),IF($J$5="Todas",COUNTIFS(DB_CAL_Q1_Q3!$E$5:$E$362,$J$6,DB_CAL_Q1_Q3!$I$5:$I$362,$B65,DB_CAL_Q1_Q3!$F$5:$F$362,F$64),COUNTIFS(DB_CAL_Q1_Q3!$H$5:$H$362,$J$5,DB_CAL_Q1_Q3!$E$5:$E$362,$J$6,DB_CAL_Q1_Q3!$I$5:$I$362,$B65,DB_CAL_Q1_Q3!$F$5:$F$362,F$64))))</f>
        <v>8</v>
      </c>
      <c r="G65" s="890">
        <f>IFERROR(D65/D$68,)</f>
        <v>0.8707865168539326</v>
      </c>
      <c r="H65" s="890">
        <f t="shared" ref="G65:I67" si="47">IFERROR(E65/E$68,)</f>
        <v>0.8493975903614458</v>
      </c>
      <c r="I65" s="890">
        <f t="shared" si="47"/>
        <v>0.5714285714285714</v>
      </c>
      <c r="J65" s="895">
        <f>IF(AND($J$6="Todas",$J$5="Todas"),COUNTIFS(DB_CAL_Q1_Q3!$I$5:$I$362,$B65,DB_CAL_Q1_Q3!$C$5:$C$362,J$64),IF($J$6="Todas",COUNTIFS(DB_CAL_Q1_Q3!$H$5:$H$362,$J$5,DB_CAL_Q1_Q3!$I$5:$I$362,$B65,DB_CAL_Q1_Q3!$C$5:$C$362,J$64),IF($J$5="Todas",COUNTIFS(DB_CAL_Q1_Q3!$E$5:$E$362,$J$6,DB_CAL_Q1_Q3!$I$5:$I$362,$B65,DB_CAL_Q1_Q3!$C$5:$C$362,J$64),COUNTIFS(DB_CAL_Q1_Q3!$H$5:$H$362,$J$5,DB_CAL_Q1_Q3!$E$5:$E$362,$J$6,DB_CAL_Q1_Q3!$I$5:$I$362,$B65,DB_CAL_Q1_Q3!$C$5:$C$362,J$64))))</f>
        <v>46</v>
      </c>
      <c r="K65" s="889">
        <f>IF(AND($J$6="Todas",$J$5="Todas"),COUNTIFS(DB_CAL_Q1_Q3!$I$5:$I$362,$B65,DB_CAL_Q1_Q3!$C$5:$C$362,K$64),IF($J$6="Todas",COUNTIFS(DB_CAL_Q1_Q3!$H$5:$H$362,$J$5,DB_CAL_Q1_Q3!$I$5:$I$362,$B65,DB_CAL_Q1_Q3!$C$5:$C$362,K$64),IF($J$5="Todas",COUNTIFS(DB_CAL_Q1_Q3!$E$5:$E$362,$J$6,DB_CAL_Q1_Q3!$I$5:$I$362,$B65,DB_CAL_Q1_Q3!$C$5:$C$362,K$64),COUNTIFS(DB_CAL_Q1_Q3!$H$5:$H$362,$J$5,DB_CAL_Q1_Q3!$E$5:$E$362,$J$6,DB_CAL_Q1_Q3!$I$5:$I$362,$B65,DB_CAL_Q1_Q3!$C$5:$C$362,K$64))))</f>
        <v>101</v>
      </c>
      <c r="L65" s="889">
        <f>IF(AND($J$6="Todas",$J$5="Todas"),COUNTIFS(DB_CAL_Q1_Q3!$I$5:$I$362,$B65,DB_CAL_Q1_Q3!$C$5:$C$362,L$64),IF($J$6="Todas",COUNTIFS(DB_CAL_Q1_Q3!$H$5:$H$362,$J$5,DB_CAL_Q1_Q3!$I$5:$I$362,$B65,DB_CAL_Q1_Q3!$C$5:$C$362,L$64),IF($J$5="Todas",COUNTIFS(DB_CAL_Q1_Q3!$E$5:$E$362,$J$6,DB_CAL_Q1_Q3!$I$5:$I$362,$B65,DB_CAL_Q1_Q3!$C$5:$C$362,L$64),COUNTIFS(DB_CAL_Q1_Q3!$H$5:$H$362,$J$5,DB_CAL_Q1_Q3!$E$5:$E$362,$J$6,DB_CAL_Q1_Q3!$I$5:$I$362,$B65,DB_CAL_Q1_Q3!$C$5:$C$362,L$64))))</f>
        <v>118</v>
      </c>
      <c r="M65" s="889">
        <f>IF(AND($J$6="Todas",$J$5="Todas"),COUNTIFS(DB_CAL_Q1_Q3!$I$5:$I$362,$B65,DB_CAL_Q1_Q3!$C$5:$C$362,M$64),IF($J$6="Todas",COUNTIFS(DB_CAL_Q1_Q3!$H$5:$H$362,$J$5,DB_CAL_Q1_Q3!$I$5:$I$362,$B65,DB_CAL_Q1_Q3!$C$5:$C$362,M$64),IF($J$5="Todas",COUNTIFS(DB_CAL_Q1_Q3!$E$5:$E$362,$J$6,DB_CAL_Q1_Q3!$I$5:$I$362,$B65,DB_CAL_Q1_Q3!$C$5:$C$362,M$64),COUNTIFS(DB_CAL_Q1_Q3!$H$5:$H$362,$J$5,DB_CAL_Q1_Q3!$E$5:$E$362,$J$6,DB_CAL_Q1_Q3!$I$5:$I$362,$B65,DB_CAL_Q1_Q3!$C$5:$C$362,M$64))))</f>
        <v>25</v>
      </c>
      <c r="N65" s="889">
        <f>IF(AND($J$6="Todas",$J$5="Todas"),COUNTIFS(DB_CAL_Q1_Q3!$I$5:$I$362,$B65,DB_CAL_Q1_Q3!$C$5:$C$362,N$64),IF($J$6="Todas",COUNTIFS(DB_CAL_Q1_Q3!$H$5:$H$362,$J$5,DB_CAL_Q1_Q3!$I$5:$I$362,$B65,DB_CAL_Q1_Q3!$C$5:$C$362,N$64),IF($J$5="Todas",COUNTIFS(DB_CAL_Q1_Q3!$E$5:$E$362,$J$6,DB_CAL_Q1_Q3!$I$5:$I$362,$B65,DB_CAL_Q1_Q3!$C$5:$C$362,N$64),COUNTIFS(DB_CAL_Q1_Q3!$H$5:$H$362,$J$5,DB_CAL_Q1_Q3!$E$5:$E$362,$J$6,DB_CAL_Q1_Q3!$I$5:$I$362,$B65,DB_CAL_Q1_Q3!$C$5:$C$362,N$64))))</f>
        <v>14</v>
      </c>
      <c r="O65" s="890">
        <f t="shared" ref="O65:S67" si="48">IFERROR(J65/J$68,)</f>
        <v>0.86792452830188682</v>
      </c>
      <c r="P65" s="890">
        <f>IFERROR(K65/K$68,)</f>
        <v>0.93518518518518523</v>
      </c>
      <c r="Q65" s="890">
        <f t="shared" si="48"/>
        <v>0.79194630872483218</v>
      </c>
      <c r="R65" s="890">
        <f t="shared" si="48"/>
        <v>0.83333333333333337</v>
      </c>
      <c r="S65" s="890">
        <f t="shared" si="48"/>
        <v>0.77777777777777779</v>
      </c>
      <c r="T65" s="253"/>
      <c r="U65" s="253"/>
    </row>
    <row r="66" spans="1:32" s="774" customFormat="1">
      <c r="A66" s="776"/>
      <c r="B66" s="891" t="s">
        <v>97</v>
      </c>
      <c r="C66" s="892">
        <f t="shared" ref="C66:C67" si="49">IFERROR(SUM(D66:F66)/SUM($D$68:$F$68),)</f>
        <v>8.1005586592178769E-2</v>
      </c>
      <c r="D66" s="221">
        <f>IF(AND($J$6="Todas",$J$5="Todas"),COUNTIFS(DB_CAL_Q1_Q3!$I$5:$I$362,$B66,DB_CAL_Q1_Q3!$F$5:$F$362,D$64),IF($J$6="Todas",COUNTIFS(DB_CAL_Q1_Q3!$H$5:$H$362,$J$5,DB_CAL_Q1_Q3!$I$5:$I$362,$B66,DB_CAL_Q1_Q3!$F$5:$F$362,D$64),IF($J$5="Todas",COUNTIFS(DB_CAL_Q1_Q3!$E$5:$E$362,$J$6,DB_CAL_Q1_Q3!$I$5:$I$362,$B66,DB_CAL_Q1_Q3!$F$5:$F$362,D$64),COUNTIFS(DB_CAL_Q1_Q3!$H$5:$H$362,$J$5,DB_CAL_Q1_Q3!$E$5:$E$362,$J$6,DB_CAL_Q1_Q3!$I$5:$I$362,$B66,DB_CAL_Q1_Q3!$F$5:$F$362,D$64))))</f>
        <v>14</v>
      </c>
      <c r="E66" s="221">
        <f>IF(AND($J$6="Todas",$J$5="Todas"),COUNTIFS(DB_CAL_Q1_Q3!$I$5:$I$362,$B66,DB_CAL_Q1_Q3!$F$5:$F$362,E$64),IF($J$6="Todas",COUNTIFS(DB_CAL_Q1_Q3!$H$5:$H$362,$J$5,DB_CAL_Q1_Q3!$I$5:$I$362,$B66,DB_CAL_Q1_Q3!$F$5:$F$362,E$64),IF($J$5="Todas",COUNTIFS(DB_CAL_Q1_Q3!$E$5:$E$362,$J$6,DB_CAL_Q1_Q3!$I$5:$I$362,$B66,DB_CAL_Q1_Q3!$F$5:$F$362,E$64),COUNTIFS(DB_CAL_Q1_Q3!$H$5:$H$362,$J$5,DB_CAL_Q1_Q3!$E$5:$E$362,$J$6,DB_CAL_Q1_Q3!$I$5:$I$362,$B66,DB_CAL_Q1_Q3!$F$5:$F$362,E$64))))</f>
        <v>11</v>
      </c>
      <c r="F66" s="221">
        <f>IF(AND($J$6="Todas",$J$5="Todas"),COUNTIFS(DB_CAL_Q1_Q3!$I$5:$I$362,$B66,DB_CAL_Q1_Q3!$F$5:$F$362,F$64),IF($J$6="Todas",COUNTIFS(DB_CAL_Q1_Q3!$H$5:$H$362,$J$5,DB_CAL_Q1_Q3!$I$5:$I$362,$B66,DB_CAL_Q1_Q3!$F$5:$F$362,F$64),IF($J$5="Todas",COUNTIFS(DB_CAL_Q1_Q3!$E$5:$E$362,$J$6,DB_CAL_Q1_Q3!$I$5:$I$362,$B66,DB_CAL_Q1_Q3!$F$5:$F$362,F$64),COUNTIFS(DB_CAL_Q1_Q3!$H$5:$H$362,$J$5,DB_CAL_Q1_Q3!$E$5:$E$362,$J$6,DB_CAL_Q1_Q3!$I$5:$I$362,$B66,DB_CAL_Q1_Q3!$F$5:$F$362,F$64))))</f>
        <v>4</v>
      </c>
      <c r="G66" s="225">
        <f t="shared" si="47"/>
        <v>7.8651685393258425E-2</v>
      </c>
      <c r="H66" s="225">
        <f t="shared" si="47"/>
        <v>6.6265060240963861E-2</v>
      </c>
      <c r="I66" s="225">
        <f t="shared" si="47"/>
        <v>0.2857142857142857</v>
      </c>
      <c r="J66" s="256">
        <f>IF(AND($J$6="Todas",$J$5="Todas"),COUNTIFS(DB_CAL_Q1_Q3!$I$5:$I$362,$B66,DB_CAL_Q1_Q3!$C$5:$C$362,J$64),IF($J$6="Todas",COUNTIFS(DB_CAL_Q1_Q3!$H$5:$H$362,$J$5,DB_CAL_Q1_Q3!$I$5:$I$362,$B66,DB_CAL_Q1_Q3!$C$5:$C$362,J$64),IF($J$5="Todas",COUNTIFS(DB_CAL_Q1_Q3!$E$5:$E$362,$J$6,DB_CAL_Q1_Q3!$I$5:$I$362,$B66,DB_CAL_Q1_Q3!$C$5:$C$362,J$64),COUNTIFS(DB_CAL_Q1_Q3!$H$5:$H$362,$J$5,DB_CAL_Q1_Q3!$E$5:$E$362,$J$6,DB_CAL_Q1_Q3!$I$5:$I$362,$B66,DB_CAL_Q1_Q3!$C$5:$C$362,J$64))))</f>
        <v>3</v>
      </c>
      <c r="K66" s="221">
        <f>IF(AND($J$6="Todas",$J$5="Todas"),COUNTIFS(DB_CAL_Q1_Q3!$I$5:$I$362,$B66,DB_CAL_Q1_Q3!$C$5:$C$362,K$64),IF($J$6="Todas",COUNTIFS(DB_CAL_Q1_Q3!$H$5:$H$362,$J$5,DB_CAL_Q1_Q3!$I$5:$I$362,$B66,DB_CAL_Q1_Q3!$C$5:$C$362,K$64),IF($J$5="Todas",COUNTIFS(DB_CAL_Q1_Q3!$E$5:$E$362,$J$6,DB_CAL_Q1_Q3!$I$5:$I$362,$B66,DB_CAL_Q1_Q3!$C$5:$C$362,K$64),COUNTIFS(DB_CAL_Q1_Q3!$H$5:$H$362,$J$5,DB_CAL_Q1_Q3!$E$5:$E$362,$J$6,DB_CAL_Q1_Q3!$I$5:$I$362,$B66,DB_CAL_Q1_Q3!$C$5:$C$362,K$64))))</f>
        <v>4</v>
      </c>
      <c r="L66" s="221">
        <f>IF(AND($J$6="Todas",$J$5="Todas"),COUNTIFS(DB_CAL_Q1_Q3!$I$5:$I$362,$B66,DB_CAL_Q1_Q3!$C$5:$C$362,L$64),IF($J$6="Todas",COUNTIFS(DB_CAL_Q1_Q3!$H$5:$H$362,$J$5,DB_CAL_Q1_Q3!$I$5:$I$362,$B66,DB_CAL_Q1_Q3!$C$5:$C$362,L$64),IF($J$5="Todas",COUNTIFS(DB_CAL_Q1_Q3!$E$5:$E$362,$J$6,DB_CAL_Q1_Q3!$I$5:$I$362,$B66,DB_CAL_Q1_Q3!$C$5:$C$362,L$64),COUNTIFS(DB_CAL_Q1_Q3!$H$5:$H$362,$J$5,DB_CAL_Q1_Q3!$E$5:$E$362,$J$6,DB_CAL_Q1_Q3!$I$5:$I$362,$B66,DB_CAL_Q1_Q3!$C$5:$C$362,L$64))))</f>
        <v>20</v>
      </c>
      <c r="M66" s="221">
        <f>IF(AND($J$6="Todas",$J$5="Todas"),COUNTIFS(DB_CAL_Q1_Q3!$I$5:$I$362,$B66,DB_CAL_Q1_Q3!$C$5:$C$362,M$64),IF($J$6="Todas",COUNTIFS(DB_CAL_Q1_Q3!$H$5:$H$362,$J$5,DB_CAL_Q1_Q3!$I$5:$I$362,$B66,DB_CAL_Q1_Q3!$C$5:$C$362,M$64),IF($J$5="Todas",COUNTIFS(DB_CAL_Q1_Q3!$E$5:$E$362,$J$6,DB_CAL_Q1_Q3!$I$5:$I$362,$B66,DB_CAL_Q1_Q3!$C$5:$C$362,M$64),COUNTIFS(DB_CAL_Q1_Q3!$H$5:$H$362,$J$5,DB_CAL_Q1_Q3!$E$5:$E$362,$J$6,DB_CAL_Q1_Q3!$I$5:$I$362,$B66,DB_CAL_Q1_Q3!$C$5:$C$362,M$64))))</f>
        <v>0</v>
      </c>
      <c r="N66" s="221">
        <f>IF(AND($J$6="Todas",$J$5="Todas"),COUNTIFS(DB_CAL_Q1_Q3!$I$5:$I$362,$B66,DB_CAL_Q1_Q3!$C$5:$C$362,N$64),IF($J$6="Todas",COUNTIFS(DB_CAL_Q1_Q3!$H$5:$H$362,$J$5,DB_CAL_Q1_Q3!$I$5:$I$362,$B66,DB_CAL_Q1_Q3!$C$5:$C$362,N$64),IF($J$5="Todas",COUNTIFS(DB_CAL_Q1_Q3!$E$5:$E$362,$J$6,DB_CAL_Q1_Q3!$I$5:$I$362,$B66,DB_CAL_Q1_Q3!$C$5:$C$362,N$64),COUNTIFS(DB_CAL_Q1_Q3!$H$5:$H$362,$J$5,DB_CAL_Q1_Q3!$E$5:$E$362,$J$6,DB_CAL_Q1_Q3!$I$5:$I$362,$B66,DB_CAL_Q1_Q3!$C$5:$C$362,N$64))))</f>
        <v>2</v>
      </c>
      <c r="O66" s="225">
        <f t="shared" si="48"/>
        <v>5.6603773584905662E-2</v>
      </c>
      <c r="P66" s="225">
        <f t="shared" ref="P66:P67" si="50">IFERROR(K66/K$68,)</f>
        <v>3.7037037037037035E-2</v>
      </c>
      <c r="Q66" s="225">
        <f t="shared" si="48"/>
        <v>0.13422818791946309</v>
      </c>
      <c r="R66" s="225">
        <f t="shared" si="48"/>
        <v>0</v>
      </c>
      <c r="S66" s="225">
        <f t="shared" si="48"/>
        <v>0.1111111111111111</v>
      </c>
      <c r="T66" s="253"/>
      <c r="U66" s="253"/>
    </row>
    <row r="67" spans="1:32" s="774" customFormat="1" ht="13.5" thickBot="1">
      <c r="A67" s="776"/>
      <c r="B67" s="893" t="s">
        <v>90</v>
      </c>
      <c r="C67" s="894">
        <f t="shared" si="49"/>
        <v>6.9832402234636867E-2</v>
      </c>
      <c r="D67" s="221">
        <f>IF(AND($J$6="Todas",$J$5="Todas"),COUNTIFS(DB_CAL_Q1_Q3!$I$5:$I$362,$B67,DB_CAL_Q1_Q3!$F$5:$F$362,D$64),IF($J$6="Todas",COUNTIFS(DB_CAL_Q1_Q3!$H$5:$H$362,$J$5,DB_CAL_Q1_Q3!$I$5:$I$362,$B67,DB_CAL_Q1_Q3!$F$5:$F$362,D$64),IF($J$5="Todas",COUNTIFS(DB_CAL_Q1_Q3!$E$5:$E$362,$J$6,DB_CAL_Q1_Q3!$I$5:$I$362,$B67,DB_CAL_Q1_Q3!$F$5:$F$362,D$64),COUNTIFS(DB_CAL_Q1_Q3!$H$5:$H$362,$J$5,DB_CAL_Q1_Q3!$E$5:$E$362,$J$6,DB_CAL_Q1_Q3!$I$5:$I$362,$B67,DB_CAL_Q1_Q3!$F$5:$F$362,D$64))))</f>
        <v>9</v>
      </c>
      <c r="E67" s="221">
        <f>IF(AND($J$6="Todas",$J$5="Todas"),COUNTIFS(DB_CAL_Q1_Q3!$I$5:$I$362,$B67,DB_CAL_Q1_Q3!$F$5:$F$362,E$64),IF($J$6="Todas",COUNTIFS(DB_CAL_Q1_Q3!$H$5:$H$362,$J$5,DB_CAL_Q1_Q3!$I$5:$I$362,$B67,DB_CAL_Q1_Q3!$F$5:$F$362,E$64),IF($J$5="Todas",COUNTIFS(DB_CAL_Q1_Q3!$E$5:$E$362,$J$6,DB_CAL_Q1_Q3!$I$5:$I$362,$B67,DB_CAL_Q1_Q3!$F$5:$F$362,E$64),COUNTIFS(DB_CAL_Q1_Q3!$H$5:$H$362,$J$5,DB_CAL_Q1_Q3!$E$5:$E$362,$J$6,DB_CAL_Q1_Q3!$I$5:$I$362,$B67,DB_CAL_Q1_Q3!$F$5:$F$362,E$64))))</f>
        <v>14</v>
      </c>
      <c r="F67" s="221">
        <f>IF(AND($J$6="Todas",$J$5="Todas"),COUNTIFS(DB_CAL_Q1_Q3!$I$5:$I$362,$B67,DB_CAL_Q1_Q3!$F$5:$F$362,F$64),IF($J$6="Todas",COUNTIFS(DB_CAL_Q1_Q3!$H$5:$H$362,$J$5,DB_CAL_Q1_Q3!$I$5:$I$362,$B67,DB_CAL_Q1_Q3!$F$5:$F$362,F$64),IF($J$5="Todas",COUNTIFS(DB_CAL_Q1_Q3!$E$5:$E$362,$J$6,DB_CAL_Q1_Q3!$I$5:$I$362,$B67,DB_CAL_Q1_Q3!$F$5:$F$362,F$64),COUNTIFS(DB_CAL_Q1_Q3!$H$5:$H$362,$J$5,DB_CAL_Q1_Q3!$E$5:$E$362,$J$6,DB_CAL_Q1_Q3!$I$5:$I$362,$B67,DB_CAL_Q1_Q3!$F$5:$F$362,F$64))))</f>
        <v>2</v>
      </c>
      <c r="G67" s="225">
        <f t="shared" si="47"/>
        <v>5.0561797752808987E-2</v>
      </c>
      <c r="H67" s="225">
        <f t="shared" si="47"/>
        <v>8.4337349397590355E-2</v>
      </c>
      <c r="I67" s="225">
        <f t="shared" si="47"/>
        <v>0.14285714285714285</v>
      </c>
      <c r="J67" s="256">
        <f>IF(AND($J$6="Todas",$J$5="Todas"),COUNTIFS(DB_CAL_Q1_Q3!$I$5:$I$362,$B67,DB_CAL_Q1_Q3!$C$5:$C$362,J$64),IF($J$6="Todas",COUNTIFS(DB_CAL_Q1_Q3!$H$5:$H$362,$J$5,DB_CAL_Q1_Q3!$I$5:$I$362,$B67,DB_CAL_Q1_Q3!$C$5:$C$362,J$64),IF($J$5="Todas",COUNTIFS(DB_CAL_Q1_Q3!$E$5:$E$362,$J$6,DB_CAL_Q1_Q3!$I$5:$I$362,$B67,DB_CAL_Q1_Q3!$C$5:$C$362,J$64),COUNTIFS(DB_CAL_Q1_Q3!$H$5:$H$362,$J$5,DB_CAL_Q1_Q3!$E$5:$E$362,$J$6,DB_CAL_Q1_Q3!$I$5:$I$362,$B67,DB_CAL_Q1_Q3!$C$5:$C$362,J$64))))</f>
        <v>4</v>
      </c>
      <c r="K67" s="221">
        <f>IF(AND($J$6="Todas",$J$5="Todas"),COUNTIFS(DB_CAL_Q1_Q3!$I$5:$I$362,$B67,DB_CAL_Q1_Q3!$C$5:$C$362,K$64),IF($J$6="Todas",COUNTIFS(DB_CAL_Q1_Q3!$H$5:$H$362,$J$5,DB_CAL_Q1_Q3!$I$5:$I$362,$B67,DB_CAL_Q1_Q3!$C$5:$C$362,K$64),IF($J$5="Todas",COUNTIFS(DB_CAL_Q1_Q3!$E$5:$E$362,$J$6,DB_CAL_Q1_Q3!$I$5:$I$362,$B67,DB_CAL_Q1_Q3!$C$5:$C$362,K$64),COUNTIFS(DB_CAL_Q1_Q3!$H$5:$H$362,$J$5,DB_CAL_Q1_Q3!$E$5:$E$362,$J$6,DB_CAL_Q1_Q3!$I$5:$I$362,$B67,DB_CAL_Q1_Q3!$C$5:$C$362,K$64))))</f>
        <v>3</v>
      </c>
      <c r="L67" s="221">
        <f>IF(AND($J$6="Todas",$J$5="Todas"),COUNTIFS(DB_CAL_Q1_Q3!$I$5:$I$362,$B67,DB_CAL_Q1_Q3!$C$5:$C$362,L$64),IF($J$6="Todas",COUNTIFS(DB_CAL_Q1_Q3!$H$5:$H$362,$J$5,DB_CAL_Q1_Q3!$I$5:$I$362,$B67,DB_CAL_Q1_Q3!$C$5:$C$362,L$64),IF($J$5="Todas",COUNTIFS(DB_CAL_Q1_Q3!$E$5:$E$362,$J$6,DB_CAL_Q1_Q3!$I$5:$I$362,$B67,DB_CAL_Q1_Q3!$C$5:$C$362,L$64),COUNTIFS(DB_CAL_Q1_Q3!$H$5:$H$362,$J$5,DB_CAL_Q1_Q3!$E$5:$E$362,$J$6,DB_CAL_Q1_Q3!$I$5:$I$362,$B67,DB_CAL_Q1_Q3!$C$5:$C$362,L$64))))</f>
        <v>11</v>
      </c>
      <c r="M67" s="221">
        <f>IF(AND($J$6="Todas",$J$5="Todas"),COUNTIFS(DB_CAL_Q1_Q3!$I$5:$I$362,$B67,DB_CAL_Q1_Q3!$C$5:$C$362,M$64),IF($J$6="Todas",COUNTIFS(DB_CAL_Q1_Q3!$H$5:$H$362,$J$5,DB_CAL_Q1_Q3!$I$5:$I$362,$B67,DB_CAL_Q1_Q3!$C$5:$C$362,M$64),IF($J$5="Todas",COUNTIFS(DB_CAL_Q1_Q3!$E$5:$E$362,$J$6,DB_CAL_Q1_Q3!$I$5:$I$362,$B67,DB_CAL_Q1_Q3!$C$5:$C$362,M$64),COUNTIFS(DB_CAL_Q1_Q3!$H$5:$H$362,$J$5,DB_CAL_Q1_Q3!$E$5:$E$362,$J$6,DB_CAL_Q1_Q3!$I$5:$I$362,$B67,DB_CAL_Q1_Q3!$C$5:$C$362,M$64))))</f>
        <v>5</v>
      </c>
      <c r="N67" s="221">
        <f>IF(AND($J$6="Todas",$J$5="Todas"),COUNTIFS(DB_CAL_Q1_Q3!$I$5:$I$362,$B67,DB_CAL_Q1_Q3!$C$5:$C$362,N$64),IF($J$6="Todas",COUNTIFS(DB_CAL_Q1_Q3!$H$5:$H$362,$J$5,DB_CAL_Q1_Q3!$I$5:$I$362,$B67,DB_CAL_Q1_Q3!$C$5:$C$362,N$64),IF($J$5="Todas",COUNTIFS(DB_CAL_Q1_Q3!$E$5:$E$362,$J$6,DB_CAL_Q1_Q3!$I$5:$I$362,$B67,DB_CAL_Q1_Q3!$C$5:$C$362,N$64),COUNTIFS(DB_CAL_Q1_Q3!$H$5:$H$362,$J$5,DB_CAL_Q1_Q3!$E$5:$E$362,$J$6,DB_CAL_Q1_Q3!$I$5:$I$362,$B67,DB_CAL_Q1_Q3!$C$5:$C$362,N$64))))</f>
        <v>2</v>
      </c>
      <c r="O67" s="225">
        <f t="shared" si="48"/>
        <v>7.5471698113207544E-2</v>
      </c>
      <c r="P67" s="225">
        <f t="shared" si="50"/>
        <v>2.7777777777777776E-2</v>
      </c>
      <c r="Q67" s="225">
        <f t="shared" si="48"/>
        <v>7.3825503355704702E-2</v>
      </c>
      <c r="R67" s="225">
        <f t="shared" si="48"/>
        <v>0.16666666666666666</v>
      </c>
      <c r="S67" s="225">
        <f t="shared" si="48"/>
        <v>0.1111111111111111</v>
      </c>
      <c r="T67" s="253"/>
      <c r="U67" s="253"/>
    </row>
    <row r="68" spans="1:32" s="774" customFormat="1" ht="13.5" thickTop="1">
      <c r="A68" s="776"/>
      <c r="C68" s="388"/>
      <c r="D68" s="237">
        <f t="shared" ref="D68:S68" si="51">SUM(D65:D67)</f>
        <v>178</v>
      </c>
      <c r="E68" s="237">
        <f t="shared" si="51"/>
        <v>166</v>
      </c>
      <c r="F68" s="237">
        <f t="shared" si="51"/>
        <v>14</v>
      </c>
      <c r="G68" s="238">
        <f t="shared" si="51"/>
        <v>1</v>
      </c>
      <c r="H68" s="238">
        <f t="shared" si="51"/>
        <v>1</v>
      </c>
      <c r="I68" s="238">
        <f t="shared" si="51"/>
        <v>1</v>
      </c>
      <c r="J68" s="259">
        <f t="shared" si="51"/>
        <v>53</v>
      </c>
      <c r="K68" s="237">
        <f t="shared" si="51"/>
        <v>108</v>
      </c>
      <c r="L68" s="237">
        <f t="shared" si="51"/>
        <v>149</v>
      </c>
      <c r="M68" s="237">
        <f t="shared" si="51"/>
        <v>30</v>
      </c>
      <c r="N68" s="237">
        <f t="shared" si="51"/>
        <v>18</v>
      </c>
      <c r="O68" s="238">
        <f t="shared" si="51"/>
        <v>1</v>
      </c>
      <c r="P68" s="238">
        <f t="shared" si="51"/>
        <v>1</v>
      </c>
      <c r="Q68" s="238">
        <f t="shared" si="51"/>
        <v>1</v>
      </c>
      <c r="R68" s="238">
        <f t="shared" si="51"/>
        <v>1</v>
      </c>
      <c r="S68" s="238">
        <f t="shared" si="51"/>
        <v>1</v>
      </c>
      <c r="T68" s="248"/>
      <c r="U68" s="248"/>
    </row>
    <row r="69" spans="1:32" s="774" customFormat="1">
      <c r="A69" s="776"/>
      <c r="C69" s="388"/>
      <c r="D69" s="190"/>
      <c r="E69" s="190"/>
      <c r="F69" s="190"/>
      <c r="G69" s="248"/>
      <c r="H69" s="248"/>
      <c r="I69" s="248"/>
      <c r="J69" s="190"/>
      <c r="K69" s="190"/>
      <c r="L69" s="190"/>
      <c r="M69" s="248"/>
      <c r="N69" s="248"/>
      <c r="O69" s="248"/>
    </row>
    <row r="70" spans="1:32" s="774" customFormat="1">
      <c r="A70" s="776"/>
      <c r="C70" s="388"/>
      <c r="D70" s="190"/>
      <c r="E70" s="190"/>
      <c r="F70" s="190"/>
      <c r="G70" s="248"/>
      <c r="H70" s="248"/>
      <c r="I70" s="248"/>
      <c r="J70" s="190"/>
      <c r="K70" s="190"/>
      <c r="L70" s="190"/>
      <c r="M70" s="248"/>
      <c r="N70" s="248"/>
      <c r="O70" s="248"/>
    </row>
    <row r="71" spans="1:32" ht="18.75">
      <c r="B71" s="189" t="s">
        <v>366</v>
      </c>
      <c r="D71" s="190"/>
      <c r="E71" s="191"/>
      <c r="F71" s="192"/>
      <c r="G71" s="192"/>
      <c r="O71" s="186"/>
    </row>
    <row r="72" spans="1:32" s="774" customFormat="1">
      <c r="A72" s="776"/>
      <c r="G72" s="186"/>
      <c r="H72" s="186"/>
      <c r="I72" s="199" t="s">
        <v>122</v>
      </c>
      <c r="J72" s="262" t="s">
        <v>291</v>
      </c>
      <c r="K72" s="200" t="s">
        <v>118</v>
      </c>
      <c r="L72" s="186"/>
    </row>
    <row r="73" spans="1:32" s="774" customFormat="1">
      <c r="A73" s="776"/>
      <c r="G73" s="186"/>
      <c r="H73" s="186"/>
      <c r="I73" s="202"/>
      <c r="J73" s="265" t="s">
        <v>291</v>
      </c>
      <c r="K73" s="200" t="s">
        <v>88</v>
      </c>
      <c r="L73" s="186"/>
    </row>
    <row r="74" spans="1:32" s="774" customFormat="1">
      <c r="A74" s="776"/>
      <c r="B74" s="836" t="s">
        <v>118</v>
      </c>
      <c r="C74" s="837" t="str">
        <f>$J$72</f>
        <v>Todas</v>
      </c>
      <c r="D74" s="776"/>
      <c r="E74" s="185"/>
      <c r="F74" s="185"/>
      <c r="G74" s="616"/>
      <c r="H74" s="616"/>
      <c r="I74" s="616"/>
      <c r="J74" s="263" t="s">
        <v>291</v>
      </c>
      <c r="K74" s="838" t="s">
        <v>213</v>
      </c>
      <c r="M74" s="186"/>
      <c r="P74" s="896"/>
      <c r="Q74" s="896"/>
      <c r="R74" s="896"/>
      <c r="S74" s="186"/>
      <c r="Y74" s="186"/>
    </row>
    <row r="75" spans="1:32" s="774" customFormat="1">
      <c r="A75" s="185"/>
      <c r="B75" s="836" t="s">
        <v>88</v>
      </c>
      <c r="C75" s="837" t="str">
        <f>$J$73</f>
        <v>Todas</v>
      </c>
      <c r="D75" s="185"/>
      <c r="E75" s="616"/>
      <c r="F75" s="616"/>
      <c r="P75" s="776"/>
      <c r="Q75" s="776"/>
      <c r="R75" s="776"/>
      <c r="V75" s="186"/>
      <c r="W75" s="186"/>
      <c r="X75" s="186"/>
      <c r="Y75" s="186"/>
      <c r="Z75" s="186"/>
      <c r="AA75" s="186"/>
      <c r="AC75" s="186"/>
      <c r="AD75" s="186"/>
      <c r="AE75" s="186"/>
      <c r="AF75" s="186"/>
    </row>
    <row r="76" spans="1:32">
      <c r="B76" s="836" t="s">
        <v>213</v>
      </c>
      <c r="C76" s="837" t="str">
        <f>$J$74</f>
        <v>Todas</v>
      </c>
      <c r="D76" s="185"/>
      <c r="E76" s="616"/>
      <c r="F76" s="616"/>
      <c r="G76" s="616"/>
      <c r="H76" s="616"/>
      <c r="I76" s="616"/>
      <c r="J76" s="616"/>
      <c r="O76" s="186"/>
      <c r="P76" s="268" t="s">
        <v>364</v>
      </c>
      <c r="Y76" s="839"/>
      <c r="Z76" s="839"/>
      <c r="AB76" s="774"/>
    </row>
    <row r="77" spans="1:32">
      <c r="B77" s="268" t="s">
        <v>362</v>
      </c>
      <c r="D77" s="185"/>
      <c r="N77" s="195" t="s">
        <v>118</v>
      </c>
      <c r="O77" s="240" t="str">
        <f>$J$72</f>
        <v>Todas</v>
      </c>
      <c r="P77" s="203" t="s">
        <v>54</v>
      </c>
      <c r="Q77" s="203"/>
      <c r="R77" s="203"/>
      <c r="S77" s="204"/>
      <c r="T77" s="203"/>
      <c r="U77" s="203"/>
      <c r="AB77" s="774"/>
    </row>
    <row r="78" spans="1:32" ht="15.75" customHeight="1">
      <c r="B78" s="205" t="s">
        <v>116</v>
      </c>
      <c r="C78" s="206" t="s">
        <v>214</v>
      </c>
      <c r="D78" s="871" t="s">
        <v>46</v>
      </c>
      <c r="E78" s="185"/>
      <c r="F78" s="214">
        <f>IF($J$73="Todas",SUM(P89:R89),HLOOKUP($J$73,$P$75:$R$89,2,))</f>
        <v>358</v>
      </c>
      <c r="G78" s="759"/>
      <c r="H78" s="214"/>
      <c r="I78" s="212"/>
      <c r="J78" s="776"/>
      <c r="K78" s="185"/>
      <c r="L78" s="185">
        <v>1</v>
      </c>
      <c r="M78" s="974" t="str">
        <f>"Nivel de satisfacción: "&amp;$J$74</f>
        <v>Nivel de satisfacción: Todas</v>
      </c>
      <c r="N78" s="974"/>
      <c r="O78" s="974"/>
      <c r="P78" s="207" t="s">
        <v>207</v>
      </c>
      <c r="Q78" s="207" t="s">
        <v>208</v>
      </c>
      <c r="R78" s="207" t="s">
        <v>209</v>
      </c>
      <c r="S78" s="208" t="s">
        <v>207</v>
      </c>
      <c r="T78" s="208" t="s">
        <v>208</v>
      </c>
      <c r="U78" s="208" t="s">
        <v>209</v>
      </c>
      <c r="AB78" s="774"/>
    </row>
    <row r="79" spans="1:32">
      <c r="A79" s="185">
        <v>1</v>
      </c>
      <c r="B79" s="209" t="str">
        <f t="shared" ref="B79:B87" si="52">VLOOKUP(D79,$I$79:$J$87,2,)</f>
        <v>Confort</v>
      </c>
      <c r="C79" s="219">
        <f>LARGE($F$79:$F$87,A79)</f>
        <v>240</v>
      </c>
      <c r="D79" s="897">
        <f>LARGE($I$79:$I$87,A79)</f>
        <v>0.67039106145251393</v>
      </c>
      <c r="E79" s="185"/>
      <c r="F79" s="777">
        <f t="shared" ref="F79:F87" si="53">IF($J$73="Todas",SUM(P79:R79),HLOOKUP($J$73,$P$78:$R$87,L79,))</f>
        <v>19</v>
      </c>
      <c r="G79" s="759">
        <f t="shared" ref="G79:G87" si="54">COUNTIF($F$78:$F$87,F79)</f>
        <v>1</v>
      </c>
      <c r="H79" s="214">
        <f>IF(G79=1,F79,F79+A79/100000)</f>
        <v>19</v>
      </c>
      <c r="I79" s="194">
        <f t="shared" ref="I79:I87" si="55">H79/$F$78</f>
        <v>5.3072625698324022E-2</v>
      </c>
      <c r="J79" s="843" t="s">
        <v>111</v>
      </c>
      <c r="K79" s="185"/>
      <c r="L79" s="185">
        <v>2</v>
      </c>
      <c r="M79" s="216"/>
      <c r="N79" s="217" t="s">
        <v>111</v>
      </c>
      <c r="O79" s="218">
        <f t="shared" ref="O79:O87" si="56">IFERROR(SUM(P79:R79)/SUM($P$89:$R$89),)</f>
        <v>5.3072625698324022E-2</v>
      </c>
      <c r="P79" s="889">
        <f>IF(AND($J$72="Todas",$J$74="Todas"),SUMIF(DB_CAL_Q1_Q3!$E$5:$E$362,P$78,DB_CAL_Q1_Q3!$J$5:$J$362),IF($J$72="Todas",SUMIFS(DB_CAL_Q1_Q3!$J$5:$J$362,DB_CAL_Q1_Q3!$E$5:$E$362,P$78,DB_CAL_Q1_Q3!$I$5:$I$362,$J$74),IF($J$74="Todas",SUMIFS(DB_CAL_Q1_Q3!$J$5:$J$362,DB_CAL_Q1_Q3!$E$5:$E$362,P$78,DB_CAL_Q1_Q3!$H$5:$H$362,$J$72),SUMIFS(DB_CAL_Q1_Q3!$J$5:$J$362,DB_CAL_Q1_Q3!$E$5:$E$362,P$78,DB_CAL_Q1_Q3!$H$5:$H$362,$J$72,DB_CAL_Q1_Q3!$I$5:$I$362,$J$74))))</f>
        <v>6</v>
      </c>
      <c r="Q79" s="889">
        <f>IF(AND($J$72="Todas",$J$74="Todas"),SUMIF(DB_CAL_Q1_Q3!$E$5:$E$362,Q$78,DB_CAL_Q1_Q3!$J$5:$J$362),IF($J$72="Todas",SUMIFS(DB_CAL_Q1_Q3!$J$5:$J$362,DB_CAL_Q1_Q3!$E$5:$E$362,Q$78,DB_CAL_Q1_Q3!$I$5:$I$362,$J$74),IF($J$74="Todas",SUMIFS(DB_CAL_Q1_Q3!$J$5:$J$362,DB_CAL_Q1_Q3!$E$5:$E$362,Q$78,DB_CAL_Q1_Q3!$H$5:$H$362,$J$72),SUMIFS(DB_CAL_Q1_Q3!$J$5:$J$362,DB_CAL_Q1_Q3!$E$5:$E$362,Q$78,DB_CAL_Q1_Q3!$H$5:$H$362,$J$72,DB_CAL_Q1_Q3!$I$5:$I$362,$J$74))))</f>
        <v>9</v>
      </c>
      <c r="R79" s="889">
        <f>IF(AND($J$72="Todas",$J$74="Todas"),SUMIF(DB_CAL_Q1_Q3!$E$5:$E$362,R$78,DB_CAL_Q1_Q3!$J$5:$J$362),IF($J$72="Todas",SUMIFS(DB_CAL_Q1_Q3!$J$5:$J$362,DB_CAL_Q1_Q3!$E$5:$E$362,R$78,DB_CAL_Q1_Q3!$I$5:$I$362,$J$74),IF($J$74="Todas",SUMIFS(DB_CAL_Q1_Q3!$J$5:$J$362,DB_CAL_Q1_Q3!$E$5:$E$362,R$78,DB_CAL_Q1_Q3!$H$5:$H$362,$J$72),SUMIFS(DB_CAL_Q1_Q3!$J$5:$J$362,DB_CAL_Q1_Q3!$E$5:$E$362,R$78,DB_CAL_Q1_Q3!$H$5:$H$362,$J$72,DB_CAL_Q1_Q3!$I$5:$I$362,$J$74))))</f>
        <v>4</v>
      </c>
      <c r="S79" s="890">
        <f>IFERROR(P79/P$88,)</f>
        <v>2.4193548387096774E-2</v>
      </c>
      <c r="T79" s="890">
        <f t="shared" ref="T79:U79" si="57">IFERROR(Q79/Q$88,)</f>
        <v>3.2967032967032968E-2</v>
      </c>
      <c r="U79" s="890">
        <f t="shared" si="57"/>
        <v>3.7735849056603772E-2</v>
      </c>
      <c r="AB79" s="774"/>
    </row>
    <row r="80" spans="1:32">
      <c r="A80" s="185">
        <v>2</v>
      </c>
      <c r="B80" s="898" t="str">
        <f t="shared" si="52"/>
        <v>Combustible accesible</v>
      </c>
      <c r="C80" s="221">
        <f t="shared" ref="C80:C87" si="58">LARGE($F$79:$F$87,A80)</f>
        <v>117</v>
      </c>
      <c r="D80" s="222">
        <f t="shared" ref="D80:D87" si="59">LARGE($I$79:$I$87,A80)</f>
        <v>0.32681564245810057</v>
      </c>
      <c r="E80" s="185"/>
      <c r="F80" s="777">
        <f t="shared" si="53"/>
        <v>88</v>
      </c>
      <c r="G80" s="759">
        <f t="shared" si="54"/>
        <v>1</v>
      </c>
      <c r="H80" s="214">
        <f t="shared" ref="H80:H87" si="60">IF(G80=1,F80,F80+A80/100000)</f>
        <v>88</v>
      </c>
      <c r="I80" s="194">
        <f t="shared" si="55"/>
        <v>0.24581005586592178</v>
      </c>
      <c r="J80" s="843" t="s">
        <v>106</v>
      </c>
      <c r="K80" s="185"/>
      <c r="L80" s="185">
        <v>3</v>
      </c>
      <c r="M80" s="223"/>
      <c r="N80" s="224" t="s">
        <v>106</v>
      </c>
      <c r="O80" s="222">
        <f t="shared" si="56"/>
        <v>0.24581005586592178</v>
      </c>
      <c r="P80" s="221">
        <f>IF(AND($J$72="Todas",$J$74="Todas"),SUMIF(DB_CAL_Q1_Q3!$E$5:$E$362,P$78,DB_CAL_Q1_Q3!$K$5:$K$362),IF($J$72="Todas",SUMIFS(DB_CAL_Q1_Q3!$K$5:$K$362,DB_CAL_Q1_Q3!$E$5:$E$362,P$78,DB_CAL_Q1_Q3!$I$5:$I$362,$J$74),IF($J$74="Todas",SUMIFS(DB_CAL_Q1_Q3!$K$5:$K$362,DB_CAL_Q1_Q3!$E$5:$E$362,P$78,DB_CAL_Q1_Q3!$H$5:$H$362,$J$72),SUMIFS(DB_CAL_Q1_Q3!$K$5:$K$362,DB_CAL_Q1_Q3!$E$5:$E$362,P$78,DB_CAL_Q1_Q3!$H$5:$H$362,$J$72,DB_CAL_Q1_Q3!$I$5:$I$362,$J$74))))</f>
        <v>36</v>
      </c>
      <c r="Q80" s="221">
        <f>IF(AND($J$72="Todas",$J$74="Todas"),SUMIF(DB_CAL_Q1_Q3!$E$5:$E$362,Q$78,DB_CAL_Q1_Q3!$K$5:$K$362),IF($J$72="Todas",SUMIFS(DB_CAL_Q1_Q3!$K$5:$K$362,DB_CAL_Q1_Q3!$E$5:$E$362,Q$78,DB_CAL_Q1_Q3!$I$5:$I$362,$J$74),IF($J$74="Todas",SUMIFS(DB_CAL_Q1_Q3!$K$5:$K$362,DB_CAL_Q1_Q3!$E$5:$E$362,Q$78,DB_CAL_Q1_Q3!$H$5:$H$362,$J$72),SUMIFS(DB_CAL_Q1_Q3!$K$5:$K$362,DB_CAL_Q1_Q3!$E$5:$E$362,Q$78,DB_CAL_Q1_Q3!$H$5:$H$362,$J$72,DB_CAL_Q1_Q3!$I$5:$I$362,$J$74))))</f>
        <v>39</v>
      </c>
      <c r="R80" s="221">
        <f>IF(AND($J$72="Todas",$J$74="Todas"),SUMIF(DB_CAL_Q1_Q3!$E$5:$E$362,R$78,DB_CAL_Q1_Q3!$K$5:$K$362),IF($J$72="Todas",SUMIFS(DB_CAL_Q1_Q3!$K$5:$K$362,DB_CAL_Q1_Q3!$E$5:$E$362,R$78,DB_CAL_Q1_Q3!$I$5:$I$362,$J$74),IF($J$74="Todas",SUMIFS(DB_CAL_Q1_Q3!$K$5:$K$362,DB_CAL_Q1_Q3!$E$5:$E$362,R$78,DB_CAL_Q1_Q3!$H$5:$H$362,$J$72),SUMIFS(DB_CAL_Q1_Q3!$K$5:$K$362,DB_CAL_Q1_Q3!$E$5:$E$362,R$78,DB_CAL_Q1_Q3!$H$5:$H$362,$J$72,DB_CAL_Q1_Q3!$I$5:$I$362,$J$74))))</f>
        <v>13</v>
      </c>
      <c r="S80" s="225">
        <f t="shared" ref="S80:S87" si="61">IFERROR(P80/P$88,)</f>
        <v>0.14516129032258066</v>
      </c>
      <c r="T80" s="225">
        <f t="shared" ref="T80:T87" si="62">IFERROR(Q80/Q$88,)</f>
        <v>0.14285714285714285</v>
      </c>
      <c r="U80" s="225">
        <f t="shared" ref="U80:U87" si="63">IFERROR(R80/R$88,)</f>
        <v>0.12264150943396226</v>
      </c>
      <c r="Z80" s="774"/>
      <c r="AA80" s="774"/>
      <c r="AB80" s="774"/>
    </row>
    <row r="81" spans="1:35">
      <c r="A81" s="185">
        <v>3</v>
      </c>
      <c r="B81" s="898" t="str">
        <f t="shared" si="52"/>
        <v>Precio combustible</v>
      </c>
      <c r="C81" s="221">
        <f t="shared" si="58"/>
        <v>88</v>
      </c>
      <c r="D81" s="222">
        <f t="shared" si="59"/>
        <v>0.24581005586592178</v>
      </c>
      <c r="E81" s="185"/>
      <c r="F81" s="777">
        <f t="shared" si="53"/>
        <v>117</v>
      </c>
      <c r="G81" s="759">
        <f t="shared" si="54"/>
        <v>1</v>
      </c>
      <c r="H81" s="214">
        <f t="shared" si="60"/>
        <v>117</v>
      </c>
      <c r="I81" s="194">
        <f t="shared" si="55"/>
        <v>0.32681564245810057</v>
      </c>
      <c r="J81" s="843" t="s">
        <v>110</v>
      </c>
      <c r="K81" s="185"/>
      <c r="L81" s="185">
        <v>4</v>
      </c>
      <c r="M81" s="223"/>
      <c r="N81" s="224" t="s">
        <v>110</v>
      </c>
      <c r="O81" s="222">
        <f t="shared" si="56"/>
        <v>0.32681564245810057</v>
      </c>
      <c r="P81" s="221">
        <f>IF(AND($J$72="Todas",$J$74="Todas"),SUMIF(DB_CAL_Q1_Q3!$E$5:$E$362,P$78,DB_CAL_Q1_Q3!$L$5:$L$362),IF($J$72="Todas",SUMIFS(DB_CAL_Q1_Q3!$L$5:$L$362,DB_CAL_Q1_Q3!$E$5:$E$362,P$78,DB_CAL_Q1_Q3!$I$5:$I$362,$J$74),IF($J$74="Todas",SUMIFS(DB_CAL_Q1_Q3!$L$5:$L$362,DB_CAL_Q1_Q3!$E$5:$E$362,P$78,DB_CAL_Q1_Q3!$H$5:$H$362,$J$72),SUMIFS(DB_CAL_Q1_Q3!$L$5:$L$362,DB_CAL_Q1_Q3!$E$5:$E$362,P$78,DB_CAL_Q1_Q3!$H$5:$H$362,$J$72,DB_CAL_Q1_Q3!$I$5:$I$362,$J$74))))</f>
        <v>56</v>
      </c>
      <c r="Q81" s="221">
        <f>IF(AND($J$72="Todas",$J$74="Todas"),SUMIF(DB_CAL_Q1_Q3!$E$5:$E$362,Q$78,DB_CAL_Q1_Q3!$L$5:$L$362),IF($J$72="Todas",SUMIFS(DB_CAL_Q1_Q3!$L$5:$L$362,DB_CAL_Q1_Q3!$E$5:$E$362,Q$78,DB_CAL_Q1_Q3!$I$5:$I$362,$J$74),IF($J$74="Todas",SUMIFS(DB_CAL_Q1_Q3!$L$5:$L$362,DB_CAL_Q1_Q3!$E$5:$E$362,Q$78,DB_CAL_Q1_Q3!$H$5:$H$362,$J$72),SUMIFS(DB_CAL_Q1_Q3!$L$5:$L$362,DB_CAL_Q1_Q3!$E$5:$E$362,Q$78,DB_CAL_Q1_Q3!$H$5:$H$362,$J$72,DB_CAL_Q1_Q3!$I$5:$I$362,$J$74))))</f>
        <v>44</v>
      </c>
      <c r="R81" s="221">
        <f>IF(AND($J$72="Todas",$J$74="Todas"),SUMIF(DB_CAL_Q1_Q3!$E$5:$E$362,R$78,DB_CAL_Q1_Q3!$L$5:$L$362),IF($J$72="Todas",SUMIFS(DB_CAL_Q1_Q3!$L$5:$L$362,DB_CAL_Q1_Q3!$E$5:$E$362,R$78,DB_CAL_Q1_Q3!$I$5:$I$362,$J$74),IF($J$74="Todas",SUMIFS(DB_CAL_Q1_Q3!$L$5:$L$362,DB_CAL_Q1_Q3!$E$5:$E$362,R$78,DB_CAL_Q1_Q3!$H$5:$H$362,$J$72),SUMIFS(DB_CAL_Q1_Q3!$L$5:$L$362,DB_CAL_Q1_Q3!$E$5:$E$362,R$78,DB_CAL_Q1_Q3!$H$5:$H$362,$J$72,DB_CAL_Q1_Q3!$I$5:$I$362,$J$74))))</f>
        <v>17</v>
      </c>
      <c r="S81" s="225">
        <f t="shared" si="61"/>
        <v>0.22580645161290322</v>
      </c>
      <c r="T81" s="225">
        <f t="shared" si="62"/>
        <v>0.16117216117216118</v>
      </c>
      <c r="U81" s="225">
        <f t="shared" si="63"/>
        <v>0.16037735849056603</v>
      </c>
      <c r="Y81" s="847"/>
      <c r="Z81" s="847"/>
      <c r="AA81" s="774"/>
      <c r="AB81" s="774"/>
    </row>
    <row r="82" spans="1:35">
      <c r="A82" s="185">
        <v>4</v>
      </c>
      <c r="B82" s="898" t="str">
        <f t="shared" si="52"/>
        <v>Fácil, fiable y seguro</v>
      </c>
      <c r="C82" s="221">
        <f t="shared" si="58"/>
        <v>57</v>
      </c>
      <c r="D82" s="222">
        <f t="shared" si="59"/>
        <v>0.15921787709497207</v>
      </c>
      <c r="E82" s="185"/>
      <c r="F82" s="777">
        <f t="shared" si="53"/>
        <v>240</v>
      </c>
      <c r="G82" s="759">
        <f t="shared" si="54"/>
        <v>1</v>
      </c>
      <c r="H82" s="214">
        <f t="shared" si="60"/>
        <v>240</v>
      </c>
      <c r="I82" s="194">
        <f t="shared" si="55"/>
        <v>0.67039106145251393</v>
      </c>
      <c r="J82" s="843" t="s">
        <v>58</v>
      </c>
      <c r="K82" s="185"/>
      <c r="L82" s="185">
        <v>5</v>
      </c>
      <c r="M82" s="223"/>
      <c r="N82" s="224" t="s">
        <v>58</v>
      </c>
      <c r="O82" s="222">
        <f t="shared" si="56"/>
        <v>0.67039106145251393</v>
      </c>
      <c r="P82" s="221">
        <f>IF(AND($J$72="Todas",$J$74="Todas"),SUMIF(DB_CAL_Q1_Q3!$E$5:$E$362,P$78,DB_CAL_Q1_Q3!$M$5:$M$362),IF($J$72="Todas",SUMIFS(DB_CAL_Q1_Q3!$M$5:$M$362,DB_CAL_Q1_Q3!$E$5:$E$362,P$78,DB_CAL_Q1_Q3!$I$5:$I$362,$J$74),IF($J$74="Todas",SUMIFS(DB_CAL_Q1_Q3!$M$5:$M$362,DB_CAL_Q1_Q3!$E$5:$E$362,P$78,DB_CAL_Q1_Q3!$H$5:$H$362,$J$72),SUMIFS(DB_CAL_Q1_Q3!$M$5:$M$362,DB_CAL_Q1_Q3!$E$5:$E$362,P$78,DB_CAL_Q1_Q3!$H$5:$H$362,$J$72,DB_CAL_Q1_Q3!$I$5:$I$362,$J$74))))</f>
        <v>97</v>
      </c>
      <c r="Q82" s="221">
        <f>IF(AND($J$72="Todas",$J$74="Todas"),SUMIF(DB_CAL_Q1_Q3!$E$5:$E$362,Q$78,DB_CAL_Q1_Q3!$M$5:$M$362),IF($J$72="Todas",SUMIFS(DB_CAL_Q1_Q3!$M$5:$M$362,DB_CAL_Q1_Q3!$E$5:$E$362,Q$78,DB_CAL_Q1_Q3!$I$5:$I$362,$J$74),IF($J$74="Todas",SUMIFS(DB_CAL_Q1_Q3!$M$5:$M$362,DB_CAL_Q1_Q3!$E$5:$E$362,Q$78,DB_CAL_Q1_Q3!$H$5:$H$362,$J$72),SUMIFS(DB_CAL_Q1_Q3!$M$5:$M$362,DB_CAL_Q1_Q3!$E$5:$E$362,Q$78,DB_CAL_Q1_Q3!$H$5:$H$362,$J$72,DB_CAL_Q1_Q3!$I$5:$I$362,$J$74))))</f>
        <v>107</v>
      </c>
      <c r="R82" s="221">
        <f>IF(AND($J$72="Todas",$J$74="Todas"),SUMIF(DB_CAL_Q1_Q3!$E$5:$E$362,R$78,DB_CAL_Q1_Q3!$M$5:$M$362),IF($J$72="Todas",SUMIFS(DB_CAL_Q1_Q3!$M$5:$M$362,DB_CAL_Q1_Q3!$E$5:$E$362,R$78,DB_CAL_Q1_Q3!$I$5:$I$362,$J$74),IF($J$74="Todas",SUMIFS(DB_CAL_Q1_Q3!$M$5:$M$362,DB_CAL_Q1_Q3!$E$5:$E$362,R$78,DB_CAL_Q1_Q3!$H$5:$H$362,$J$72),SUMIFS(DB_CAL_Q1_Q3!$M$5:$M$362,DB_CAL_Q1_Q3!$E$5:$E$362,R$78,DB_CAL_Q1_Q3!$H$5:$H$362,$J$72,DB_CAL_Q1_Q3!$I$5:$I$362,$J$74))))</f>
        <v>36</v>
      </c>
      <c r="S82" s="225">
        <f t="shared" si="61"/>
        <v>0.3911290322580645</v>
      </c>
      <c r="T82" s="225">
        <f t="shared" si="62"/>
        <v>0.39194139194139194</v>
      </c>
      <c r="U82" s="225">
        <f t="shared" si="63"/>
        <v>0.33962264150943394</v>
      </c>
      <c r="W82" s="185"/>
      <c r="X82" s="185"/>
      <c r="AB82" s="774"/>
    </row>
    <row r="83" spans="1:35">
      <c r="A83" s="185">
        <v>5</v>
      </c>
      <c r="B83" s="898" t="str">
        <f t="shared" si="52"/>
        <v>Sostenibilidad</v>
      </c>
      <c r="C83" s="221">
        <f t="shared" si="58"/>
        <v>46</v>
      </c>
      <c r="D83" s="222">
        <f t="shared" si="59"/>
        <v>0.12849162011173185</v>
      </c>
      <c r="E83" s="185"/>
      <c r="F83" s="777">
        <f t="shared" si="53"/>
        <v>46</v>
      </c>
      <c r="G83" s="759">
        <f t="shared" si="54"/>
        <v>1</v>
      </c>
      <c r="H83" s="214">
        <f t="shared" si="60"/>
        <v>46</v>
      </c>
      <c r="I83" s="194">
        <f t="shared" si="55"/>
        <v>0.12849162011173185</v>
      </c>
      <c r="J83" s="843" t="s">
        <v>107</v>
      </c>
      <c r="K83" s="185"/>
      <c r="L83" s="185">
        <v>6</v>
      </c>
      <c r="M83" s="223"/>
      <c r="N83" s="224" t="s">
        <v>107</v>
      </c>
      <c r="O83" s="222">
        <f t="shared" si="56"/>
        <v>0.12849162011173185</v>
      </c>
      <c r="P83" s="221">
        <f>IF(AND($J$72="Todas",$J$74="Todas"),SUMIF(DB_CAL_Q1_Q3!$E$5:$E$362,P$78,DB_CAL_Q1_Q3!$N$5:$N$362),IF($J$72="Todas",SUMIFS(DB_CAL_Q1_Q3!$N$5:$N$362,DB_CAL_Q1_Q3!$E$5:$E$362,P$78,DB_CAL_Q1_Q3!$I$5:$I$362,$J$74),IF($J$74="Todas",SUMIFS(DB_CAL_Q1_Q3!$N$5:$N$362,DB_CAL_Q1_Q3!$E$5:$E$362,P$78,DB_CAL_Q1_Q3!$H$5:$H$362,$J$72),SUMIFS(DB_CAL_Q1_Q3!$N$5:$N$362,DB_CAL_Q1_Q3!$E$5:$E$362,P$78,DB_CAL_Q1_Q3!$H$5:$H$362,$J$72,DB_CAL_Q1_Q3!$I$5:$I$362,$J$74))))</f>
        <v>15</v>
      </c>
      <c r="Q83" s="221">
        <f>IF(AND($J$72="Todas",$J$74="Todas"),SUMIF(DB_CAL_Q1_Q3!$E$5:$E$362,Q$78,DB_CAL_Q1_Q3!$N$5:$N$362),IF($J$72="Todas",SUMIFS(DB_CAL_Q1_Q3!$N$5:$N$362,DB_CAL_Q1_Q3!$E$5:$E$362,Q$78,DB_CAL_Q1_Q3!$I$5:$I$362,$J$74),IF($J$74="Todas",SUMIFS(DB_CAL_Q1_Q3!$N$5:$N$362,DB_CAL_Q1_Q3!$E$5:$E$362,Q$78,DB_CAL_Q1_Q3!$H$5:$H$362,$J$72),SUMIFS(DB_CAL_Q1_Q3!$N$5:$N$362,DB_CAL_Q1_Q3!$E$5:$E$362,Q$78,DB_CAL_Q1_Q3!$H$5:$H$362,$J$72,DB_CAL_Q1_Q3!$I$5:$I$362,$J$74))))</f>
        <v>26</v>
      </c>
      <c r="R83" s="221">
        <f>IF(AND($J$72="Todas",$J$74="Todas"),SUMIF(DB_CAL_Q1_Q3!$E$5:$E$362,R$78,DB_CAL_Q1_Q3!$N$5:$N$362),IF($J$72="Todas",SUMIFS(DB_CAL_Q1_Q3!$N$5:$N$362,DB_CAL_Q1_Q3!$E$5:$E$362,R$78,DB_CAL_Q1_Q3!$I$5:$I$362,$J$74),IF($J$74="Todas",SUMIFS(DB_CAL_Q1_Q3!$N$5:$N$362,DB_CAL_Q1_Q3!$E$5:$E$362,R$78,DB_CAL_Q1_Q3!$H$5:$H$362,$J$72),SUMIFS(DB_CAL_Q1_Q3!$N$5:$N$362,DB_CAL_Q1_Q3!$E$5:$E$362,R$78,DB_CAL_Q1_Q3!$H$5:$H$362,$J$72,DB_CAL_Q1_Q3!$I$5:$I$362,$J$74))))</f>
        <v>5</v>
      </c>
      <c r="S83" s="225">
        <f t="shared" si="61"/>
        <v>6.0483870967741937E-2</v>
      </c>
      <c r="T83" s="225">
        <f t="shared" si="62"/>
        <v>9.5238095238095233E-2</v>
      </c>
      <c r="U83" s="225">
        <f t="shared" si="63"/>
        <v>4.716981132075472E-2</v>
      </c>
      <c r="W83" s="185"/>
      <c r="X83" s="185"/>
      <c r="AB83" s="774"/>
    </row>
    <row r="84" spans="1:35">
      <c r="A84" s="185">
        <v>6</v>
      </c>
      <c r="B84" s="898" t="str">
        <f t="shared" si="52"/>
        <v>Almacenamiento</v>
      </c>
      <c r="C84" s="221">
        <f t="shared" si="58"/>
        <v>35</v>
      </c>
      <c r="D84" s="222">
        <f t="shared" si="59"/>
        <v>9.7765363128491614E-2</v>
      </c>
      <c r="E84" s="185"/>
      <c r="F84" s="777">
        <f t="shared" si="53"/>
        <v>35</v>
      </c>
      <c r="G84" s="759">
        <f t="shared" si="54"/>
        <v>1</v>
      </c>
      <c r="H84" s="214">
        <f t="shared" si="60"/>
        <v>35</v>
      </c>
      <c r="I84" s="194">
        <f t="shared" si="55"/>
        <v>9.7765363128491614E-2</v>
      </c>
      <c r="J84" s="843" t="s">
        <v>103</v>
      </c>
      <c r="K84" s="185"/>
      <c r="L84" s="185">
        <v>7</v>
      </c>
      <c r="M84" s="223"/>
      <c r="N84" s="224" t="s">
        <v>103</v>
      </c>
      <c r="O84" s="222">
        <f t="shared" si="56"/>
        <v>9.7765363128491614E-2</v>
      </c>
      <c r="P84" s="221">
        <f>IF(AND($J$72="Todas",$J$74="Todas"),SUMIF(DB_CAL_Q1_Q3!$E$5:$E$362,P$78,DB_CAL_Q1_Q3!$O$5:$O$362),IF($J$72="Todas",SUMIFS(DB_CAL_Q1_Q3!$O$5:$O$362,DB_CAL_Q1_Q3!$E$5:$E$362,P$78,DB_CAL_Q1_Q3!$I$5:$I$362,$J$74),IF($J$74="Todas",SUMIFS(DB_CAL_Q1_Q3!$O$5:$O$362,DB_CAL_Q1_Q3!$E$5:$E$362,P$78,DB_CAL_Q1_Q3!$H$5:$H$362,$J$72),SUMIFS(DB_CAL_Q1_Q3!$O$5:$O$362,DB_CAL_Q1_Q3!$E$5:$E$362,P$78,DB_CAL_Q1_Q3!$H$5:$H$362,$J$72,DB_CAL_Q1_Q3!$I$5:$I$362,$J$74))))</f>
        <v>16</v>
      </c>
      <c r="Q84" s="221">
        <f>IF(AND($J$72="Todas",$J$74="Todas"),SUMIF(DB_CAL_Q1_Q3!$E$5:$E$362,Q$78,DB_CAL_Q1_Q3!$O$5:$O$362),IF($J$72="Todas",SUMIFS(DB_CAL_Q1_Q3!$O$5:$O$362,DB_CAL_Q1_Q3!$E$5:$E$362,Q$78,DB_CAL_Q1_Q3!$I$5:$I$362,$J$74),IF($J$74="Todas",SUMIFS(DB_CAL_Q1_Q3!$O$5:$O$362,DB_CAL_Q1_Q3!$E$5:$E$362,Q$78,DB_CAL_Q1_Q3!$H$5:$H$362,$J$72),SUMIFS(DB_CAL_Q1_Q3!$O$5:$O$362,DB_CAL_Q1_Q3!$E$5:$E$362,Q$78,DB_CAL_Q1_Q3!$H$5:$H$362,$J$72,DB_CAL_Q1_Q3!$I$5:$I$362,$J$74))))</f>
        <v>13</v>
      </c>
      <c r="R84" s="221">
        <f>IF(AND($J$72="Todas",$J$74="Todas"),SUMIF(DB_CAL_Q1_Q3!$E$5:$E$362,R$78,DB_CAL_Q1_Q3!$O$5:$O$362),IF($J$72="Todas",SUMIFS(DB_CAL_Q1_Q3!$O$5:$O$362,DB_CAL_Q1_Q3!$E$5:$E$362,R$78,DB_CAL_Q1_Q3!$I$5:$I$362,$J$74),IF($J$74="Todas",SUMIFS(DB_CAL_Q1_Q3!$O$5:$O$362,DB_CAL_Q1_Q3!$E$5:$E$362,R$78,DB_CAL_Q1_Q3!$H$5:$H$362,$J$72),SUMIFS(DB_CAL_Q1_Q3!$O$5:$O$362,DB_CAL_Q1_Q3!$E$5:$E$362,R$78,DB_CAL_Q1_Q3!$H$5:$H$362,$J$72,DB_CAL_Q1_Q3!$I$5:$I$362,$J$74))))</f>
        <v>6</v>
      </c>
      <c r="S84" s="225">
        <f t="shared" si="61"/>
        <v>6.4516129032258063E-2</v>
      </c>
      <c r="T84" s="225">
        <f t="shared" si="62"/>
        <v>4.7619047619047616E-2</v>
      </c>
      <c r="U84" s="225">
        <f t="shared" si="63"/>
        <v>5.6603773584905662E-2</v>
      </c>
      <c r="W84" s="185"/>
      <c r="X84" s="185"/>
      <c r="Y84" s="774"/>
      <c r="AB84" s="774"/>
    </row>
    <row r="85" spans="1:35">
      <c r="A85" s="185">
        <v>7</v>
      </c>
      <c r="B85" s="898" t="str">
        <f t="shared" si="52"/>
        <v>Precio equipos</v>
      </c>
      <c r="C85" s="221">
        <f t="shared" si="58"/>
        <v>19</v>
      </c>
      <c r="D85" s="222">
        <f t="shared" si="59"/>
        <v>5.3072625698324022E-2</v>
      </c>
      <c r="E85" s="185"/>
      <c r="F85" s="777">
        <f t="shared" si="53"/>
        <v>57</v>
      </c>
      <c r="G85" s="759">
        <f t="shared" si="54"/>
        <v>1</v>
      </c>
      <c r="H85" s="214">
        <f t="shared" si="60"/>
        <v>57</v>
      </c>
      <c r="I85" s="194">
        <f t="shared" si="55"/>
        <v>0.15921787709497207</v>
      </c>
      <c r="J85" s="849" t="s">
        <v>104</v>
      </c>
      <c r="K85" s="185"/>
      <c r="L85" s="185">
        <v>8</v>
      </c>
      <c r="M85" s="223"/>
      <c r="N85" s="224" t="s">
        <v>104</v>
      </c>
      <c r="O85" s="222">
        <f t="shared" si="56"/>
        <v>0.15921787709497207</v>
      </c>
      <c r="P85" s="221">
        <f>IF(AND($J$72="Todas",$J$74="Todas"),SUMIF(DB_CAL_Q1_Q3!$E$5:$E$362,P$78,DB_CAL_Q1_Q3!$P$5:$P$362),IF($J$72="Todas",SUMIFS(DB_CAL_Q1_Q3!$P$5:$P$362,DB_CAL_Q1_Q3!$E$5:$E$362,P$78,DB_CAL_Q1_Q3!$I$5:$I$362,$J$74),IF($J$74="Todas",SUMIFS(DB_CAL_Q1_Q3!$P$5:$P$362,DB_CAL_Q1_Q3!$E$5:$E$362,P$78,DB_CAL_Q1_Q3!$H$5:$H$362,$J$72),SUMIFS(DB_CAL_Q1_Q3!$P$5:$P$362,DB_CAL_Q1_Q3!$E$5:$E$362,P$78,DB_CAL_Q1_Q3!$H$5:$H$362,$J$72,DB_CAL_Q1_Q3!$I$5:$I$362,$J$74))))</f>
        <v>15</v>
      </c>
      <c r="Q85" s="221">
        <f>IF(AND($J$72="Todas",$J$74="Todas"),SUMIF(DB_CAL_Q1_Q3!$E$5:$E$362,Q$78,DB_CAL_Q1_Q3!$P$5:$P$362),IF($J$72="Todas",SUMIFS(DB_CAL_Q1_Q3!$P$5:$P$362,DB_CAL_Q1_Q3!$E$5:$E$362,Q$78,DB_CAL_Q1_Q3!$I$5:$I$362,$J$74),IF($J$74="Todas",SUMIFS(DB_CAL_Q1_Q3!$P$5:$P$362,DB_CAL_Q1_Q3!$E$5:$E$362,Q$78,DB_CAL_Q1_Q3!$H$5:$H$362,$J$72),SUMIFS(DB_CAL_Q1_Q3!$P$5:$P$362,DB_CAL_Q1_Q3!$E$5:$E$362,Q$78,DB_CAL_Q1_Q3!$H$5:$H$362,$J$72,DB_CAL_Q1_Q3!$I$5:$I$362,$J$74))))</f>
        <v>25</v>
      </c>
      <c r="R85" s="221">
        <f>IF(AND($J$72="Todas",$J$74="Todas"),SUMIF(DB_CAL_Q1_Q3!$E$5:$E$362,R$78,DB_CAL_Q1_Q3!$P$5:$P$362),IF($J$72="Todas",SUMIFS(DB_CAL_Q1_Q3!$P$5:$P$362,DB_CAL_Q1_Q3!$E$5:$E$362,R$78,DB_CAL_Q1_Q3!$I$5:$I$362,$J$74),IF($J$74="Todas",SUMIFS(DB_CAL_Q1_Q3!$P$5:$P$362,DB_CAL_Q1_Q3!$E$5:$E$362,R$78,DB_CAL_Q1_Q3!$H$5:$H$362,$J$72),SUMIFS(DB_CAL_Q1_Q3!$P$5:$P$362,DB_CAL_Q1_Q3!$E$5:$E$362,R$78,DB_CAL_Q1_Q3!$H$5:$H$362,$J$72,DB_CAL_Q1_Q3!$I$5:$I$362,$J$74))))</f>
        <v>17</v>
      </c>
      <c r="S85" s="225">
        <f t="shared" si="61"/>
        <v>6.0483870967741937E-2</v>
      </c>
      <c r="T85" s="225">
        <f t="shared" si="62"/>
        <v>9.1575091575091569E-2</v>
      </c>
      <c r="U85" s="225">
        <f t="shared" si="63"/>
        <v>0.16037735849056603</v>
      </c>
      <c r="W85" s="774"/>
      <c r="X85" s="776"/>
      <c r="Y85" s="776"/>
      <c r="Z85" s="774"/>
      <c r="AB85" s="774"/>
    </row>
    <row r="86" spans="1:35">
      <c r="A86" s="185">
        <v>8</v>
      </c>
      <c r="B86" s="898" t="str">
        <f t="shared" si="52"/>
        <v>Otros</v>
      </c>
      <c r="C86" s="221">
        <f t="shared" si="58"/>
        <v>14</v>
      </c>
      <c r="D86" s="222">
        <f t="shared" si="59"/>
        <v>3.9106145251396648E-2</v>
      </c>
      <c r="E86" s="185"/>
      <c r="F86" s="777">
        <f t="shared" si="53"/>
        <v>11</v>
      </c>
      <c r="G86" s="759">
        <f t="shared" si="54"/>
        <v>1</v>
      </c>
      <c r="H86" s="214">
        <f t="shared" si="60"/>
        <v>11</v>
      </c>
      <c r="I86" s="194">
        <f t="shared" si="55"/>
        <v>3.0726256983240222E-2</v>
      </c>
      <c r="J86" s="849" t="s">
        <v>57</v>
      </c>
      <c r="K86" s="185"/>
      <c r="L86" s="185">
        <v>9</v>
      </c>
      <c r="M86" s="223"/>
      <c r="N86" s="224" t="s">
        <v>57</v>
      </c>
      <c r="O86" s="222">
        <f t="shared" si="56"/>
        <v>3.0726256983240222E-2</v>
      </c>
      <c r="P86" s="221">
        <f>IF(AND($J$72="Todas",$J$74="Todas"),SUMIF(DB_CAL_Q1_Q3!$E$5:$E$362,P$78,DB_CAL_Q1_Q3!$Q$5:$Q$362),IF($J$72="Todas",SUMIFS(DB_CAL_Q1_Q3!$Q$5:$Q$362,DB_CAL_Q1_Q3!$E$5:$E$362,P$78,DB_CAL_Q1_Q3!$I$5:$I$362,$J$74),IF($J$74="Todas",SUMIFS(DB_CAL_Q1_Q3!$Q$5:$Q$362,DB_CAL_Q1_Q3!$E$5:$E$362,P$78,DB_CAL_Q1_Q3!$H$5:$H$362,$J$72),SUMIFS(DB_CAL_Q1_Q3!$Q$5:$Q$362,DB_CAL_Q1_Q3!$E$5:$E$362,P$78,DB_CAL_Q1_Q3!$H$5:$H$362,$J$72,DB_CAL_Q1_Q3!$I$5:$I$362,$J$74))))</f>
        <v>3</v>
      </c>
      <c r="Q86" s="221">
        <f>IF(AND($J$72="Todas",$J$74="Todas"),SUMIF(DB_CAL_Q1_Q3!$E$5:$E$362,Q$78,DB_CAL_Q1_Q3!$Q$5:$Q$362),IF($J$72="Todas",SUMIFS(DB_CAL_Q1_Q3!$Q$5:$Q$362,DB_CAL_Q1_Q3!$E$5:$E$362,Q$78,DB_CAL_Q1_Q3!$I$5:$I$362,$J$74),IF($J$74="Todas",SUMIFS(DB_CAL_Q1_Q3!$Q$5:$Q$362,DB_CAL_Q1_Q3!$E$5:$E$362,Q$78,DB_CAL_Q1_Q3!$H$5:$H$362,$J$72),SUMIFS(DB_CAL_Q1_Q3!$Q$5:$Q$362,DB_CAL_Q1_Q3!$E$5:$E$362,Q$78,DB_CAL_Q1_Q3!$H$5:$H$362,$J$72,DB_CAL_Q1_Q3!$I$5:$I$362,$J$74))))</f>
        <v>4</v>
      </c>
      <c r="R86" s="221">
        <f>IF(AND($J$72="Todas",$J$74="Todas"),SUMIF(DB_CAL_Q1_Q3!$E$5:$E$362,R$78,DB_CAL_Q1_Q3!$Q$5:$Q$362),IF($J$72="Todas",SUMIFS(DB_CAL_Q1_Q3!$Q$5:$Q$362,DB_CAL_Q1_Q3!$E$5:$E$362,R$78,DB_CAL_Q1_Q3!$I$5:$I$362,$J$74),IF($J$74="Todas",SUMIFS(DB_CAL_Q1_Q3!$Q$5:$Q$362,DB_CAL_Q1_Q3!$E$5:$E$362,R$78,DB_CAL_Q1_Q3!$H$5:$H$362,$J$72),SUMIFS(DB_CAL_Q1_Q3!$Q$5:$Q$362,DB_CAL_Q1_Q3!$E$5:$E$362,R$78,DB_CAL_Q1_Q3!$H$5:$H$362,$J$72,DB_CAL_Q1_Q3!$I$5:$I$362,$J$74))))</f>
        <v>4</v>
      </c>
      <c r="S86" s="225">
        <f t="shared" si="61"/>
        <v>1.2096774193548387E-2</v>
      </c>
      <c r="T86" s="225">
        <f t="shared" si="62"/>
        <v>1.4652014652014652E-2</v>
      </c>
      <c r="U86" s="225">
        <f t="shared" si="63"/>
        <v>3.7735849056603772E-2</v>
      </c>
      <c r="W86" s="774"/>
      <c r="X86" s="774"/>
      <c r="Y86" s="774"/>
      <c r="Z86" s="774"/>
    </row>
    <row r="87" spans="1:35" ht="13.5" thickBot="1">
      <c r="A87" s="185">
        <v>9</v>
      </c>
      <c r="B87" s="231" t="str">
        <f t="shared" si="52"/>
        <v>Mantenimiento</v>
      </c>
      <c r="C87" s="232">
        <f t="shared" si="58"/>
        <v>11</v>
      </c>
      <c r="D87" s="233">
        <f t="shared" si="59"/>
        <v>3.0726256983240222E-2</v>
      </c>
      <c r="E87" s="185"/>
      <c r="F87" s="777">
        <f t="shared" si="53"/>
        <v>14</v>
      </c>
      <c r="G87" s="759">
        <f t="shared" si="54"/>
        <v>1</v>
      </c>
      <c r="H87" s="214">
        <f t="shared" si="60"/>
        <v>14</v>
      </c>
      <c r="I87" s="194">
        <f t="shared" si="55"/>
        <v>3.9106145251396648E-2</v>
      </c>
      <c r="J87" s="849" t="s">
        <v>50</v>
      </c>
      <c r="K87" s="185"/>
      <c r="L87" s="185">
        <v>10</v>
      </c>
      <c r="M87" s="234"/>
      <c r="N87" s="235" t="s">
        <v>50</v>
      </c>
      <c r="O87" s="899">
        <f t="shared" si="56"/>
        <v>3.9106145251396648E-2</v>
      </c>
      <c r="P87" s="900">
        <f>IF(AND($J$72="Todas",$J$74="Todas"),SUMIF(DB_CAL_Q1_Q3!$E$5:$E$362,P$78,DB_CAL_Q1_Q3!$R$5:$R$362),IF($J$72="Todas",SUMIFS(DB_CAL_Q1_Q3!$R$5:$R$362,DB_CAL_Q1_Q3!$E$5:$E$362,P$78,DB_CAL_Q1_Q3!$I$5:$I$362,$J$74),IF($J$74="Todas",SUMIFS(DB_CAL_Q1_Q3!$R$5:$R$362,DB_CAL_Q1_Q3!$E$5:$E$362,P$78,DB_CAL_Q1_Q3!$H$5:$H$362,$J$72),SUMIFS(DB_CAL_Q1_Q3!$R$5:$R$362,DB_CAL_Q1_Q3!$E$5:$E$362,P$78,DB_CAL_Q1_Q3!$H$5:$H$362,$J$72,DB_CAL_Q1_Q3!$I$5:$I$362,$J$74))))</f>
        <v>4</v>
      </c>
      <c r="Q87" s="900">
        <f>IF(AND($J$72="Todas",$J$74="Todas"),SUMIF(DB_CAL_Q1_Q3!$E$5:$E$362,Q$78,DB_CAL_Q1_Q3!$R$5:$R$362),IF($J$72="Todas",SUMIFS(DB_CAL_Q1_Q3!$R$5:$R$362,DB_CAL_Q1_Q3!$E$5:$E$362,Q$78,DB_CAL_Q1_Q3!$I$5:$I$362,$J$74),IF($J$74="Todas",SUMIFS(DB_CAL_Q1_Q3!$R$5:$R$362,DB_CAL_Q1_Q3!$E$5:$E$362,Q$78,DB_CAL_Q1_Q3!$H$5:$H$362,$J$72),SUMIFS(DB_CAL_Q1_Q3!$R$5:$R$362,DB_CAL_Q1_Q3!$E$5:$E$362,Q$78,DB_CAL_Q1_Q3!$H$5:$H$362,$J$72,DB_CAL_Q1_Q3!$I$5:$I$362,$J$74))))</f>
        <v>6</v>
      </c>
      <c r="R87" s="900">
        <f>IF(AND($J$72="Todas",$J$74="Todas"),SUMIF(DB_CAL_Q1_Q3!$E$5:$E$362,R$78,DB_CAL_Q1_Q3!$R$5:$R$362),IF($J$72="Todas",SUMIFS(DB_CAL_Q1_Q3!$R$5:$R$362,DB_CAL_Q1_Q3!$E$5:$E$362,R$78,DB_CAL_Q1_Q3!$I$5:$I$362,$J$74),IF($J$74="Todas",SUMIFS(DB_CAL_Q1_Q3!$R$5:$R$362,DB_CAL_Q1_Q3!$E$5:$E$362,R$78,DB_CAL_Q1_Q3!$H$5:$H$362,$J$72),SUMIFS(DB_CAL_Q1_Q3!$R$5:$R$362,DB_CAL_Q1_Q3!$E$5:$E$362,R$78,DB_CAL_Q1_Q3!$H$5:$H$362,$J$72,DB_CAL_Q1_Q3!$I$5:$I$362,$J$74))))</f>
        <v>4</v>
      </c>
      <c r="S87" s="901">
        <f t="shared" si="61"/>
        <v>1.6129032258064516E-2</v>
      </c>
      <c r="T87" s="901">
        <f t="shared" si="62"/>
        <v>2.197802197802198E-2</v>
      </c>
      <c r="U87" s="901">
        <f t="shared" si="63"/>
        <v>3.7735849056603772E-2</v>
      </c>
      <c r="W87" s="774"/>
    </row>
    <row r="88" spans="1:35" ht="13.5" thickTop="1">
      <c r="E88" s="185"/>
      <c r="F88" s="185"/>
      <c r="G88" s="185"/>
      <c r="H88" s="185"/>
      <c r="I88" s="185"/>
      <c r="J88" s="185"/>
      <c r="K88" s="215"/>
      <c r="L88" s="185"/>
      <c r="O88" s="186"/>
      <c r="P88" s="873">
        <f>SUM(P79:P87)</f>
        <v>248</v>
      </c>
      <c r="Q88" s="873">
        <f t="shared" ref="Q88:U88" si="64">SUM(Q79:Q87)</f>
        <v>273</v>
      </c>
      <c r="R88" s="873">
        <f t="shared" si="64"/>
        <v>106</v>
      </c>
      <c r="S88" s="902">
        <f t="shared" si="64"/>
        <v>0.99999999999999989</v>
      </c>
      <c r="T88" s="902">
        <f t="shared" si="64"/>
        <v>1</v>
      </c>
      <c r="U88" s="902">
        <f t="shared" si="64"/>
        <v>0.99999999999999989</v>
      </c>
      <c r="W88" s="774"/>
    </row>
    <row r="89" spans="1:35">
      <c r="D89" s="185"/>
      <c r="E89" s="185"/>
      <c r="F89" s="185"/>
      <c r="G89" s="185"/>
      <c r="H89" s="185"/>
      <c r="I89" s="185"/>
      <c r="J89" s="185"/>
      <c r="K89" s="215"/>
      <c r="L89" s="185"/>
      <c r="O89" s="186"/>
      <c r="P89" s="185">
        <f>IF(AND($J$72="Todas",$J$74="Todas"),COUNTIF(DB_CAL_Q1_Q3!$E$5:$E$362,P$78),IF($J$72="Todas",COUNTIFS(DB_CAL_Q1_Q3!$E$5:$E$362,P$78,DB_CAL_Q1_Q3!$I$5:$I$362,$J$74),IF($J$74="Todas",COUNTIFS(DB_CAL_Q1_Q3!$F$5:$F$362,P$78,DB_CAL_Q1_Q3!$H$5:$H$362,$J$72),COUNTIFS(DB_CAL_Q1_Q3!$E$5:$E$362,P$78,DB_CAL_Q1_Q3!$H$5:$H$362,$J$72,DB_CAL_Q1_Q3!$I$5:$I$362,$J$74))))</f>
        <v>151</v>
      </c>
      <c r="Q89" s="185">
        <f>IF(AND($J$72="Todas",$J$74="Todas"),COUNTIF(DB_CAL_Q1_Q3!$E$5:$E$362,Q$78),IF($J$72="Todas",COUNTIFS(DB_CAL_Q1_Q3!$E$5:$E$362,Q$78,DB_CAL_Q1_Q3!$I$5:$I$362,$J$74),IF($J$74="Todas",COUNTIFS(DB_CAL_Q1_Q3!$F$5:$F$362,Q$78,DB_CAL_Q1_Q3!$H$5:$H$362,$J$72),COUNTIFS(DB_CAL_Q1_Q3!$E$5:$E$362,Q$78,DB_CAL_Q1_Q3!$H$5:$H$362,$J$72,DB_CAL_Q1_Q3!$I$5:$I$362,$J$74))))</f>
        <v>145</v>
      </c>
      <c r="R89" s="185">
        <f>IF(AND($J$72="Todas",$J$74="Todas"),COUNTIF(DB_CAL_Q1_Q3!$E$5:$E$362,R$78),IF($J$72="Todas",COUNTIFS(DB_CAL_Q1_Q3!$E$5:$E$362,R$78,DB_CAL_Q1_Q3!$I$5:$I$362,$J$74),IF($J$74="Todas",COUNTIFS(DB_CAL_Q1_Q3!$F$5:$F$362,R$78,DB_CAL_Q1_Q3!$H$5:$H$362,$J$72),COUNTIFS(DB_CAL_Q1_Q3!$E$5:$E$362,R$78,DB_CAL_Q1_Q3!$H$5:$H$362,$J$72,DB_CAL_Q1_Q3!$I$5:$I$362,$J$74))))</f>
        <v>62</v>
      </c>
      <c r="T89" s="185"/>
      <c r="U89" s="185"/>
      <c r="W89" s="774"/>
    </row>
    <row r="90" spans="1:35" s="774" customFormat="1">
      <c r="A90" s="776"/>
      <c r="B90" s="261"/>
      <c r="C90" s="261"/>
      <c r="D90" s="261"/>
      <c r="E90" s="261"/>
      <c r="F90" s="261"/>
      <c r="G90" s="261"/>
      <c r="H90" s="261"/>
      <c r="I90" s="261"/>
      <c r="J90" s="261"/>
      <c r="K90" s="261"/>
      <c r="L90" s="261"/>
      <c r="T90" s="261"/>
      <c r="U90" s="261"/>
      <c r="V90" s="261"/>
      <c r="W90" s="261"/>
      <c r="X90" s="261"/>
    </row>
    <row r="91" spans="1:35" s="774" customFormat="1">
      <c r="A91" s="776"/>
      <c r="B91" s="261"/>
      <c r="C91" s="261"/>
      <c r="D91" s="261"/>
      <c r="E91" s="261"/>
      <c r="F91" s="261"/>
      <c r="G91" s="261"/>
      <c r="H91" s="261"/>
      <c r="I91" s="261"/>
      <c r="J91" s="261"/>
      <c r="K91" s="261"/>
      <c r="L91" s="261"/>
      <c r="T91" s="261"/>
      <c r="U91" s="261"/>
      <c r="V91" s="261"/>
      <c r="W91" s="261"/>
      <c r="X91" s="261"/>
    </row>
    <row r="92" spans="1:35" s="774" customFormat="1">
      <c r="A92" s="776"/>
      <c r="B92" s="261"/>
      <c r="C92" s="261"/>
      <c r="D92" s="261"/>
      <c r="E92" s="261"/>
      <c r="F92" s="261"/>
      <c r="G92" s="261"/>
      <c r="H92" s="261"/>
      <c r="I92" s="261"/>
      <c r="J92" s="261"/>
      <c r="K92" s="261"/>
      <c r="L92" s="261"/>
      <c r="T92" s="261"/>
      <c r="U92" s="261"/>
      <c r="V92" s="261"/>
      <c r="W92" s="261"/>
      <c r="X92" s="261"/>
    </row>
    <row r="93" spans="1:35" s="774" customFormat="1">
      <c r="A93" s="776"/>
      <c r="B93" s="261"/>
      <c r="C93" s="261"/>
      <c r="D93" s="261"/>
      <c r="E93" s="261"/>
      <c r="F93" s="261"/>
      <c r="G93" s="261"/>
      <c r="H93" s="261"/>
      <c r="I93" s="261"/>
      <c r="J93" s="261"/>
      <c r="K93" s="261"/>
      <c r="L93" s="261"/>
      <c r="T93" s="261"/>
      <c r="U93" s="261"/>
      <c r="V93" s="261"/>
      <c r="W93" s="261"/>
      <c r="X93" s="261"/>
    </row>
    <row r="94" spans="1:35" s="774" customFormat="1">
      <c r="A94" s="776"/>
      <c r="B94" s="261"/>
      <c r="C94" s="261"/>
      <c r="D94" s="261"/>
      <c r="E94" s="261"/>
      <c r="F94" s="261"/>
      <c r="G94" s="261"/>
      <c r="H94" s="261"/>
      <c r="I94" s="261"/>
      <c r="J94" s="261"/>
      <c r="K94" s="261"/>
      <c r="L94" s="261"/>
      <c r="T94" s="261"/>
      <c r="U94" s="261"/>
      <c r="V94" s="261"/>
      <c r="W94" s="261"/>
      <c r="X94" s="261"/>
    </row>
    <row r="95" spans="1:35" s="774" customFormat="1">
      <c r="A95" s="776"/>
      <c r="B95" s="261"/>
      <c r="C95" s="261"/>
      <c r="D95" s="261"/>
      <c r="E95" s="261"/>
      <c r="F95" s="261"/>
      <c r="G95" s="261"/>
      <c r="H95" s="261"/>
      <c r="I95" s="261"/>
      <c r="J95" s="261"/>
      <c r="K95" s="261"/>
      <c r="L95" s="261"/>
      <c r="T95" s="261"/>
      <c r="U95" s="261"/>
      <c r="V95" s="261"/>
      <c r="W95" s="261"/>
      <c r="X95" s="261"/>
      <c r="Y95" s="186"/>
      <c r="Z95" s="186"/>
      <c r="AA95" s="186"/>
      <c r="AB95" s="186"/>
      <c r="AC95" s="186"/>
      <c r="AD95" s="186"/>
      <c r="AE95" s="186"/>
      <c r="AF95" s="186"/>
    </row>
    <row r="96" spans="1:35" s="774" customFormat="1">
      <c r="A96" s="776"/>
      <c r="B96" s="261"/>
      <c r="C96" s="261"/>
      <c r="D96" s="261"/>
      <c r="E96" s="261"/>
      <c r="F96" s="261"/>
      <c r="G96" s="261"/>
      <c r="H96" s="261"/>
      <c r="I96" s="261"/>
      <c r="J96" s="261"/>
      <c r="K96" s="261"/>
      <c r="L96" s="261"/>
      <c r="T96" s="261"/>
      <c r="U96" s="261"/>
      <c r="V96" s="261"/>
      <c r="W96" s="261"/>
      <c r="X96" s="261"/>
      <c r="AG96" s="186"/>
      <c r="AH96" s="186"/>
      <c r="AI96" s="186"/>
    </row>
    <row r="97" spans="1:35" s="774" customFormat="1">
      <c r="A97" s="776"/>
      <c r="B97" s="261"/>
      <c r="C97" s="261"/>
      <c r="D97" s="261"/>
      <c r="E97" s="261"/>
      <c r="F97" s="261"/>
      <c r="G97" s="261"/>
      <c r="H97" s="261"/>
      <c r="I97" s="261"/>
      <c r="J97" s="261"/>
      <c r="K97" s="261"/>
      <c r="L97" s="261"/>
      <c r="T97" s="261"/>
      <c r="U97" s="261"/>
      <c r="V97" s="261"/>
      <c r="W97" s="261"/>
      <c r="X97" s="261"/>
      <c r="AI97" s="186"/>
    </row>
    <row r="98" spans="1:35" s="774" customFormat="1">
      <c r="A98" s="776"/>
      <c r="B98" s="261"/>
      <c r="C98" s="261"/>
      <c r="D98" s="261"/>
      <c r="E98" s="261"/>
      <c r="F98" s="261"/>
      <c r="G98" s="261"/>
      <c r="H98" s="261"/>
      <c r="I98" s="261"/>
      <c r="J98" s="261"/>
      <c r="K98" s="261"/>
      <c r="L98" s="261"/>
      <c r="T98" s="261"/>
      <c r="U98" s="261"/>
      <c r="V98" s="261"/>
      <c r="W98" s="261"/>
      <c r="X98" s="261"/>
      <c r="AI98" s="186"/>
    </row>
    <row r="99" spans="1:35" s="774" customFormat="1">
      <c r="A99" s="776"/>
      <c r="B99" s="261"/>
      <c r="C99" s="261"/>
      <c r="D99" s="261"/>
      <c r="E99" s="261"/>
      <c r="F99" s="261"/>
      <c r="G99" s="261"/>
      <c r="H99" s="261"/>
      <c r="I99" s="261"/>
      <c r="J99" s="261"/>
      <c r="K99" s="261"/>
      <c r="L99" s="261"/>
      <c r="T99" s="261"/>
      <c r="U99" s="261"/>
      <c r="V99" s="261"/>
      <c r="W99" s="261"/>
      <c r="X99" s="261"/>
      <c r="AI99" s="186"/>
    </row>
    <row r="100" spans="1:35" s="774" customFormat="1">
      <c r="A100" s="776"/>
      <c r="B100" s="261"/>
      <c r="C100" s="261"/>
      <c r="D100" s="261"/>
      <c r="E100" s="261"/>
      <c r="F100" s="261"/>
      <c r="G100" s="261"/>
      <c r="H100" s="261"/>
      <c r="I100" s="261"/>
      <c r="J100" s="261"/>
      <c r="K100" s="261"/>
      <c r="L100" s="261"/>
      <c r="T100" s="261"/>
      <c r="U100" s="261"/>
      <c r="V100" s="261"/>
      <c r="W100" s="261"/>
      <c r="X100" s="261"/>
      <c r="AI100" s="186"/>
    </row>
    <row r="101" spans="1:35" s="774" customFormat="1">
      <c r="A101" s="776"/>
      <c r="B101" s="261"/>
      <c r="C101" s="261"/>
      <c r="D101" s="261"/>
      <c r="E101" s="261"/>
      <c r="F101" s="261"/>
      <c r="G101" s="261"/>
      <c r="H101" s="261"/>
      <c r="I101" s="261"/>
      <c r="J101" s="261"/>
      <c r="K101" s="261"/>
      <c r="L101" s="261"/>
      <c r="T101" s="261"/>
      <c r="U101" s="261"/>
      <c r="V101" s="261"/>
      <c r="W101" s="261"/>
      <c r="X101" s="261"/>
      <c r="AI101" s="186"/>
    </row>
    <row r="102" spans="1:35" s="774" customFormat="1">
      <c r="A102" s="776"/>
      <c r="B102" s="261"/>
      <c r="C102" s="261"/>
      <c r="D102" s="261"/>
      <c r="E102" s="261"/>
      <c r="F102" s="261"/>
      <c r="G102" s="261"/>
      <c r="H102" s="261"/>
      <c r="I102" s="261"/>
      <c r="J102" s="261"/>
      <c r="K102" s="261"/>
      <c r="L102" s="261"/>
      <c r="T102" s="261"/>
      <c r="U102" s="261"/>
      <c r="V102" s="261"/>
      <c r="W102" s="261"/>
      <c r="X102" s="261"/>
      <c r="AI102" s="186"/>
    </row>
    <row r="103" spans="1:35" s="774" customFormat="1">
      <c r="A103" s="776"/>
      <c r="B103" s="261"/>
      <c r="C103" s="261"/>
      <c r="D103" s="261"/>
      <c r="E103" s="261"/>
      <c r="F103" s="261"/>
      <c r="G103" s="261"/>
      <c r="H103" s="261"/>
      <c r="I103" s="261"/>
      <c r="J103" s="261"/>
      <c r="K103" s="261"/>
      <c r="L103" s="261"/>
      <c r="T103" s="261"/>
      <c r="U103" s="261"/>
      <c r="V103" s="261"/>
      <c r="W103" s="261"/>
      <c r="X103" s="261"/>
      <c r="AI103" s="186"/>
    </row>
    <row r="104" spans="1:35" s="774" customFormat="1">
      <c r="A104" s="776"/>
      <c r="B104" s="261"/>
      <c r="C104" s="261"/>
      <c r="D104" s="261"/>
      <c r="E104" s="261"/>
      <c r="F104" s="261"/>
      <c r="G104" s="261"/>
      <c r="H104" s="261"/>
      <c r="I104" s="261"/>
      <c r="J104" s="261"/>
      <c r="K104" s="261"/>
      <c r="L104" s="261"/>
      <c r="T104" s="261"/>
      <c r="U104" s="261"/>
      <c r="V104" s="261"/>
      <c r="W104" s="261"/>
      <c r="X104" s="261"/>
      <c r="AI104" s="186"/>
    </row>
    <row r="105" spans="1:35" s="774" customFormat="1">
      <c r="A105" s="776"/>
      <c r="B105" s="261"/>
      <c r="C105" s="261"/>
      <c r="D105" s="261"/>
      <c r="E105" s="261"/>
      <c r="F105" s="261"/>
      <c r="G105" s="261"/>
      <c r="H105" s="261"/>
      <c r="I105" s="261"/>
      <c r="J105" s="261"/>
      <c r="K105" s="261"/>
      <c r="L105" s="261"/>
      <c r="T105" s="261"/>
      <c r="U105" s="261"/>
      <c r="V105" s="261"/>
      <c r="W105" s="261"/>
      <c r="X105" s="261"/>
      <c r="AI105" s="186"/>
    </row>
    <row r="106" spans="1:35" s="774" customFormat="1">
      <c r="A106" s="776"/>
      <c r="B106" s="261"/>
      <c r="C106" s="261"/>
      <c r="D106" s="261"/>
      <c r="E106" s="261"/>
      <c r="F106" s="261"/>
      <c r="G106" s="261"/>
      <c r="H106" s="261"/>
      <c r="I106" s="261"/>
      <c r="J106" s="261"/>
      <c r="K106" s="261"/>
      <c r="L106" s="261"/>
      <c r="T106" s="261"/>
      <c r="U106" s="261"/>
      <c r="V106" s="261"/>
      <c r="W106" s="261"/>
      <c r="X106" s="261"/>
      <c r="AI106" s="186"/>
    </row>
    <row r="107" spans="1:35" s="774" customFormat="1">
      <c r="A107" s="776"/>
      <c r="B107" s="261"/>
      <c r="C107" s="261"/>
      <c r="D107" s="261"/>
      <c r="E107" s="261"/>
      <c r="F107" s="261"/>
      <c r="G107" s="261"/>
      <c r="H107" s="261"/>
      <c r="I107" s="261"/>
      <c r="J107" s="261"/>
      <c r="K107" s="261"/>
      <c r="L107" s="261"/>
      <c r="T107" s="261"/>
      <c r="U107" s="261"/>
      <c r="V107" s="261"/>
      <c r="W107" s="261"/>
      <c r="X107" s="261"/>
      <c r="AI107" s="186"/>
    </row>
    <row r="108" spans="1:35" s="774" customFormat="1">
      <c r="A108" s="185"/>
      <c r="B108" s="261"/>
      <c r="C108" s="261"/>
      <c r="D108" s="261"/>
      <c r="E108" s="261"/>
      <c r="F108" s="261"/>
      <c r="G108" s="261"/>
      <c r="H108" s="261"/>
      <c r="I108" s="261"/>
      <c r="J108" s="261"/>
      <c r="K108" s="261"/>
      <c r="L108" s="261"/>
      <c r="S108" s="186"/>
      <c r="T108" s="261"/>
      <c r="U108" s="261"/>
      <c r="V108" s="261"/>
      <c r="W108" s="261"/>
      <c r="X108" s="261"/>
      <c r="Y108" s="186"/>
      <c r="Z108" s="186"/>
      <c r="AA108" s="186"/>
      <c r="AB108" s="186"/>
      <c r="AC108" s="186"/>
      <c r="AD108" s="186"/>
      <c r="AE108" s="186"/>
      <c r="AF108" s="186"/>
      <c r="AI108" s="186"/>
    </row>
    <row r="109" spans="1:35">
      <c r="M109" s="774"/>
      <c r="N109" s="774"/>
      <c r="P109" s="774"/>
      <c r="Q109" s="774"/>
      <c r="R109" s="774"/>
    </row>
    <row r="114" spans="1:35">
      <c r="A114" s="186"/>
    </row>
    <row r="115" spans="1:35">
      <c r="A115" s="186"/>
    </row>
    <row r="116" spans="1:35">
      <c r="A116" s="186"/>
      <c r="O116" s="186"/>
    </row>
    <row r="117" spans="1:35">
      <c r="A117" s="186"/>
      <c r="O117" s="186"/>
    </row>
    <row r="118" spans="1:35">
      <c r="A118" s="186"/>
      <c r="O118" s="186"/>
    </row>
    <row r="119" spans="1:35">
      <c r="A119" s="186"/>
      <c r="O119" s="186"/>
    </row>
    <row r="120" spans="1:35">
      <c r="A120" s="186"/>
      <c r="O120" s="186"/>
    </row>
    <row r="121" spans="1:35">
      <c r="A121" s="186"/>
      <c r="O121" s="186"/>
    </row>
    <row r="122" spans="1:35">
      <c r="A122" s="186"/>
      <c r="O122" s="186"/>
      <c r="AI122" s="774"/>
    </row>
    <row r="123" spans="1:35">
      <c r="A123" s="186"/>
      <c r="O123" s="186"/>
      <c r="AI123" s="774"/>
    </row>
    <row r="124" spans="1:35">
      <c r="A124" s="186"/>
      <c r="O124" s="186"/>
    </row>
    <row r="125" spans="1:35">
      <c r="A125" s="186"/>
      <c r="O125" s="186"/>
    </row>
    <row r="126" spans="1:35">
      <c r="A126" s="186"/>
      <c r="B126" s="782"/>
      <c r="C126" s="783"/>
      <c r="D126" s="784"/>
      <c r="E126" s="784"/>
      <c r="F126" s="784"/>
      <c r="G126" s="197"/>
      <c r="H126" s="774"/>
      <c r="I126" s="745"/>
      <c r="J126" s="745"/>
      <c r="K126" s="745"/>
      <c r="L126" s="197"/>
      <c r="O126" s="186"/>
      <c r="AI126" s="774"/>
    </row>
    <row r="127" spans="1:35">
      <c r="A127" s="186"/>
      <c r="B127" s="782"/>
      <c r="C127" s="783"/>
      <c r="D127" s="784"/>
      <c r="E127" s="784"/>
      <c r="F127" s="784"/>
      <c r="G127" s="197"/>
      <c r="H127" s="774"/>
      <c r="I127" s="745"/>
      <c r="J127" s="745"/>
      <c r="K127" s="745"/>
      <c r="L127" s="197"/>
      <c r="O127" s="186"/>
      <c r="AG127" s="782"/>
    </row>
    <row r="128" spans="1:35">
      <c r="A128" s="186"/>
      <c r="B128" s="782"/>
      <c r="C128" s="783"/>
      <c r="D128" s="784"/>
      <c r="E128" s="784"/>
      <c r="F128" s="784"/>
      <c r="G128" s="197"/>
      <c r="H128" s="774"/>
      <c r="I128" s="745"/>
      <c r="J128" s="745"/>
      <c r="K128" s="745"/>
      <c r="L128" s="197"/>
      <c r="O128" s="186"/>
      <c r="AG128" s="782"/>
    </row>
    <row r="129" spans="1:33">
      <c r="A129" s="186"/>
      <c r="B129" s="782"/>
      <c r="C129" s="783"/>
      <c r="D129" s="784"/>
      <c r="E129" s="784"/>
      <c r="F129" s="784"/>
      <c r="G129" s="197"/>
      <c r="H129" s="774"/>
      <c r="I129" s="745"/>
      <c r="J129" s="745"/>
      <c r="K129" s="745"/>
      <c r="L129" s="197"/>
      <c r="O129" s="186"/>
      <c r="AG129" s="782"/>
    </row>
    <row r="130" spans="1:33">
      <c r="A130" s="186"/>
      <c r="B130" s="774"/>
      <c r="C130" s="774"/>
      <c r="D130" s="774"/>
      <c r="E130" s="774"/>
      <c r="F130" s="774"/>
      <c r="G130" s="774"/>
      <c r="H130" s="774"/>
      <c r="I130" s="774"/>
      <c r="J130" s="774"/>
      <c r="K130" s="774"/>
      <c r="L130" s="774"/>
      <c r="O130" s="186"/>
      <c r="AG130" s="782"/>
    </row>
    <row r="131" spans="1:33">
      <c r="A131" s="186"/>
      <c r="B131" s="774"/>
      <c r="C131" s="774"/>
      <c r="D131" s="774"/>
      <c r="E131" s="774"/>
      <c r="F131" s="774"/>
      <c r="G131" s="774"/>
      <c r="H131" s="774"/>
      <c r="I131" s="774"/>
      <c r="J131" s="774"/>
      <c r="K131" s="774"/>
      <c r="L131" s="774"/>
      <c r="O131" s="186"/>
      <c r="AG131" s="616"/>
    </row>
    <row r="132" spans="1:33">
      <c r="A132" s="186"/>
      <c r="B132" s="774"/>
      <c r="C132" s="774"/>
      <c r="D132" s="774"/>
      <c r="E132" s="774"/>
      <c r="F132" s="774"/>
      <c r="G132" s="774"/>
      <c r="H132" s="774"/>
      <c r="I132" s="774"/>
      <c r="J132" s="774"/>
      <c r="K132" s="774"/>
      <c r="L132" s="774"/>
      <c r="O132" s="186"/>
      <c r="AG132" s="616"/>
    </row>
    <row r="133" spans="1:33">
      <c r="A133" s="186"/>
      <c r="O133" s="186"/>
      <c r="AG133" s="616"/>
    </row>
    <row r="134" spans="1:33">
      <c r="A134" s="186"/>
      <c r="O134" s="186"/>
      <c r="AG134" s="616"/>
    </row>
    <row r="135" spans="1:33">
      <c r="A135" s="186"/>
      <c r="O135" s="186"/>
      <c r="AG135" s="616"/>
    </row>
    <row r="136" spans="1:33">
      <c r="A136" s="186"/>
      <c r="O136" s="186"/>
      <c r="AG136" s="616"/>
    </row>
    <row r="137" spans="1:33">
      <c r="A137" s="186"/>
      <c r="O137" s="186"/>
      <c r="Y137" s="185"/>
      <c r="Z137" s="185"/>
      <c r="AA137" s="185"/>
      <c r="AB137" s="185"/>
      <c r="AC137" s="757"/>
      <c r="AD137" s="757"/>
      <c r="AE137" s="757"/>
      <c r="AF137" s="757"/>
      <c r="AG137" s="616"/>
    </row>
    <row r="138" spans="1:33">
      <c r="A138" s="186"/>
      <c r="O138" s="186"/>
      <c r="Y138" s="185"/>
      <c r="Z138" s="185"/>
      <c r="AA138" s="185"/>
      <c r="AB138" s="185"/>
      <c r="AC138" s="757"/>
      <c r="AD138" s="757"/>
      <c r="AE138" s="757"/>
      <c r="AF138" s="757"/>
      <c r="AG138" s="616"/>
    </row>
    <row r="139" spans="1:33">
      <c r="A139" s="186"/>
      <c r="O139" s="186"/>
      <c r="Y139" s="757"/>
      <c r="Z139" s="757"/>
      <c r="AA139" s="757"/>
      <c r="AB139" s="757"/>
      <c r="AC139" s="757"/>
      <c r="AD139" s="757"/>
      <c r="AE139" s="757"/>
      <c r="AF139" s="757"/>
      <c r="AG139" s="616"/>
    </row>
    <row r="140" spans="1:33">
      <c r="A140" s="186"/>
      <c r="O140" s="186"/>
      <c r="AG140" s="616"/>
    </row>
    <row r="141" spans="1:33">
      <c r="A141" s="186"/>
      <c r="O141" s="186"/>
      <c r="AG141" s="616"/>
    </row>
    <row r="142" spans="1:33">
      <c r="A142" s="186"/>
      <c r="O142" s="186"/>
    </row>
    <row r="143" spans="1:33">
      <c r="A143" s="186"/>
      <c r="O143" s="186"/>
      <c r="W143" s="785"/>
    </row>
    <row r="144" spans="1:33">
      <c r="A144" s="186"/>
      <c r="O144" s="186"/>
      <c r="W144" s="785"/>
    </row>
    <row r="145" spans="1:33">
      <c r="A145" s="186"/>
      <c r="O145" s="186"/>
      <c r="W145" s="785"/>
    </row>
    <row r="146" spans="1:33">
      <c r="A146" s="186"/>
      <c r="O146" s="186"/>
    </row>
    <row r="147" spans="1:33">
      <c r="A147" s="186"/>
      <c r="O147" s="186"/>
      <c r="W147" s="786"/>
    </row>
    <row r="148" spans="1:33">
      <c r="A148" s="186"/>
      <c r="O148" s="186"/>
    </row>
    <row r="149" spans="1:33">
      <c r="A149" s="186"/>
      <c r="O149" s="186"/>
      <c r="V149" s="787"/>
      <c r="W149" s="718"/>
      <c r="X149" s="718"/>
      <c r="Y149" s="718"/>
      <c r="Z149" s="718"/>
      <c r="AA149" s="718"/>
      <c r="AB149" s="718"/>
      <c r="AC149" s="718"/>
      <c r="AD149" s="718"/>
      <c r="AE149" s="718"/>
      <c r="AF149" s="718"/>
    </row>
    <row r="150" spans="1:33">
      <c r="A150" s="186"/>
      <c r="O150" s="186"/>
      <c r="AG150" s="718"/>
    </row>
    <row r="151" spans="1:33">
      <c r="A151" s="186"/>
      <c r="O151" s="186"/>
    </row>
    <row r="152" spans="1:33">
      <c r="A152" s="186"/>
      <c r="O152" s="186"/>
    </row>
    <row r="153" spans="1:33">
      <c r="A153" s="186"/>
      <c r="O153" s="186"/>
    </row>
    <row r="154" spans="1:33">
      <c r="A154" s="186"/>
      <c r="O154" s="186"/>
    </row>
    <row r="155" spans="1:33">
      <c r="A155" s="186"/>
      <c r="O155" s="186"/>
    </row>
    <row r="156" spans="1:33">
      <c r="A156" s="186"/>
      <c r="O156" s="186"/>
    </row>
    <row r="157" spans="1:33">
      <c r="A157" s="186"/>
      <c r="O157" s="186"/>
    </row>
    <row r="158" spans="1:33">
      <c r="A158" s="186"/>
      <c r="O158" s="186"/>
    </row>
    <row r="159" spans="1:33">
      <c r="A159" s="186"/>
      <c r="O159" s="186"/>
    </row>
    <row r="160" spans="1:33">
      <c r="A160" s="186"/>
      <c r="O160" s="186"/>
    </row>
    <row r="161" spans="1:15">
      <c r="A161" s="186"/>
      <c r="O161" s="186"/>
    </row>
    <row r="162" spans="1:15">
      <c r="A162" s="186"/>
      <c r="O162" s="186"/>
    </row>
    <row r="163" spans="1:15">
      <c r="A163" s="186"/>
      <c r="O163" s="186"/>
    </row>
    <row r="164" spans="1:15">
      <c r="A164" s="186"/>
      <c r="O164" s="186"/>
    </row>
    <row r="165" spans="1:15">
      <c r="A165" s="186"/>
      <c r="O165" s="186"/>
    </row>
    <row r="166" spans="1:15">
      <c r="A166" s="186"/>
      <c r="O166" s="186"/>
    </row>
    <row r="167" spans="1:15">
      <c r="A167" s="186"/>
      <c r="O167" s="186"/>
    </row>
    <row r="168" spans="1:15">
      <c r="A168" s="186"/>
      <c r="O168" s="186"/>
    </row>
    <row r="169" spans="1:15">
      <c r="A169" s="186"/>
      <c r="O169" s="186"/>
    </row>
    <row r="170" spans="1:15">
      <c r="A170" s="186"/>
      <c r="O170" s="186"/>
    </row>
    <row r="171" spans="1:15">
      <c r="A171" s="186"/>
      <c r="O171" s="186"/>
    </row>
    <row r="172" spans="1:15">
      <c r="A172" s="186"/>
      <c r="O172" s="186"/>
    </row>
    <row r="173" spans="1:15">
      <c r="A173" s="186"/>
      <c r="O173" s="186"/>
    </row>
    <row r="174" spans="1:15">
      <c r="A174" s="186"/>
      <c r="O174" s="186"/>
    </row>
    <row r="175" spans="1:15">
      <c r="A175" s="186"/>
      <c r="O175" s="186"/>
    </row>
    <row r="176" spans="1:15">
      <c r="A176" s="186"/>
      <c r="O176" s="186"/>
    </row>
    <row r="177" spans="1:15">
      <c r="A177" s="186"/>
      <c r="O177" s="186"/>
    </row>
    <row r="178" spans="1:15">
      <c r="A178" s="186"/>
      <c r="O178" s="186"/>
    </row>
    <row r="179" spans="1:15">
      <c r="A179" s="186"/>
      <c r="O179" s="186"/>
    </row>
    <row r="180" spans="1:15">
      <c r="A180" s="186"/>
      <c r="O180" s="186"/>
    </row>
    <row r="181" spans="1:15">
      <c r="A181" s="186"/>
      <c r="O181" s="186"/>
    </row>
    <row r="182" spans="1:15">
      <c r="A182" s="186"/>
      <c r="O182" s="186"/>
    </row>
    <row r="183" spans="1:15">
      <c r="A183" s="186"/>
      <c r="O183" s="186"/>
    </row>
    <row r="184" spans="1:15">
      <c r="A184" s="186"/>
      <c r="O184" s="186"/>
    </row>
    <row r="185" spans="1:15">
      <c r="A185" s="186"/>
      <c r="O185" s="186"/>
    </row>
    <row r="186" spans="1:15">
      <c r="A186" s="186"/>
      <c r="O186" s="186"/>
    </row>
    <row r="187" spans="1:15">
      <c r="A187" s="186"/>
      <c r="O187" s="186"/>
    </row>
    <row r="188" spans="1:15">
      <c r="A188" s="186"/>
      <c r="O188" s="186"/>
    </row>
    <row r="189" spans="1:15">
      <c r="A189" s="186"/>
      <c r="O189" s="186"/>
    </row>
    <row r="190" spans="1:15">
      <c r="A190" s="186"/>
      <c r="O190" s="186"/>
    </row>
    <row r="191" spans="1:15">
      <c r="A191" s="186"/>
      <c r="O191" s="186"/>
    </row>
    <row r="192" spans="1:15">
      <c r="A192" s="186"/>
      <c r="O192" s="186"/>
    </row>
    <row r="193" spans="1:15">
      <c r="A193" s="186"/>
      <c r="O193" s="186"/>
    </row>
    <row r="194" spans="1:15">
      <c r="A194" s="186"/>
      <c r="O194" s="186"/>
    </row>
    <row r="195" spans="1:15">
      <c r="A195" s="186"/>
      <c r="O195" s="186"/>
    </row>
    <row r="196" spans="1:15">
      <c r="A196" s="186"/>
      <c r="O196" s="186"/>
    </row>
    <row r="197" spans="1:15">
      <c r="A197" s="186"/>
      <c r="O197" s="186"/>
    </row>
    <row r="198" spans="1:15">
      <c r="A198" s="186"/>
      <c r="O198" s="186"/>
    </row>
    <row r="199" spans="1:15">
      <c r="A199" s="186"/>
      <c r="O199" s="186"/>
    </row>
    <row r="200" spans="1:15">
      <c r="A200" s="186"/>
      <c r="O200" s="186"/>
    </row>
    <row r="201" spans="1:15">
      <c r="A201" s="186"/>
      <c r="O201" s="186"/>
    </row>
    <row r="202" spans="1:15">
      <c r="A202" s="186"/>
      <c r="O202" s="186"/>
    </row>
    <row r="203" spans="1:15">
      <c r="A203" s="186"/>
      <c r="O203" s="186"/>
    </row>
    <row r="204" spans="1:15">
      <c r="A204" s="186"/>
      <c r="O204" s="186"/>
    </row>
    <row r="205" spans="1:15">
      <c r="A205" s="186"/>
      <c r="O205" s="186"/>
    </row>
    <row r="206" spans="1:15">
      <c r="A206" s="186"/>
      <c r="O206" s="186"/>
    </row>
    <row r="207" spans="1:15">
      <c r="A207" s="186"/>
      <c r="O207" s="186"/>
    </row>
    <row r="208" spans="1:15">
      <c r="A208" s="186"/>
      <c r="O208" s="186"/>
    </row>
    <row r="209" spans="1:15">
      <c r="A209" s="186"/>
      <c r="O209" s="186"/>
    </row>
    <row r="210" spans="1:15">
      <c r="A210" s="186"/>
      <c r="O210" s="186"/>
    </row>
    <row r="211" spans="1:15">
      <c r="A211" s="186"/>
      <c r="O211" s="186"/>
    </row>
    <row r="212" spans="1:15">
      <c r="A212" s="186"/>
      <c r="O212" s="186"/>
    </row>
    <row r="213" spans="1:15">
      <c r="A213" s="186"/>
      <c r="O213" s="186"/>
    </row>
    <row r="214" spans="1:15">
      <c r="A214" s="186"/>
      <c r="O214" s="186"/>
    </row>
    <row r="215" spans="1:15">
      <c r="A215" s="186"/>
      <c r="O215" s="186"/>
    </row>
    <row r="216" spans="1:15">
      <c r="A216" s="186"/>
      <c r="O216" s="186"/>
    </row>
    <row r="217" spans="1:15">
      <c r="A217" s="186"/>
      <c r="O217" s="186"/>
    </row>
    <row r="218" spans="1:15">
      <c r="A218" s="186"/>
      <c r="O218" s="186"/>
    </row>
    <row r="219" spans="1:15">
      <c r="A219" s="186"/>
      <c r="O219" s="186"/>
    </row>
    <row r="220" spans="1:15">
      <c r="A220" s="186"/>
      <c r="O220" s="186"/>
    </row>
    <row r="221" spans="1:15">
      <c r="A221" s="186"/>
      <c r="O221" s="186"/>
    </row>
    <row r="222" spans="1:15">
      <c r="A222" s="186"/>
      <c r="O222" s="186"/>
    </row>
    <row r="223" spans="1:15">
      <c r="A223" s="186"/>
      <c r="O223" s="186"/>
    </row>
    <row r="224" spans="1:15">
      <c r="A224" s="186"/>
      <c r="O224" s="186"/>
    </row>
    <row r="225" spans="1:15">
      <c r="A225" s="186"/>
      <c r="O225" s="186"/>
    </row>
    <row r="226" spans="1:15">
      <c r="A226" s="186"/>
      <c r="O226" s="186"/>
    </row>
    <row r="227" spans="1:15">
      <c r="A227" s="186"/>
      <c r="O227" s="186"/>
    </row>
    <row r="228" spans="1:15">
      <c r="A228" s="186"/>
      <c r="O228" s="186"/>
    </row>
    <row r="229" spans="1:15">
      <c r="A229" s="186"/>
      <c r="O229" s="186"/>
    </row>
    <row r="230" spans="1:15">
      <c r="A230" s="186"/>
      <c r="O230" s="186"/>
    </row>
    <row r="231" spans="1:15">
      <c r="A231" s="186"/>
      <c r="O231" s="186"/>
    </row>
    <row r="232" spans="1:15">
      <c r="A232" s="186"/>
      <c r="O232" s="186"/>
    </row>
    <row r="233" spans="1:15">
      <c r="A233" s="186"/>
      <c r="O233" s="186"/>
    </row>
    <row r="234" spans="1:15">
      <c r="A234" s="186"/>
      <c r="O234" s="186"/>
    </row>
    <row r="235" spans="1:15">
      <c r="A235" s="186"/>
      <c r="O235" s="186"/>
    </row>
    <row r="236" spans="1:15">
      <c r="A236" s="186"/>
      <c r="O236" s="186"/>
    </row>
    <row r="237" spans="1:15">
      <c r="A237" s="186"/>
      <c r="O237" s="186"/>
    </row>
    <row r="238" spans="1:15">
      <c r="A238" s="186"/>
      <c r="O238" s="186"/>
    </row>
    <row r="239" spans="1:15">
      <c r="A239" s="186"/>
      <c r="O239" s="186"/>
    </row>
    <row r="240" spans="1:15">
      <c r="A240" s="186"/>
      <c r="O240" s="186"/>
    </row>
    <row r="241" spans="1:15">
      <c r="A241" s="186"/>
      <c r="O241" s="186"/>
    </row>
    <row r="242" spans="1:15">
      <c r="A242" s="186"/>
      <c r="O242" s="186"/>
    </row>
    <row r="243" spans="1:15">
      <c r="A243" s="186"/>
      <c r="O243" s="186"/>
    </row>
    <row r="244" spans="1:15">
      <c r="A244" s="186"/>
      <c r="O244" s="186"/>
    </row>
    <row r="245" spans="1:15">
      <c r="A245" s="186"/>
    </row>
    <row r="246" spans="1:15">
      <c r="A246" s="186"/>
    </row>
    <row r="247" spans="1:15">
      <c r="A247" s="186"/>
    </row>
    <row r="248" spans="1:15">
      <c r="A248" s="186"/>
    </row>
    <row r="249" spans="1:15">
      <c r="A249" s="186"/>
    </row>
    <row r="250" spans="1:15">
      <c r="A250" s="186"/>
    </row>
    <row r="251" spans="1:15">
      <c r="A251" s="186"/>
    </row>
    <row r="252" spans="1:15">
      <c r="A252" s="186"/>
    </row>
    <row r="253" spans="1:15">
      <c r="A253" s="186"/>
    </row>
    <row r="254" spans="1:15">
      <c r="A254" s="186"/>
    </row>
    <row r="255" spans="1:15">
      <c r="A255" s="186"/>
    </row>
    <row r="256" spans="1:15">
      <c r="A256" s="186"/>
    </row>
    <row r="257" spans="1:15">
      <c r="A257" s="186"/>
    </row>
    <row r="258" spans="1:15">
      <c r="A258" s="186"/>
    </row>
    <row r="259" spans="1:15">
      <c r="A259" s="186"/>
    </row>
    <row r="260" spans="1:15">
      <c r="A260" s="186"/>
      <c r="O260" s="186"/>
    </row>
    <row r="261" spans="1:15">
      <c r="A261" s="186"/>
      <c r="O261" s="186"/>
    </row>
    <row r="262" spans="1:15">
      <c r="A262" s="186"/>
      <c r="O262" s="186"/>
    </row>
    <row r="263" spans="1:15">
      <c r="A263" s="186"/>
      <c r="O263" s="186"/>
    </row>
    <row r="264" spans="1:15">
      <c r="A264" s="186"/>
      <c r="O264" s="186"/>
    </row>
    <row r="265" spans="1:15">
      <c r="A265" s="186"/>
      <c r="O265" s="186"/>
    </row>
    <row r="266" spans="1:15">
      <c r="A266" s="186"/>
      <c r="O266" s="186"/>
    </row>
    <row r="267" spans="1:15">
      <c r="A267" s="186"/>
      <c r="O267" s="186"/>
    </row>
    <row r="268" spans="1:15">
      <c r="A268" s="186"/>
      <c r="O268" s="186"/>
    </row>
    <row r="269" spans="1:15">
      <c r="A269" s="186"/>
      <c r="O269" s="186"/>
    </row>
    <row r="270" spans="1:15">
      <c r="A270" s="186"/>
      <c r="O270" s="186"/>
    </row>
    <row r="271" spans="1:15">
      <c r="A271" s="186"/>
    </row>
    <row r="272" spans="1:15">
      <c r="A272" s="186"/>
    </row>
    <row r="273" spans="1:15">
      <c r="A273" s="186"/>
    </row>
    <row r="274" spans="1:15">
      <c r="A274" s="186"/>
      <c r="O274" s="186"/>
    </row>
    <row r="275" spans="1:15">
      <c r="A275" s="186"/>
      <c r="O275" s="186"/>
    </row>
    <row r="276" spans="1:15">
      <c r="A276" s="186"/>
      <c r="O276" s="186"/>
    </row>
    <row r="277" spans="1:15">
      <c r="A277" s="186"/>
      <c r="O277" s="186"/>
    </row>
    <row r="278" spans="1:15">
      <c r="A278" s="186"/>
      <c r="O278" s="186"/>
    </row>
    <row r="279" spans="1:15">
      <c r="A279" s="186"/>
      <c r="O279" s="186"/>
    </row>
    <row r="280" spans="1:15">
      <c r="A280" s="186"/>
      <c r="O280" s="186"/>
    </row>
    <row r="281" spans="1:15">
      <c r="A281" s="186"/>
      <c r="O281" s="186"/>
    </row>
    <row r="282" spans="1:15">
      <c r="A282" s="186"/>
      <c r="O282" s="186"/>
    </row>
    <row r="283" spans="1:15">
      <c r="A283" s="186"/>
      <c r="O283" s="186"/>
    </row>
    <row r="284" spans="1:15">
      <c r="A284" s="186"/>
      <c r="O284" s="186"/>
    </row>
    <row r="285" spans="1:15">
      <c r="A285" s="186"/>
      <c r="O285" s="186"/>
    </row>
    <row r="286" spans="1:15">
      <c r="A286" s="186"/>
      <c r="O286" s="186"/>
    </row>
    <row r="287" spans="1:15">
      <c r="A287" s="186"/>
      <c r="O287" s="186"/>
    </row>
    <row r="288" spans="1:15">
      <c r="A288" s="186"/>
      <c r="O288" s="186"/>
    </row>
    <row r="289" spans="1:15">
      <c r="A289" s="186"/>
      <c r="O289" s="186"/>
    </row>
    <row r="290" spans="1:15">
      <c r="A290" s="186"/>
      <c r="O290" s="186"/>
    </row>
    <row r="291" spans="1:15">
      <c r="A291" s="186"/>
      <c r="O291" s="186"/>
    </row>
    <row r="292" spans="1:15">
      <c r="A292" s="186"/>
      <c r="O292" s="186"/>
    </row>
    <row r="293" spans="1:15">
      <c r="A293" s="186"/>
      <c r="O293" s="186"/>
    </row>
    <row r="294" spans="1:15">
      <c r="A294" s="186"/>
      <c r="O294" s="186"/>
    </row>
    <row r="306" spans="1:15">
      <c r="A306" s="186"/>
      <c r="O306" s="186"/>
    </row>
    <row r="307" spans="1:15">
      <c r="A307" s="186"/>
      <c r="O307" s="186"/>
    </row>
    <row r="308" spans="1:15">
      <c r="A308" s="186"/>
      <c r="O308" s="186"/>
    </row>
    <row r="309" spans="1:15">
      <c r="A309" s="186"/>
      <c r="O309" s="186"/>
    </row>
    <row r="310" spans="1:15">
      <c r="A310" s="186"/>
      <c r="O310" s="186"/>
    </row>
    <row r="311" spans="1:15">
      <c r="A311" s="186"/>
      <c r="O311" s="186"/>
    </row>
    <row r="312" spans="1:15">
      <c r="A312" s="186"/>
      <c r="O312" s="186"/>
    </row>
    <row r="313" spans="1:15">
      <c r="A313" s="186"/>
      <c r="O313" s="186"/>
    </row>
    <row r="314" spans="1:15">
      <c r="A314" s="186"/>
      <c r="O314" s="186"/>
    </row>
    <row r="315" spans="1:15">
      <c r="A315" s="186"/>
      <c r="O315" s="186"/>
    </row>
    <row r="316" spans="1:15">
      <c r="A316" s="186"/>
      <c r="O316" s="186"/>
    </row>
    <row r="317" spans="1:15">
      <c r="A317" s="186"/>
      <c r="O317" s="186"/>
    </row>
    <row r="318" spans="1:15">
      <c r="A318" s="186"/>
      <c r="O318" s="186"/>
    </row>
    <row r="319" spans="1:15">
      <c r="A319" s="186"/>
      <c r="O319" s="186"/>
    </row>
    <row r="320" spans="1:15">
      <c r="A320" s="186"/>
      <c r="O320" s="186"/>
    </row>
    <row r="321" spans="1:15">
      <c r="A321" s="186"/>
      <c r="O321" s="186"/>
    </row>
    <row r="322" spans="1:15">
      <c r="A322" s="186"/>
      <c r="O322" s="186"/>
    </row>
    <row r="323" spans="1:15">
      <c r="A323" s="186"/>
      <c r="O323" s="186"/>
    </row>
    <row r="324" spans="1:15">
      <c r="A324" s="186"/>
      <c r="O324" s="186"/>
    </row>
  </sheetData>
  <sheetProtection password="E269" sheet="1" objects="1" scenarios="1" selectLockedCells="1"/>
  <mergeCells count="4">
    <mergeCell ref="N5:O5"/>
    <mergeCell ref="N6:O6"/>
    <mergeCell ref="M78:O78"/>
    <mergeCell ref="N7:O7"/>
  </mergeCells>
  <dataValidations count="5">
    <dataValidation type="list" allowBlank="1" showInputMessage="1" showErrorMessage="1" sqref="J5 J72">
      <formula1>$G$1:$I$1</formula1>
    </dataValidation>
    <dataValidation type="list" allowBlank="1" showInputMessage="1" showErrorMessage="1" sqref="J6 J73">
      <formula1>$J$1:$M$1</formula1>
    </dataValidation>
    <dataValidation type="list" allowBlank="1" showInputMessage="1" showErrorMessage="1" sqref="B28">
      <formula1>$A$25:$A$27</formula1>
    </dataValidation>
    <dataValidation type="list" allowBlank="1" showInputMessage="1" showErrorMessage="1" sqref="J74">
      <formula1>$A$24:$A$27</formula1>
    </dataValidation>
    <dataValidation type="list" allowBlank="1" showInputMessage="1" showErrorMessage="1" sqref="N5">
      <formula1>$B$9:$B$23</formula1>
    </dataValidation>
  </dataValidations>
  <pageMargins left="0.7" right="0.7" top="0.75" bottom="0.75" header="0.3" footer="0.3"/>
  <pageSetup paperSize="9" scale="22"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dimension ref="A1:AA330"/>
  <sheetViews>
    <sheetView showGridLines="0" showRowColHeaders="0" showZeros="0" zoomScaleNormal="100" zoomScaleSheetLayoutView="100" workbookViewId="0">
      <selection activeCell="J5" sqref="J5"/>
    </sheetView>
  </sheetViews>
  <sheetFormatPr baseColWidth="10" defaultRowHeight="12.75"/>
  <cols>
    <col min="1" max="1" width="1.625" style="269" customWidth="1"/>
    <col min="2" max="2" width="18.625" style="261" customWidth="1"/>
    <col min="3" max="4" width="11.625" style="261" customWidth="1"/>
    <col min="5" max="5" width="8.625" style="261" customWidth="1"/>
    <col min="6" max="6" width="10.625" style="261" customWidth="1"/>
    <col min="7" max="7" width="11.625" style="261" customWidth="1"/>
    <col min="8" max="8" width="10.625" style="261" customWidth="1"/>
    <col min="9" max="10" width="11.625" style="261" customWidth="1"/>
    <col min="11" max="12" width="10.625" style="514" customWidth="1"/>
    <col min="13" max="14" width="9.625" style="514" customWidth="1"/>
    <col min="15" max="15" width="10.625" style="514" customWidth="1"/>
    <col min="16" max="17" width="11.625" style="514" customWidth="1"/>
    <col min="18" max="19" width="8.625" style="261" customWidth="1"/>
    <col min="20" max="20" width="10.625" style="261" customWidth="1"/>
    <col min="21" max="21" width="8.625" style="261" customWidth="1"/>
    <col min="22" max="22" width="8.375" style="261" bestFit="1" customWidth="1"/>
    <col min="23" max="23" width="10.875" style="261" bestFit="1" customWidth="1"/>
    <col min="24" max="27" width="5" style="261" bestFit="1" customWidth="1"/>
    <col min="28" max="28" width="4.875" style="261" bestFit="1" customWidth="1"/>
    <col min="29" max="16384" width="11" style="261"/>
  </cols>
  <sheetData>
    <row r="1" spans="1:21" s="186" customFormat="1" ht="15" customHeight="1">
      <c r="A1" s="185"/>
      <c r="F1" s="185"/>
      <c r="G1" s="187" t="s">
        <v>291</v>
      </c>
      <c r="H1" s="185" t="s">
        <v>89</v>
      </c>
      <c r="I1" s="185" t="s">
        <v>0</v>
      </c>
      <c r="J1" s="185" t="s">
        <v>291</v>
      </c>
      <c r="K1" s="185" t="s">
        <v>207</v>
      </c>
      <c r="L1" s="185" t="s">
        <v>208</v>
      </c>
      <c r="M1" s="185" t="s">
        <v>209</v>
      </c>
      <c r="O1" s="188"/>
    </row>
    <row r="2" spans="1:21" s="186" customFormat="1" ht="18.75">
      <c r="A2" s="185"/>
      <c r="B2" s="189" t="s">
        <v>312</v>
      </c>
      <c r="D2" s="190"/>
      <c r="E2" s="191"/>
      <c r="F2" s="192"/>
      <c r="G2" s="192"/>
    </row>
    <row r="3" spans="1:21" s="186" customFormat="1" ht="12.75" customHeight="1">
      <c r="A3" s="185"/>
      <c r="B3" s="260"/>
      <c r="D3" s="190"/>
      <c r="E3" s="191"/>
      <c r="F3" s="192"/>
      <c r="G3" s="192"/>
    </row>
    <row r="4" spans="1:21" s="186" customFormat="1" ht="15" customHeight="1">
      <c r="A4" s="185"/>
      <c r="D4" s="193"/>
      <c r="E4" s="194"/>
      <c r="F4" s="192"/>
      <c r="I4" s="199" t="s">
        <v>122</v>
      </c>
      <c r="J4" s="262" t="s">
        <v>291</v>
      </c>
      <c r="K4" s="200" t="s">
        <v>118</v>
      </c>
    </row>
    <row r="5" spans="1:21" s="186" customFormat="1" ht="15" customHeight="1">
      <c r="A5" s="185"/>
      <c r="B5" s="195" t="s">
        <v>118</v>
      </c>
      <c r="C5" s="196" t="str">
        <f>$J$4</f>
        <v>Todas</v>
      </c>
      <c r="D5" s="197"/>
      <c r="E5" s="198"/>
      <c r="F5" s="192"/>
      <c r="I5" s="202"/>
      <c r="J5" s="263" t="s">
        <v>291</v>
      </c>
      <c r="K5" s="200" t="s">
        <v>88</v>
      </c>
    </row>
    <row r="6" spans="1:21" s="186" customFormat="1" ht="15" customHeight="1">
      <c r="A6" s="185"/>
      <c r="B6" s="201" t="s">
        <v>88</v>
      </c>
      <c r="C6" s="196" t="str">
        <f>$J$5</f>
        <v>Todas</v>
      </c>
      <c r="E6" s="616"/>
      <c r="F6" s="616"/>
      <c r="G6" s="616"/>
      <c r="H6" s="616"/>
      <c r="I6" s="340"/>
      <c r="J6" s="616"/>
      <c r="K6" s="616"/>
      <c r="L6" s="616"/>
      <c r="P6" s="268" t="s">
        <v>364</v>
      </c>
    </row>
    <row r="7" spans="1:21" s="186" customFormat="1" ht="15" customHeight="1">
      <c r="A7" s="185"/>
      <c r="E7" s="616"/>
      <c r="F7" s="616"/>
      <c r="G7" s="616"/>
      <c r="H7" s="616"/>
      <c r="I7" s="340"/>
      <c r="J7" s="616"/>
      <c r="K7" s="616"/>
      <c r="L7" s="616"/>
      <c r="M7" s="261"/>
      <c r="N7" s="195"/>
      <c r="O7" s="240"/>
      <c r="P7" s="671" t="s">
        <v>54</v>
      </c>
      <c r="Q7" s="671"/>
      <c r="R7" s="671"/>
      <c r="S7" s="853"/>
      <c r="T7" s="671"/>
      <c r="U7" s="671"/>
    </row>
    <row r="8" spans="1:21" s="186" customFormat="1" ht="15" customHeight="1">
      <c r="A8" s="185">
        <v>1</v>
      </c>
      <c r="B8" s="788" t="s">
        <v>116</v>
      </c>
      <c r="C8" s="789" t="s">
        <v>202</v>
      </c>
      <c r="D8" s="789" t="s">
        <v>46</v>
      </c>
      <c r="E8" s="616"/>
      <c r="F8" s="185"/>
      <c r="G8" s="185"/>
      <c r="H8" s="185"/>
      <c r="I8" s="187"/>
      <c r="J8" s="185"/>
      <c r="K8" s="185"/>
      <c r="L8" s="185"/>
      <c r="M8" s="261"/>
      <c r="N8" s="195" t="s">
        <v>118</v>
      </c>
      <c r="O8" s="240" t="str">
        <f>$J$4</f>
        <v>Todas</v>
      </c>
      <c r="P8" s="808" t="s">
        <v>207</v>
      </c>
      <c r="Q8" s="808" t="s">
        <v>208</v>
      </c>
      <c r="R8" s="808" t="s">
        <v>209</v>
      </c>
      <c r="S8" s="809" t="s">
        <v>207</v>
      </c>
      <c r="T8" s="809" t="s">
        <v>208</v>
      </c>
      <c r="U8" s="809" t="s">
        <v>209</v>
      </c>
    </row>
    <row r="9" spans="1:21" s="186" customFormat="1">
      <c r="A9" s="185">
        <v>2</v>
      </c>
      <c r="B9" s="766" t="str">
        <f>VLOOKUP(C9,$I$9:$J$16,2,)</f>
        <v>Ninguno</v>
      </c>
      <c r="C9" s="792">
        <f>LARGE($I$9:$I$16,F9)</f>
        <v>164</v>
      </c>
      <c r="D9" s="793">
        <f>C9/SUM($C$9:$C$16)</f>
        <v>0.62121186237384518</v>
      </c>
      <c r="E9" s="510"/>
      <c r="F9" s="212">
        <v>1</v>
      </c>
      <c r="G9" s="213">
        <f>IF($J$5="Todas",SUM(P9:R9),HLOOKUP($J$5,$P$8:$R$16,A9,))</f>
        <v>164</v>
      </c>
      <c r="H9" s="185">
        <f>COUNTIF($G$9:$G$16,G9)</f>
        <v>1</v>
      </c>
      <c r="I9" s="187">
        <f>IF(H9=1,G9,G9+A9/100000)</f>
        <v>164</v>
      </c>
      <c r="J9" s="185" t="s">
        <v>108</v>
      </c>
      <c r="K9" s="185"/>
      <c r="L9" s="185"/>
      <c r="M9" s="854"/>
      <c r="N9" s="844" t="s">
        <v>108</v>
      </c>
      <c r="O9" s="811">
        <f>IFERROR(SUM(P9:R9)/SUM($P$17:$R$17),)</f>
        <v>0.62121212121212122</v>
      </c>
      <c r="P9" s="812">
        <f>IF($J$4="Todas",COUNTIFS(DB_REF_Q2_Q3!$G$5:$G$268,$N9,DB_REF_Q2_Q3!$E$5:$E$268,P$8),COUNTIFS(DB_REF_Q2_Q3!$H$5:$H$268,$J$4,DB_REF_Q2_Q3!$G$5:$G$268,$N9,DB_REF_Q2_Q3!$E$5:$E$268,P$8))</f>
        <v>70</v>
      </c>
      <c r="Q9" s="812">
        <f>IF($J$4="Todas",COUNTIFS(DB_REF_Q2_Q3!$G$5:$G$268,$N9,DB_REF_Q2_Q3!$E$5:$E$268,Q$8),COUNTIFS(DB_REF_Q2_Q3!$H$5:$H$268,$J$4,DB_REF_Q2_Q3!$G$5:$G$268,$N9,DB_REF_Q2_Q3!$E$5:$E$268,Q$8))</f>
        <v>67</v>
      </c>
      <c r="R9" s="812">
        <f>IF($J$4="Todas",COUNTIFS(DB_REF_Q2_Q3!$G$5:$G$268,$N9,DB_REF_Q2_Q3!$E$5:$E$268,R$8),COUNTIFS(DB_REF_Q2_Q3!$H$5:$H$268,$J$4,DB_REF_Q2_Q3!$G$5:$G$268,$N9,DB_REF_Q2_Q3!$E$5:$E$268,R$8))</f>
        <v>27</v>
      </c>
      <c r="S9" s="815">
        <f>IFERROR(P9/P$17,)</f>
        <v>0.66666666666666663</v>
      </c>
      <c r="T9" s="815">
        <f t="shared" ref="T9:U9" si="0">IFERROR(Q9/Q$17,)</f>
        <v>0.62037037037037035</v>
      </c>
      <c r="U9" s="815">
        <f t="shared" si="0"/>
        <v>0.52941176470588236</v>
      </c>
    </row>
    <row r="10" spans="1:21" s="186" customFormat="1" ht="15" customHeight="1">
      <c r="A10" s="185">
        <v>3</v>
      </c>
      <c r="B10" s="766" t="str">
        <f t="shared" ref="B10:B16" si="1">VLOOKUP(C10,$I$9:$J$16,2,)</f>
        <v>Otros</v>
      </c>
      <c r="C10" s="767">
        <f t="shared" ref="C10:C16" si="2">LARGE($I$9:$I$16,F10)</f>
        <v>52</v>
      </c>
      <c r="D10" s="794">
        <f t="shared" ref="D10:D16" si="3">C10/SUM($C$9:$C$16)</f>
        <v>0.19696961489902409</v>
      </c>
      <c r="E10" s="855"/>
      <c r="F10" s="212">
        <v>2</v>
      </c>
      <c r="G10" s="213">
        <f t="shared" ref="G10:G16" si="4">IF($J$5="Todas",SUM(P10:R10),HLOOKUP($J$5,$P$8:$R$16,A10,))</f>
        <v>7</v>
      </c>
      <c r="H10" s="185">
        <f t="shared" ref="H10:H16" si="5">COUNTIF($G$9:$G$16,G10)</f>
        <v>2</v>
      </c>
      <c r="I10" s="187">
        <f t="shared" ref="I10:I16" si="6">IF(H10=1,G10,G10+A10/100000)</f>
        <v>7.0000299999999998</v>
      </c>
      <c r="J10" s="185" t="s">
        <v>109</v>
      </c>
      <c r="K10" s="185"/>
      <c r="L10" s="185"/>
      <c r="M10" s="856"/>
      <c r="N10" s="846" t="s">
        <v>109</v>
      </c>
      <c r="O10" s="794">
        <f t="shared" ref="O10:O16" si="7">IFERROR(SUM(P10:R10)/SUM($P$17:$R$17),)</f>
        <v>2.6515151515151516E-2</v>
      </c>
      <c r="P10" s="767">
        <f>IF($J$4="Todas",COUNTIFS(DB_REF_Q2_Q3!$G$5:$G$268,$N10,DB_REF_Q2_Q3!$E$5:$E$268,P$8),COUNTIFS(DB_REF_Q2_Q3!$H$5:$H$268,$J$4,DB_REF_Q2_Q3!$G$5:$G$268,$N10,DB_REF_Q2_Q3!$E$5:$E$268,P$8))</f>
        <v>0</v>
      </c>
      <c r="Q10" s="767">
        <f>IF($J$4="Todas",COUNTIFS(DB_REF_Q2_Q3!$G$5:$G$268,$N10,DB_REF_Q2_Q3!$E$5:$E$268,Q$8),COUNTIFS(DB_REF_Q2_Q3!$H$5:$H$268,$J$4,DB_REF_Q2_Q3!$G$5:$G$268,$N10,DB_REF_Q2_Q3!$E$5:$E$268,Q$8))</f>
        <v>5</v>
      </c>
      <c r="R10" s="767">
        <f>IF($J$4="Todas",COUNTIFS(DB_REF_Q2_Q3!$G$5:$G$268,$N10,DB_REF_Q2_Q3!$E$5:$E$268,R$8),COUNTIFS(DB_REF_Q2_Q3!$H$5:$H$268,$J$4,DB_REF_Q2_Q3!$G$5:$G$268,$N10,DB_REF_Q2_Q3!$E$5:$E$268,R$8))</f>
        <v>2</v>
      </c>
      <c r="S10" s="813">
        <f t="shared" ref="S10:S16" si="8">IFERROR(P10/P$17,)</f>
        <v>0</v>
      </c>
      <c r="T10" s="813">
        <f t="shared" ref="T10:T16" si="9">IFERROR(Q10/Q$17,)</f>
        <v>4.6296296296296294E-2</v>
      </c>
      <c r="U10" s="813">
        <f t="shared" ref="U10:U16" si="10">IFERROR(R10/R$17,)</f>
        <v>3.9215686274509803E-2</v>
      </c>
    </row>
    <row r="11" spans="1:21" s="186" customFormat="1" ht="15" customHeight="1">
      <c r="A11" s="185">
        <v>4</v>
      </c>
      <c r="B11" s="766" t="str">
        <f t="shared" si="1"/>
        <v>Bomba de calor agua</v>
      </c>
      <c r="C11" s="767">
        <f t="shared" si="2"/>
        <v>18</v>
      </c>
      <c r="D11" s="794">
        <f t="shared" si="3"/>
        <v>6.8181789772739101E-2</v>
      </c>
      <c r="E11" s="855"/>
      <c r="F11" s="212">
        <v>3</v>
      </c>
      <c r="G11" s="213">
        <f t="shared" si="4"/>
        <v>12</v>
      </c>
      <c r="H11" s="185">
        <f t="shared" si="5"/>
        <v>1</v>
      </c>
      <c r="I11" s="187">
        <f t="shared" si="6"/>
        <v>12</v>
      </c>
      <c r="J11" s="185" t="s">
        <v>112</v>
      </c>
      <c r="K11" s="185"/>
      <c r="L11" s="185"/>
      <c r="M11" s="856"/>
      <c r="N11" s="846" t="s">
        <v>112</v>
      </c>
      <c r="O11" s="794">
        <f t="shared" si="7"/>
        <v>4.5454545454545456E-2</v>
      </c>
      <c r="P11" s="767">
        <f>IF($J$4="Todas",COUNTIFS(DB_REF_Q2_Q3!$G$5:$G$268,$N11,DB_REF_Q2_Q3!$E$5:$E$268,P$8),COUNTIFS(DB_REF_Q2_Q3!$H$5:$H$268,$J$4,DB_REF_Q2_Q3!$G$5:$G$268,$N11,DB_REF_Q2_Q3!$E$5:$E$268,P$8))</f>
        <v>4</v>
      </c>
      <c r="Q11" s="767">
        <f>IF($J$4="Todas",COUNTIFS(DB_REF_Q2_Q3!$G$5:$G$268,$N11,DB_REF_Q2_Q3!$E$5:$E$268,Q$8),COUNTIFS(DB_REF_Q2_Q3!$H$5:$H$268,$J$4,DB_REF_Q2_Q3!$G$5:$G$268,$N11,DB_REF_Q2_Q3!$E$5:$E$268,Q$8))</f>
        <v>6</v>
      </c>
      <c r="R11" s="767">
        <f>IF($J$4="Todas",COUNTIFS(DB_REF_Q2_Q3!$G$5:$G$268,$N11,DB_REF_Q2_Q3!$E$5:$E$268,R$8),COUNTIFS(DB_REF_Q2_Q3!$H$5:$H$268,$J$4,DB_REF_Q2_Q3!$G$5:$G$268,$N11,DB_REF_Q2_Q3!$E$5:$E$268,R$8))</f>
        <v>2</v>
      </c>
      <c r="S11" s="813">
        <f t="shared" si="8"/>
        <v>3.8095238095238099E-2</v>
      </c>
      <c r="T11" s="813">
        <f t="shared" si="9"/>
        <v>5.5555555555555552E-2</v>
      </c>
      <c r="U11" s="813">
        <f t="shared" si="10"/>
        <v>3.9215686274509803E-2</v>
      </c>
    </row>
    <row r="12" spans="1:21" s="186" customFormat="1" ht="15" customHeight="1">
      <c r="A12" s="185">
        <v>5</v>
      </c>
      <c r="B12" s="766" t="str">
        <f t="shared" si="1"/>
        <v>Bomba de calor aire</v>
      </c>
      <c r="C12" s="857">
        <f t="shared" si="2"/>
        <v>12</v>
      </c>
      <c r="D12" s="858">
        <f t="shared" si="3"/>
        <v>4.5454526515159403E-2</v>
      </c>
      <c r="E12" s="855"/>
      <c r="F12" s="212">
        <v>4</v>
      </c>
      <c r="G12" s="213">
        <f t="shared" si="4"/>
        <v>18</v>
      </c>
      <c r="H12" s="185">
        <f t="shared" si="5"/>
        <v>1</v>
      </c>
      <c r="I12" s="187">
        <f t="shared" si="6"/>
        <v>18</v>
      </c>
      <c r="J12" s="185" t="s">
        <v>114</v>
      </c>
      <c r="K12" s="185"/>
      <c r="L12" s="185"/>
      <c r="M12" s="856"/>
      <c r="N12" s="846" t="s">
        <v>114</v>
      </c>
      <c r="O12" s="794">
        <f t="shared" si="7"/>
        <v>6.8181818181818177E-2</v>
      </c>
      <c r="P12" s="767">
        <f>IF($J$4="Todas",COUNTIFS(DB_REF_Q2_Q3!$G$5:$G$268,$N12,DB_REF_Q2_Q3!$E$5:$E$268,P$8),COUNTIFS(DB_REF_Q2_Q3!$H$5:$H$268,$J$4,DB_REF_Q2_Q3!$G$5:$G$268,$N12,DB_REF_Q2_Q3!$E$5:$E$268,P$8))</f>
        <v>3</v>
      </c>
      <c r="Q12" s="767">
        <f>IF($J$4="Todas",COUNTIFS(DB_REF_Q2_Q3!$G$5:$G$268,$N12,DB_REF_Q2_Q3!$E$5:$E$268,Q$8),COUNTIFS(DB_REF_Q2_Q3!$H$5:$H$268,$J$4,DB_REF_Q2_Q3!$G$5:$G$268,$N12,DB_REF_Q2_Q3!$E$5:$E$268,Q$8))</f>
        <v>9</v>
      </c>
      <c r="R12" s="767">
        <f>IF($J$4="Todas",COUNTIFS(DB_REF_Q2_Q3!$G$5:$G$268,$N12,DB_REF_Q2_Q3!$E$5:$E$268,R$8),COUNTIFS(DB_REF_Q2_Q3!$H$5:$H$268,$J$4,DB_REF_Q2_Q3!$G$5:$G$268,$N12,DB_REF_Q2_Q3!$E$5:$E$268,R$8))</f>
        <v>6</v>
      </c>
      <c r="S12" s="813">
        <f t="shared" si="8"/>
        <v>2.8571428571428571E-2</v>
      </c>
      <c r="T12" s="813">
        <f t="shared" si="9"/>
        <v>8.3333333333333329E-2</v>
      </c>
      <c r="U12" s="813">
        <f t="shared" si="10"/>
        <v>0.11764705882352941</v>
      </c>
    </row>
    <row r="13" spans="1:21" s="186" customFormat="1" ht="15" customHeight="1">
      <c r="A13" s="185">
        <v>6</v>
      </c>
      <c r="B13" s="766" t="str">
        <f t="shared" si="1"/>
        <v>Ref. Adiabática</v>
      </c>
      <c r="C13" s="767">
        <f t="shared" si="2"/>
        <v>7.0000799999999996</v>
      </c>
      <c r="D13" s="794">
        <f t="shared" si="3"/>
        <v>2.6515443497353085E-2</v>
      </c>
      <c r="E13" s="855"/>
      <c r="F13" s="212">
        <v>5</v>
      </c>
      <c r="G13" s="213">
        <f t="shared" si="4"/>
        <v>1</v>
      </c>
      <c r="H13" s="185">
        <f t="shared" si="5"/>
        <v>1</v>
      </c>
      <c r="I13" s="187">
        <f t="shared" si="6"/>
        <v>1</v>
      </c>
      <c r="J13" s="185" t="s">
        <v>277</v>
      </c>
      <c r="K13" s="185"/>
      <c r="L13" s="185"/>
      <c r="M13" s="856"/>
      <c r="N13" s="846" t="s">
        <v>277</v>
      </c>
      <c r="O13" s="794">
        <f t="shared" si="7"/>
        <v>3.787878787878788E-3</v>
      </c>
      <c r="P13" s="767">
        <f>IF($J$4="Todas",COUNTIFS(DB_REF_Q2_Q3!$G$5:$G$268,$N13,DB_REF_Q2_Q3!$E$5:$E$268,P$8),COUNTIFS(DB_REF_Q2_Q3!$H$5:$H$268,$J$4,DB_REF_Q2_Q3!$G$5:$G$268,$N13,DB_REF_Q2_Q3!$E$5:$E$268,P$8))</f>
        <v>1</v>
      </c>
      <c r="Q13" s="767">
        <f>IF($J$4="Todas",COUNTIFS(DB_REF_Q2_Q3!$G$5:$G$268,$N13,DB_REF_Q2_Q3!$E$5:$E$268,Q$8),COUNTIFS(DB_REF_Q2_Q3!$H$5:$H$268,$J$4,DB_REF_Q2_Q3!$G$5:$G$268,$N13,DB_REF_Q2_Q3!$E$5:$E$268,Q$8))</f>
        <v>0</v>
      </c>
      <c r="R13" s="767">
        <f>IF($J$4="Todas",COUNTIFS(DB_REF_Q2_Q3!$G$5:$G$268,$N13,DB_REF_Q2_Q3!$E$5:$E$268,R$8),COUNTIFS(DB_REF_Q2_Q3!$H$5:$H$268,$J$4,DB_REF_Q2_Q3!$G$5:$G$268,$N13,DB_REF_Q2_Q3!$E$5:$E$268,R$8))</f>
        <v>0</v>
      </c>
      <c r="S13" s="813">
        <f t="shared" si="8"/>
        <v>9.5238095238095247E-3</v>
      </c>
      <c r="T13" s="813">
        <f t="shared" si="9"/>
        <v>0</v>
      </c>
      <c r="U13" s="813">
        <f t="shared" si="10"/>
        <v>0</v>
      </c>
    </row>
    <row r="14" spans="1:21" s="186" customFormat="1" ht="15" customHeight="1">
      <c r="A14" s="185">
        <v>7</v>
      </c>
      <c r="B14" s="766" t="str">
        <f t="shared" si="1"/>
        <v>AC Eléctrico</v>
      </c>
      <c r="C14" s="857">
        <f t="shared" si="2"/>
        <v>7.0000299999999998</v>
      </c>
      <c r="D14" s="858">
        <f t="shared" si="3"/>
        <v>2.6515254103492605E-2</v>
      </c>
      <c r="E14" s="855"/>
      <c r="F14" s="212">
        <v>6</v>
      </c>
      <c r="G14" s="213">
        <f t="shared" si="4"/>
        <v>3</v>
      </c>
      <c r="H14" s="185">
        <f t="shared" si="5"/>
        <v>1</v>
      </c>
      <c r="I14" s="187">
        <f t="shared" si="6"/>
        <v>3</v>
      </c>
      <c r="J14" s="185" t="s">
        <v>310</v>
      </c>
      <c r="K14" s="185"/>
      <c r="L14" s="185"/>
      <c r="M14" s="856"/>
      <c r="N14" s="846" t="s">
        <v>310</v>
      </c>
      <c r="O14" s="794">
        <f t="shared" si="7"/>
        <v>1.1363636363636364E-2</v>
      </c>
      <c r="P14" s="767">
        <f>IF($J$4="Todas",COUNTIFS(DB_REF_Q2_Q3!$G$5:$G$268,$N14,DB_REF_Q2_Q3!$E$5:$E$268,P$8),COUNTIFS(DB_REF_Q2_Q3!$H$5:$H$268,$J$4,DB_REF_Q2_Q3!$G$5:$G$268,$N14,DB_REF_Q2_Q3!$E$5:$E$268,P$8))</f>
        <v>0</v>
      </c>
      <c r="Q14" s="767">
        <f>IF($J$4="Todas",COUNTIFS(DB_REF_Q2_Q3!$G$5:$G$268,$N14,DB_REF_Q2_Q3!$E$5:$E$268,Q$8),COUNTIFS(DB_REF_Q2_Q3!$H$5:$H$268,$J$4,DB_REF_Q2_Q3!$G$5:$G$268,$N14,DB_REF_Q2_Q3!$E$5:$E$268,Q$8))</f>
        <v>2</v>
      </c>
      <c r="R14" s="767">
        <f>IF($J$4="Todas",COUNTIFS(DB_REF_Q2_Q3!$G$5:$G$268,$N14,DB_REF_Q2_Q3!$E$5:$E$268,R$8),COUNTIFS(DB_REF_Q2_Q3!$H$5:$H$268,$J$4,DB_REF_Q2_Q3!$G$5:$G$268,$N14,DB_REF_Q2_Q3!$E$5:$E$268,R$8))</f>
        <v>1</v>
      </c>
      <c r="S14" s="813">
        <f t="shared" si="8"/>
        <v>0</v>
      </c>
      <c r="T14" s="813">
        <f t="shared" si="9"/>
        <v>1.8518518518518517E-2</v>
      </c>
      <c r="U14" s="813">
        <f t="shared" si="10"/>
        <v>1.9607843137254902E-2</v>
      </c>
    </row>
    <row r="15" spans="1:21" s="186" customFormat="1" ht="15" customHeight="1">
      <c r="A15" s="185">
        <v>8</v>
      </c>
      <c r="B15" s="766" t="str">
        <f t="shared" si="1"/>
        <v>Sist. abs. no renov</v>
      </c>
      <c r="C15" s="857">
        <f t="shared" si="2"/>
        <v>3</v>
      </c>
      <c r="D15" s="858">
        <f t="shared" si="3"/>
        <v>1.1363631628789851E-2</v>
      </c>
      <c r="E15" s="342"/>
      <c r="F15" s="212">
        <v>7</v>
      </c>
      <c r="G15" s="213">
        <f t="shared" si="4"/>
        <v>7</v>
      </c>
      <c r="H15" s="185">
        <f t="shared" si="5"/>
        <v>2</v>
      </c>
      <c r="I15" s="187">
        <f t="shared" si="6"/>
        <v>7.0000799999999996</v>
      </c>
      <c r="J15" s="185" t="s">
        <v>311</v>
      </c>
      <c r="K15" s="185"/>
      <c r="L15" s="185"/>
      <c r="M15" s="856"/>
      <c r="N15" s="846" t="s">
        <v>311</v>
      </c>
      <c r="O15" s="794">
        <f t="shared" si="7"/>
        <v>2.6515151515151516E-2</v>
      </c>
      <c r="P15" s="767">
        <f>IF($J$4="Todas",COUNTIFS(DB_REF_Q2_Q3!$G$5:$G$268,$N15,DB_REF_Q2_Q3!$E$5:$E$268,P$8),COUNTIFS(DB_REF_Q2_Q3!$H$5:$H$268,$J$4,DB_REF_Q2_Q3!$G$5:$G$268,$N15,DB_REF_Q2_Q3!$E$5:$E$268,P$8))</f>
        <v>1</v>
      </c>
      <c r="Q15" s="767">
        <f>IF($J$4="Todas",COUNTIFS(DB_REF_Q2_Q3!$G$5:$G$268,$N15,DB_REF_Q2_Q3!$E$5:$E$268,Q$8),COUNTIFS(DB_REF_Q2_Q3!$H$5:$H$268,$J$4,DB_REF_Q2_Q3!$G$5:$G$268,$N15,DB_REF_Q2_Q3!$E$5:$E$268,Q$8))</f>
        <v>4</v>
      </c>
      <c r="R15" s="767">
        <f>IF($J$4="Todas",COUNTIFS(DB_REF_Q2_Q3!$G$5:$G$268,$N15,DB_REF_Q2_Q3!$E$5:$E$268,R$8),COUNTIFS(DB_REF_Q2_Q3!$H$5:$H$268,$J$4,DB_REF_Q2_Q3!$G$5:$G$268,$N15,DB_REF_Q2_Q3!$E$5:$E$268,R$8))</f>
        <v>2</v>
      </c>
      <c r="S15" s="813">
        <f t="shared" si="8"/>
        <v>9.5238095238095247E-3</v>
      </c>
      <c r="T15" s="813">
        <f t="shared" si="9"/>
        <v>3.7037037037037035E-2</v>
      </c>
      <c r="U15" s="813">
        <f t="shared" si="10"/>
        <v>3.9215686274509803E-2</v>
      </c>
    </row>
    <row r="16" spans="1:21" s="186" customFormat="1" ht="15" customHeight="1" thickBot="1">
      <c r="A16" s="185">
        <v>9</v>
      </c>
      <c r="B16" s="859" t="str">
        <f t="shared" si="1"/>
        <v>Bomba de calor gas</v>
      </c>
      <c r="C16" s="822">
        <f t="shared" si="2"/>
        <v>1</v>
      </c>
      <c r="D16" s="821">
        <f t="shared" si="3"/>
        <v>3.7878772095966172E-3</v>
      </c>
      <c r="E16" s="616"/>
      <c r="F16" s="212">
        <v>8</v>
      </c>
      <c r="G16" s="213">
        <f t="shared" si="4"/>
        <v>52</v>
      </c>
      <c r="H16" s="185">
        <f t="shared" si="5"/>
        <v>1</v>
      </c>
      <c r="I16" s="187">
        <f t="shared" si="6"/>
        <v>52</v>
      </c>
      <c r="J16" s="185" t="s">
        <v>50</v>
      </c>
      <c r="K16" s="185"/>
      <c r="L16" s="185"/>
      <c r="M16" s="860"/>
      <c r="N16" s="852" t="s">
        <v>50</v>
      </c>
      <c r="O16" s="821">
        <f t="shared" si="7"/>
        <v>0.19696969696969696</v>
      </c>
      <c r="P16" s="822">
        <f>IF($J$4="Todas",COUNTIFS(DB_REF_Q2_Q3!$G$5:$G$268,$N16,DB_REF_Q2_Q3!$E$5:$E$268,P$8),COUNTIFS(DB_REF_Q2_Q3!$H$5:$H$268,$J$4,DB_REF_Q2_Q3!$G$5:$G$268,$N16,DB_REF_Q2_Q3!$E$5:$E$268,P$8))</f>
        <v>26</v>
      </c>
      <c r="Q16" s="822">
        <f>IF($J$4="Todas",COUNTIFS(DB_REF_Q2_Q3!$G$5:$G$268,$N16,DB_REF_Q2_Q3!$E$5:$E$268,Q$8),COUNTIFS(DB_REF_Q2_Q3!$H$5:$H$268,$J$4,DB_REF_Q2_Q3!$G$5:$G$268,$N16,DB_REF_Q2_Q3!$E$5:$E$268,Q$8))</f>
        <v>15</v>
      </c>
      <c r="R16" s="822">
        <f>IF($J$4="Todas",COUNTIFS(DB_REF_Q2_Q3!$G$5:$G$268,$N16,DB_REF_Q2_Q3!$E$5:$E$268,R$8),COUNTIFS(DB_REF_Q2_Q3!$H$5:$H$268,$J$4,DB_REF_Q2_Q3!$G$5:$G$268,$N16,DB_REF_Q2_Q3!$E$5:$E$268,R$8))</f>
        <v>11</v>
      </c>
      <c r="S16" s="823">
        <f t="shared" si="8"/>
        <v>0.24761904761904763</v>
      </c>
      <c r="T16" s="823">
        <f t="shared" si="9"/>
        <v>0.1388888888888889</v>
      </c>
      <c r="U16" s="823">
        <f t="shared" si="10"/>
        <v>0.21568627450980393</v>
      </c>
    </row>
    <row r="17" spans="1:27" s="186" customFormat="1" ht="15" customHeight="1" thickTop="1">
      <c r="A17" s="185"/>
      <c r="B17" s="268" t="s">
        <v>362</v>
      </c>
      <c r="C17" s="861"/>
      <c r="D17" s="197"/>
      <c r="E17" s="855"/>
      <c r="F17" s="185"/>
      <c r="G17" s="185"/>
      <c r="H17" s="185"/>
      <c r="I17" s="185"/>
      <c r="J17" s="185"/>
      <c r="K17" s="185"/>
      <c r="L17" s="185"/>
      <c r="M17" s="239"/>
      <c r="N17" s="239"/>
      <c r="O17" s="248"/>
      <c r="P17" s="190">
        <f>SUM(P9:P16)</f>
        <v>105</v>
      </c>
      <c r="Q17" s="190">
        <f t="shared" ref="Q17:R17" si="11">SUM(Q9:Q16)</f>
        <v>108</v>
      </c>
      <c r="R17" s="190">
        <f t="shared" si="11"/>
        <v>51</v>
      </c>
      <c r="S17" s="253"/>
      <c r="T17" s="253"/>
      <c r="U17" s="253"/>
    </row>
    <row r="18" spans="1:27" s="186" customFormat="1" ht="15" customHeight="1">
      <c r="A18" s="185"/>
      <c r="B18" s="862"/>
      <c r="C18" s="862"/>
      <c r="D18" s="862"/>
      <c r="E18" s="855"/>
      <c r="F18" s="185"/>
      <c r="G18" s="185"/>
      <c r="H18" s="185"/>
      <c r="I18" s="185"/>
      <c r="J18" s="185"/>
      <c r="K18" s="185"/>
      <c r="L18" s="185"/>
      <c r="M18" s="192"/>
      <c r="N18" s="373"/>
      <c r="O18" s="373"/>
      <c r="P18" s="190"/>
      <c r="Q18" s="190"/>
      <c r="R18" s="190"/>
      <c r="S18" s="248"/>
      <c r="T18" s="248"/>
      <c r="U18" s="248"/>
    </row>
    <row r="19" spans="1:27" s="186" customFormat="1" ht="15" customHeight="1">
      <c r="A19" s="185"/>
      <c r="B19" s="862"/>
      <c r="C19" s="862"/>
      <c r="D19" s="862"/>
      <c r="E19" s="855"/>
      <c r="F19" s="616"/>
      <c r="G19" s="616"/>
      <c r="H19" s="616"/>
      <c r="I19" s="616"/>
      <c r="J19" s="616"/>
      <c r="K19" s="616"/>
      <c r="L19" s="616"/>
      <c r="M19" s="774"/>
      <c r="N19" s="774"/>
      <c r="O19" s="774"/>
      <c r="P19" s="774"/>
      <c r="Q19" s="774"/>
      <c r="R19" s="774"/>
      <c r="S19" s="774"/>
      <c r="T19" s="774"/>
      <c r="U19" s="774"/>
    </row>
    <row r="20" spans="1:27" s="186" customFormat="1" ht="15" customHeight="1">
      <c r="A20" s="185"/>
      <c r="B20" s="862"/>
      <c r="C20" s="862"/>
      <c r="D20" s="862"/>
      <c r="E20" s="855"/>
      <c r="F20" s="778"/>
      <c r="G20" s="510"/>
      <c r="H20" s="616"/>
      <c r="I20" s="340"/>
      <c r="J20" s="616"/>
      <c r="K20" s="616"/>
      <c r="L20" s="616"/>
    </row>
    <row r="21" spans="1:27" s="186" customFormat="1" ht="15" customHeight="1">
      <c r="A21" s="185"/>
      <c r="B21" s="862"/>
      <c r="C21" s="862"/>
      <c r="D21" s="862"/>
      <c r="E21" s="855"/>
      <c r="F21" s="778"/>
      <c r="G21" s="510"/>
      <c r="H21" s="616"/>
      <c r="I21" s="340"/>
      <c r="J21" s="616"/>
      <c r="K21" s="616"/>
      <c r="L21" s="616"/>
      <c r="S21" s="373"/>
      <c r="T21" s="863"/>
      <c r="U21" s="796"/>
      <c r="V21" s="438"/>
      <c r="W21" s="438"/>
      <c r="X21" s="438"/>
      <c r="Y21" s="253"/>
      <c r="Z21" s="253"/>
      <c r="AA21" s="253"/>
    </row>
    <row r="22" spans="1:27" s="186" customFormat="1" ht="15" customHeight="1">
      <c r="A22" s="185"/>
      <c r="B22" s="862"/>
      <c r="C22" s="862"/>
      <c r="D22" s="862"/>
      <c r="E22" s="855"/>
      <c r="F22" s="778"/>
      <c r="G22" s="510"/>
      <c r="H22" s="616"/>
      <c r="I22" s="340"/>
      <c r="J22" s="616"/>
      <c r="K22" s="616"/>
      <c r="L22" s="616"/>
      <c r="S22" s="373"/>
      <c r="T22" s="863"/>
      <c r="U22" s="796"/>
      <c r="V22" s="438"/>
      <c r="W22" s="438"/>
      <c r="X22" s="438"/>
      <c r="Y22" s="253"/>
      <c r="Z22" s="253"/>
      <c r="AA22" s="253"/>
    </row>
    <row r="23" spans="1:27" s="186" customFormat="1" ht="15" customHeight="1">
      <c r="A23" s="185"/>
      <c r="B23" s="680"/>
      <c r="C23" s="798"/>
      <c r="D23" s="864"/>
      <c r="E23" s="855"/>
      <c r="F23" s="778"/>
      <c r="G23" s="778"/>
      <c r="H23" s="616"/>
      <c r="I23" s="340"/>
      <c r="J23" s="616"/>
      <c r="K23" s="616"/>
      <c r="L23" s="616"/>
    </row>
    <row r="24" spans="1:27" s="774" customFormat="1" ht="15" customHeight="1">
      <c r="A24" s="776"/>
      <c r="B24" s="680"/>
      <c r="C24" s="798"/>
      <c r="D24" s="864"/>
      <c r="E24" s="855"/>
      <c r="F24" s="778"/>
      <c r="G24" s="778"/>
      <c r="H24" s="782"/>
      <c r="I24" s="490"/>
      <c r="J24" s="782"/>
      <c r="K24" s="782"/>
      <c r="L24" s="782"/>
    </row>
    <row r="25" spans="1:27" s="774" customFormat="1" ht="15" customHeight="1">
      <c r="A25" s="776"/>
      <c r="B25" s="680"/>
      <c r="C25" s="798"/>
      <c r="D25" s="864"/>
      <c r="E25" s="198"/>
      <c r="F25" s="192"/>
      <c r="G25" s="192"/>
      <c r="I25" s="388"/>
    </row>
    <row r="26" spans="1:27">
      <c r="D26" s="268" t="s">
        <v>363</v>
      </c>
    </row>
    <row r="27" spans="1:27" ht="15" customHeight="1">
      <c r="B27" s="186" t="s">
        <v>88</v>
      </c>
      <c r="C27" s="240" t="str">
        <f>$J$5</f>
        <v>Todas</v>
      </c>
      <c r="D27" s="671" t="s">
        <v>292</v>
      </c>
      <c r="E27" s="162"/>
      <c r="F27" s="162"/>
      <c r="G27" s="162"/>
      <c r="H27" s="162"/>
      <c r="I27" s="162"/>
      <c r="J27" s="204"/>
      <c r="K27" s="162"/>
      <c r="L27" s="162"/>
      <c r="M27" s="162"/>
      <c r="N27" s="162"/>
      <c r="O27" s="162"/>
      <c r="P27" s="204"/>
      <c r="Q27" s="162"/>
      <c r="R27" s="162"/>
      <c r="S27" s="162"/>
      <c r="T27" s="162"/>
      <c r="U27" s="162"/>
    </row>
    <row r="28" spans="1:27" ht="15" customHeight="1">
      <c r="B28" s="186" t="s">
        <v>118</v>
      </c>
      <c r="C28" s="240" t="str">
        <f>$J$4</f>
        <v>Todas</v>
      </c>
      <c r="D28" s="808" t="s">
        <v>294</v>
      </c>
      <c r="E28" s="808" t="s">
        <v>293</v>
      </c>
      <c r="F28" s="808" t="s">
        <v>237</v>
      </c>
      <c r="G28" s="808" t="s">
        <v>235</v>
      </c>
      <c r="H28" s="808" t="s">
        <v>238</v>
      </c>
      <c r="I28" s="808" t="s">
        <v>236</v>
      </c>
      <c r="J28" s="808" t="s">
        <v>239</v>
      </c>
      <c r="K28" s="808" t="s">
        <v>240</v>
      </c>
      <c r="L28" s="808" t="s">
        <v>50</v>
      </c>
      <c r="M28" s="809" t="s">
        <v>294</v>
      </c>
      <c r="N28" s="809" t="s">
        <v>293</v>
      </c>
      <c r="O28" s="809" t="s">
        <v>237</v>
      </c>
      <c r="P28" s="809" t="s">
        <v>235</v>
      </c>
      <c r="Q28" s="809" t="s">
        <v>238</v>
      </c>
      <c r="R28" s="809" t="s">
        <v>236</v>
      </c>
      <c r="S28" s="809" t="s">
        <v>239</v>
      </c>
      <c r="T28" s="809" t="s">
        <v>240</v>
      </c>
      <c r="U28" s="809" t="s">
        <v>50</v>
      </c>
    </row>
    <row r="29" spans="1:27" ht="15" customHeight="1">
      <c r="B29" s="854" t="str">
        <f>B9</f>
        <v>Ninguno</v>
      </c>
      <c r="C29" s="811">
        <f>IFERROR(SUM(D29:L29)/SUM($D$37:$L$37),)</f>
        <v>0.62121212121212122</v>
      </c>
      <c r="D29" s="812">
        <f>IF(AND($J$5="Todas",$J$4="Todas"),COUNTIFS(DB_REF_Q2_Q3!$G$5:$G$268,$B29,DB_REF_Q2_Q3!$B$5:$B$268,D$28),IF($J$5="Todas",COUNTIFS(DB_REF_Q2_Q3!$H$5:$H$268,$J$4,DB_REF_Q2_Q3!$G$5:$G$268,$B29,DB_REF_Q2_Q3!$B$5:$B$268,D$28),IF($J$4="Todas",COUNTIFS(DB_REF_Q2_Q3!$E$5:$E$268,$J$5,DB_REF_Q2_Q3!$G$5:$G$268,$B29,DB_REF_Q2_Q3!$B$5:$B$268,D$28),COUNTIFS(DB_REF_Q2_Q3!$H$5:$H$268,$J$4,DB_REF_Q2_Q3!$E$5:$E$268,$J$5,DB_REF_Q2_Q3!$G$5:$G$268,$B29,DB_REF_Q2_Q3!$B$5:$B$268,D$28))))</f>
        <v>17</v>
      </c>
      <c r="E29" s="812">
        <f>IF(AND($J$5="Todas",$J$4="Todas"),COUNTIFS(DB_REF_Q2_Q3!$G$5:$G$268,$B29,DB_REF_Q2_Q3!$B$5:$B$268,E$28),IF($J$5="Todas",COUNTIFS(DB_REF_Q2_Q3!$H$5:$H$268,$J$4,DB_REF_Q2_Q3!$G$5:$G$268,$B29,DB_REF_Q2_Q3!$B$5:$B$268,E$28),IF($J$4="Todas",COUNTIFS(DB_REF_Q2_Q3!$E$5:$E$268,$J$5,DB_REF_Q2_Q3!$G$5:$G$268,$B29,DB_REF_Q2_Q3!$B$5:$B$268,E$28),COUNTIFS(DB_REF_Q2_Q3!$H$5:$H$268,$J$4,DB_REF_Q2_Q3!$E$5:$E$268,$J$5,DB_REF_Q2_Q3!$G$5:$G$268,$B29,DB_REF_Q2_Q3!$B$5:$B$268,E$28))))</f>
        <v>25</v>
      </c>
      <c r="F29" s="812">
        <f>IF(AND($J$5="Todas",$J$4="Todas"),COUNTIFS(DB_REF_Q2_Q3!$G$5:$G$268,$B29,DB_REF_Q2_Q3!$B$5:$B$268,F$28),IF($J$5="Todas",COUNTIFS(DB_REF_Q2_Q3!$H$5:$H$268,$J$4,DB_REF_Q2_Q3!$G$5:$G$268,$B29,DB_REF_Q2_Q3!$B$5:$B$268,F$28),IF($J$4="Todas",COUNTIFS(DB_REF_Q2_Q3!$E$5:$E$268,$J$5,DB_REF_Q2_Q3!$G$5:$G$268,$B29,DB_REF_Q2_Q3!$B$5:$B$268,F$28),COUNTIFS(DB_REF_Q2_Q3!$H$5:$H$268,$J$4,DB_REF_Q2_Q3!$E$5:$E$268,$J$5,DB_REF_Q2_Q3!$G$5:$G$268,$B29,DB_REF_Q2_Q3!$B$5:$B$268,F$28))))</f>
        <v>5</v>
      </c>
      <c r="G29" s="812">
        <f>IF(AND($J$5="Todas",$J$4="Todas"),COUNTIFS(DB_REF_Q2_Q3!$G$5:$G$268,$B29,DB_REF_Q2_Q3!$B$5:$B$268,G$28),IF($J$5="Todas",COUNTIFS(DB_REF_Q2_Q3!$H$5:$H$268,$J$4,DB_REF_Q2_Q3!$G$5:$G$268,$B29,DB_REF_Q2_Q3!$B$5:$B$268,G$28),IF($J$4="Todas",COUNTIFS(DB_REF_Q2_Q3!$E$5:$E$268,$J$5,DB_REF_Q2_Q3!$G$5:$G$268,$B29,DB_REF_Q2_Q3!$B$5:$B$268,G$28),COUNTIFS(DB_REF_Q2_Q3!$H$5:$H$268,$J$4,DB_REF_Q2_Q3!$E$5:$E$268,$J$5,DB_REF_Q2_Q3!$G$5:$G$268,$B29,DB_REF_Q2_Q3!$B$5:$B$268,G$28))))</f>
        <v>6</v>
      </c>
      <c r="H29" s="812">
        <f>IF(AND($J$5="Todas",$J$4="Todas"),COUNTIFS(DB_REF_Q2_Q3!$G$5:$G$268,$B29,DB_REF_Q2_Q3!$B$5:$B$268,H$28),IF($J$5="Todas",COUNTIFS(DB_REF_Q2_Q3!$H$5:$H$268,$J$4,DB_REF_Q2_Q3!$G$5:$G$268,$B29,DB_REF_Q2_Q3!$B$5:$B$268,H$28),IF($J$4="Todas",COUNTIFS(DB_REF_Q2_Q3!$E$5:$E$268,$J$5,DB_REF_Q2_Q3!$G$5:$G$268,$B29,DB_REF_Q2_Q3!$B$5:$B$268,H$28),COUNTIFS(DB_REF_Q2_Q3!$H$5:$H$268,$J$4,DB_REF_Q2_Q3!$E$5:$E$268,$J$5,DB_REF_Q2_Q3!$G$5:$G$268,$B29,DB_REF_Q2_Q3!$B$5:$B$268,H$28))))</f>
        <v>7</v>
      </c>
      <c r="I29" s="812">
        <f>IF(AND($J$5="Todas",$J$4="Todas"),COUNTIFS(DB_REF_Q2_Q3!$G$5:$G$268,$B29,DB_REF_Q2_Q3!$B$5:$B$268,I$28),IF($J$5="Todas",COUNTIFS(DB_REF_Q2_Q3!$H$5:$H$268,$J$4,DB_REF_Q2_Q3!$G$5:$G$268,$B29,DB_REF_Q2_Q3!$B$5:$B$268,I$28),IF($J$4="Todas",COUNTIFS(DB_REF_Q2_Q3!$E$5:$E$268,$J$5,DB_REF_Q2_Q3!$G$5:$G$268,$B29,DB_REF_Q2_Q3!$B$5:$B$268,I$28),COUNTIFS(DB_REF_Q2_Q3!$H$5:$H$268,$J$4,DB_REF_Q2_Q3!$E$5:$E$268,$J$5,DB_REF_Q2_Q3!$G$5:$G$268,$B29,DB_REF_Q2_Q3!$B$5:$B$268,I$28))))</f>
        <v>9</v>
      </c>
      <c r="J29" s="812">
        <f>IF(AND($J$5="Todas",$J$4="Todas"),COUNTIFS(DB_REF_Q2_Q3!$G$5:$G$268,$B29,DB_REF_Q2_Q3!$B$5:$B$268,J$28),IF($J$5="Todas",COUNTIFS(DB_REF_Q2_Q3!$H$5:$H$268,$J$4,DB_REF_Q2_Q3!$G$5:$G$268,$B29,DB_REF_Q2_Q3!$B$5:$B$268,J$28),IF($J$4="Todas",COUNTIFS(DB_REF_Q2_Q3!$E$5:$E$268,$J$5,DB_REF_Q2_Q3!$G$5:$G$268,$B29,DB_REF_Q2_Q3!$B$5:$B$268,J$28),COUNTIFS(DB_REF_Q2_Q3!$H$5:$H$268,$J$4,DB_REF_Q2_Q3!$E$5:$E$268,$J$5,DB_REF_Q2_Q3!$G$5:$G$268,$B29,DB_REF_Q2_Q3!$B$5:$B$268,J$28))))</f>
        <v>21</v>
      </c>
      <c r="K29" s="812">
        <f>IF(AND($J$5="Todas",$J$4="Todas"),COUNTIFS(DB_REF_Q2_Q3!$G$5:$G$268,$B29,DB_REF_Q2_Q3!$B$5:$B$268,K$28),IF($J$5="Todas",COUNTIFS(DB_REF_Q2_Q3!$H$5:$H$268,$J$4,DB_REF_Q2_Q3!$G$5:$G$268,$B29,DB_REF_Q2_Q3!$B$5:$B$268,K$28),IF($J$4="Todas",COUNTIFS(DB_REF_Q2_Q3!$E$5:$E$268,$J$5,DB_REF_Q2_Q3!$G$5:$G$268,$B29,DB_REF_Q2_Q3!$B$5:$B$268,K$28),COUNTIFS(DB_REF_Q2_Q3!$H$5:$H$268,$J$4,DB_REF_Q2_Q3!$E$5:$E$268,$J$5,DB_REF_Q2_Q3!$G$5:$G$268,$B29,DB_REF_Q2_Q3!$B$5:$B$268,K$28))))</f>
        <v>66</v>
      </c>
      <c r="L29" s="812">
        <f>IF(AND($J$5="Todas",$J$4="Todas"),COUNTIFS(DB_REF_Q2_Q3!$G$5:$G$268,$B29,DB_REF_Q2_Q3!$B$5:$B$268,L$28),IF($J$5="Todas",COUNTIFS(DB_REF_Q2_Q3!$H$5:$H$268,$J$4,DB_REF_Q2_Q3!$G$5:$G$268,$B29,DB_REF_Q2_Q3!$B$5:$B$268,L$28),IF($J$4="Todas",COUNTIFS(DB_REF_Q2_Q3!$E$5:$E$268,$J$5,DB_REF_Q2_Q3!$G$5:$G$268,$B29,DB_REF_Q2_Q3!$B$5:$B$268,L$28),COUNTIFS(DB_REF_Q2_Q3!$H$5:$H$268,$J$4,DB_REF_Q2_Q3!$E$5:$E$268,$J$5,DB_REF_Q2_Q3!$G$5:$G$268,$B29,DB_REF_Q2_Q3!$B$5:$B$268,L$28))))</f>
        <v>8</v>
      </c>
      <c r="M29" s="815">
        <f t="shared" ref="M29:M36" si="12">IFERROR(D29/D$37,)</f>
        <v>0.6071428571428571</v>
      </c>
      <c r="N29" s="815">
        <f t="shared" ref="N29:N36" si="13">IFERROR(E29/E$37,)</f>
        <v>1</v>
      </c>
      <c r="O29" s="815">
        <f t="shared" ref="O29:O36" si="14">IFERROR(F29/F$37,)</f>
        <v>1</v>
      </c>
      <c r="P29" s="815">
        <f>IFERROR(G29/G$37,)</f>
        <v>9.2307692307692313E-2</v>
      </c>
      <c r="Q29" s="815">
        <f t="shared" ref="Q29:U36" si="15">IFERROR(H29/H$37,)</f>
        <v>0.30434782608695654</v>
      </c>
      <c r="R29" s="815">
        <f t="shared" si="15"/>
        <v>1</v>
      </c>
      <c r="S29" s="815">
        <f t="shared" si="15"/>
        <v>0.875</v>
      </c>
      <c r="T29" s="815">
        <f t="shared" si="15"/>
        <v>0.97058823529411764</v>
      </c>
      <c r="U29" s="815">
        <f t="shared" si="15"/>
        <v>0.47058823529411764</v>
      </c>
    </row>
    <row r="30" spans="1:27" ht="15" customHeight="1">
      <c r="B30" s="856" t="str">
        <f t="shared" ref="B30:B36" si="16">B10</f>
        <v>Otros</v>
      </c>
      <c r="C30" s="794">
        <f t="shared" ref="C30:C36" si="17">IFERROR(SUM(D30:L30)/SUM($D$37:$L$37),)</f>
        <v>0.19696969696969696</v>
      </c>
      <c r="D30" s="767">
        <f>IF(AND($J$5="Todas",$J$4="Todas"),COUNTIFS(DB_REF_Q2_Q3!$G$5:$G$268,$B30,DB_REF_Q2_Q3!$B$5:$B$268,D$28),IF($J$5="Todas",COUNTIFS(DB_REF_Q2_Q3!$H$5:$H$268,$J$4,DB_REF_Q2_Q3!$G$5:$G$268,$B30,DB_REF_Q2_Q3!$B$5:$B$268,D$28),IF($J$4="Todas",COUNTIFS(DB_REF_Q2_Q3!$E$5:$E$268,$J$5,DB_REF_Q2_Q3!$G$5:$G$268,$B30,DB_REF_Q2_Q3!$B$5:$B$268,D$28),COUNTIFS(DB_REF_Q2_Q3!$H$5:$H$268,$J$4,DB_REF_Q2_Q3!$E$5:$E$268,$J$5,DB_REF_Q2_Q3!$G$5:$G$268,$B30,DB_REF_Q2_Q3!$B$5:$B$268,D$28))))</f>
        <v>5</v>
      </c>
      <c r="E30" s="767">
        <f>IF(AND($J$5="Todas",$J$4="Todas"),COUNTIFS(DB_REF_Q2_Q3!$G$5:$G$268,$B30,DB_REF_Q2_Q3!$B$5:$B$268,E$28),IF($J$5="Todas",COUNTIFS(DB_REF_Q2_Q3!$H$5:$H$268,$J$4,DB_REF_Q2_Q3!$G$5:$G$268,$B30,DB_REF_Q2_Q3!$B$5:$B$268,E$28),IF($J$4="Todas",COUNTIFS(DB_REF_Q2_Q3!$E$5:$E$268,$J$5,DB_REF_Q2_Q3!$G$5:$G$268,$B30,DB_REF_Q2_Q3!$B$5:$B$268,E$28),COUNTIFS(DB_REF_Q2_Q3!$H$5:$H$268,$J$4,DB_REF_Q2_Q3!$E$5:$E$268,$J$5,DB_REF_Q2_Q3!$G$5:$G$268,$B30,DB_REF_Q2_Q3!$B$5:$B$268,E$28))))</f>
        <v>0</v>
      </c>
      <c r="F30" s="767">
        <f>IF(AND($J$5="Todas",$J$4="Todas"),COUNTIFS(DB_REF_Q2_Q3!$G$5:$G$268,$B30,DB_REF_Q2_Q3!$B$5:$B$268,F$28),IF($J$5="Todas",COUNTIFS(DB_REF_Q2_Q3!$H$5:$H$268,$J$4,DB_REF_Q2_Q3!$G$5:$G$268,$B30,DB_REF_Q2_Q3!$B$5:$B$268,F$28),IF($J$4="Todas",COUNTIFS(DB_REF_Q2_Q3!$E$5:$E$268,$J$5,DB_REF_Q2_Q3!$G$5:$G$268,$B30,DB_REF_Q2_Q3!$B$5:$B$268,F$28),COUNTIFS(DB_REF_Q2_Q3!$H$5:$H$268,$J$4,DB_REF_Q2_Q3!$E$5:$E$268,$J$5,DB_REF_Q2_Q3!$G$5:$G$268,$B30,DB_REF_Q2_Q3!$B$5:$B$268,F$28))))</f>
        <v>0</v>
      </c>
      <c r="G30" s="767">
        <f>IF(AND($J$5="Todas",$J$4="Todas"),COUNTIFS(DB_REF_Q2_Q3!$G$5:$G$268,$B30,DB_REF_Q2_Q3!$B$5:$B$268,G$28),IF($J$5="Todas",COUNTIFS(DB_REF_Q2_Q3!$H$5:$H$268,$J$4,DB_REF_Q2_Q3!$G$5:$G$268,$B30,DB_REF_Q2_Q3!$B$5:$B$268,G$28),IF($J$4="Todas",COUNTIFS(DB_REF_Q2_Q3!$E$5:$E$268,$J$5,DB_REF_Q2_Q3!$G$5:$G$268,$B30,DB_REF_Q2_Q3!$B$5:$B$268,G$28),COUNTIFS(DB_REF_Q2_Q3!$H$5:$H$268,$J$4,DB_REF_Q2_Q3!$E$5:$E$268,$J$5,DB_REF_Q2_Q3!$G$5:$G$268,$B30,DB_REF_Q2_Q3!$B$5:$B$268,G$28))))</f>
        <v>36</v>
      </c>
      <c r="H30" s="767">
        <f>IF(AND($J$5="Todas",$J$4="Todas"),COUNTIFS(DB_REF_Q2_Q3!$G$5:$G$268,$B30,DB_REF_Q2_Q3!$B$5:$B$268,H$28),IF($J$5="Todas",COUNTIFS(DB_REF_Q2_Q3!$H$5:$H$268,$J$4,DB_REF_Q2_Q3!$G$5:$G$268,$B30,DB_REF_Q2_Q3!$B$5:$B$268,H$28),IF($J$4="Todas",COUNTIFS(DB_REF_Q2_Q3!$E$5:$E$268,$J$5,DB_REF_Q2_Q3!$G$5:$G$268,$B30,DB_REF_Q2_Q3!$B$5:$B$268,H$28),COUNTIFS(DB_REF_Q2_Q3!$H$5:$H$268,$J$4,DB_REF_Q2_Q3!$E$5:$E$268,$J$5,DB_REF_Q2_Q3!$G$5:$G$268,$B30,DB_REF_Q2_Q3!$B$5:$B$268,H$28))))</f>
        <v>5</v>
      </c>
      <c r="I30" s="767">
        <f>IF(AND($J$5="Todas",$J$4="Todas"),COUNTIFS(DB_REF_Q2_Q3!$G$5:$G$268,$B30,DB_REF_Q2_Q3!$B$5:$B$268,I$28),IF($J$5="Todas",COUNTIFS(DB_REF_Q2_Q3!$H$5:$H$268,$J$4,DB_REF_Q2_Q3!$G$5:$G$268,$B30,DB_REF_Q2_Q3!$B$5:$B$268,I$28),IF($J$4="Todas",COUNTIFS(DB_REF_Q2_Q3!$E$5:$E$268,$J$5,DB_REF_Q2_Q3!$G$5:$G$268,$B30,DB_REF_Q2_Q3!$B$5:$B$268,I$28),COUNTIFS(DB_REF_Q2_Q3!$H$5:$H$268,$J$4,DB_REF_Q2_Q3!$E$5:$E$268,$J$5,DB_REF_Q2_Q3!$G$5:$G$268,$B30,DB_REF_Q2_Q3!$B$5:$B$268,I$28))))</f>
        <v>0</v>
      </c>
      <c r="J30" s="767">
        <f>IF(AND($J$5="Todas",$J$4="Todas"),COUNTIFS(DB_REF_Q2_Q3!$G$5:$G$268,$B30,DB_REF_Q2_Q3!$B$5:$B$268,J$28),IF($J$5="Todas",COUNTIFS(DB_REF_Q2_Q3!$H$5:$H$268,$J$4,DB_REF_Q2_Q3!$G$5:$G$268,$B30,DB_REF_Q2_Q3!$B$5:$B$268,J$28),IF($J$4="Todas",COUNTIFS(DB_REF_Q2_Q3!$E$5:$E$268,$J$5,DB_REF_Q2_Q3!$G$5:$G$268,$B30,DB_REF_Q2_Q3!$B$5:$B$268,J$28),COUNTIFS(DB_REF_Q2_Q3!$H$5:$H$268,$J$4,DB_REF_Q2_Q3!$E$5:$E$268,$J$5,DB_REF_Q2_Q3!$G$5:$G$268,$B30,DB_REF_Q2_Q3!$B$5:$B$268,J$28))))</f>
        <v>1</v>
      </c>
      <c r="K30" s="767">
        <f>IF(AND($J$5="Todas",$J$4="Todas"),COUNTIFS(DB_REF_Q2_Q3!$G$5:$G$268,$B30,DB_REF_Q2_Q3!$B$5:$B$268,K$28),IF($J$5="Todas",COUNTIFS(DB_REF_Q2_Q3!$H$5:$H$268,$J$4,DB_REF_Q2_Q3!$G$5:$G$268,$B30,DB_REF_Q2_Q3!$B$5:$B$268,K$28),IF($J$4="Todas",COUNTIFS(DB_REF_Q2_Q3!$E$5:$E$268,$J$5,DB_REF_Q2_Q3!$G$5:$G$268,$B30,DB_REF_Q2_Q3!$B$5:$B$268,K$28),COUNTIFS(DB_REF_Q2_Q3!$H$5:$H$268,$J$4,DB_REF_Q2_Q3!$E$5:$E$268,$J$5,DB_REF_Q2_Q3!$G$5:$G$268,$B30,DB_REF_Q2_Q3!$B$5:$B$268,K$28))))</f>
        <v>1</v>
      </c>
      <c r="L30" s="767">
        <f>IF(AND($J$5="Todas",$J$4="Todas"),COUNTIFS(DB_REF_Q2_Q3!$G$5:$G$268,$B30,DB_REF_Q2_Q3!$B$5:$B$268,L$28),IF($J$5="Todas",COUNTIFS(DB_REF_Q2_Q3!$H$5:$H$268,$J$4,DB_REF_Q2_Q3!$G$5:$G$268,$B30,DB_REF_Q2_Q3!$B$5:$B$268,L$28),IF($J$4="Todas",COUNTIFS(DB_REF_Q2_Q3!$E$5:$E$268,$J$5,DB_REF_Q2_Q3!$G$5:$G$268,$B30,DB_REF_Q2_Q3!$B$5:$B$268,L$28),COUNTIFS(DB_REF_Q2_Q3!$H$5:$H$268,$J$4,DB_REF_Q2_Q3!$E$5:$E$268,$J$5,DB_REF_Q2_Q3!$G$5:$G$268,$B30,DB_REF_Q2_Q3!$B$5:$B$268,L$28))))</f>
        <v>4</v>
      </c>
      <c r="M30" s="813">
        <f t="shared" si="12"/>
        <v>0.17857142857142858</v>
      </c>
      <c r="N30" s="813">
        <f t="shared" si="13"/>
        <v>0</v>
      </c>
      <c r="O30" s="813">
        <f t="shared" si="14"/>
        <v>0</v>
      </c>
      <c r="P30" s="813">
        <f t="shared" ref="P30:P36" si="18">IFERROR(G30/G$37,)</f>
        <v>0.55384615384615388</v>
      </c>
      <c r="Q30" s="813">
        <f t="shared" si="15"/>
        <v>0.21739130434782608</v>
      </c>
      <c r="R30" s="813">
        <f t="shared" si="15"/>
        <v>0</v>
      </c>
      <c r="S30" s="813">
        <f t="shared" si="15"/>
        <v>4.1666666666666664E-2</v>
      </c>
      <c r="T30" s="813">
        <f t="shared" si="15"/>
        <v>1.4705882352941176E-2</v>
      </c>
      <c r="U30" s="813">
        <f t="shared" si="15"/>
        <v>0.23529411764705882</v>
      </c>
    </row>
    <row r="31" spans="1:27" ht="15" customHeight="1">
      <c r="B31" s="856" t="str">
        <f t="shared" si="16"/>
        <v>Bomba de calor agua</v>
      </c>
      <c r="C31" s="794">
        <f t="shared" si="17"/>
        <v>6.8181818181818177E-2</v>
      </c>
      <c r="D31" s="767">
        <f>IF(AND($J$5="Todas",$J$4="Todas"),COUNTIFS(DB_REF_Q2_Q3!$G$5:$G$268,$B31,DB_REF_Q2_Q3!$B$5:$B$268,D$28),IF($J$5="Todas",COUNTIFS(DB_REF_Q2_Q3!$H$5:$H$268,$J$4,DB_REF_Q2_Q3!$G$5:$G$268,$B31,DB_REF_Q2_Q3!$B$5:$B$268,D$28),IF($J$4="Todas",COUNTIFS(DB_REF_Q2_Q3!$E$5:$E$268,$J$5,DB_REF_Q2_Q3!$G$5:$G$268,$B31,DB_REF_Q2_Q3!$B$5:$B$268,D$28),COUNTIFS(DB_REF_Q2_Q3!$H$5:$H$268,$J$4,DB_REF_Q2_Q3!$E$5:$E$268,$J$5,DB_REF_Q2_Q3!$G$5:$G$268,$B31,DB_REF_Q2_Q3!$B$5:$B$268,D$28))))</f>
        <v>4</v>
      </c>
      <c r="E31" s="767">
        <f>IF(AND($J$5="Todas",$J$4="Todas"),COUNTIFS(DB_REF_Q2_Q3!$G$5:$G$268,$B31,DB_REF_Q2_Q3!$B$5:$B$268,E$28),IF($J$5="Todas",COUNTIFS(DB_REF_Q2_Q3!$H$5:$H$268,$J$4,DB_REF_Q2_Q3!$G$5:$G$268,$B31,DB_REF_Q2_Q3!$B$5:$B$268,E$28),IF($J$4="Todas",COUNTIFS(DB_REF_Q2_Q3!$E$5:$E$268,$J$5,DB_REF_Q2_Q3!$G$5:$G$268,$B31,DB_REF_Q2_Q3!$B$5:$B$268,E$28),COUNTIFS(DB_REF_Q2_Q3!$H$5:$H$268,$J$4,DB_REF_Q2_Q3!$E$5:$E$268,$J$5,DB_REF_Q2_Q3!$G$5:$G$268,$B31,DB_REF_Q2_Q3!$B$5:$B$268,E$28))))</f>
        <v>0</v>
      </c>
      <c r="F31" s="767">
        <f>IF(AND($J$5="Todas",$J$4="Todas"),COUNTIFS(DB_REF_Q2_Q3!$G$5:$G$268,$B31,DB_REF_Q2_Q3!$B$5:$B$268,F$28),IF($J$5="Todas",COUNTIFS(DB_REF_Q2_Q3!$H$5:$H$268,$J$4,DB_REF_Q2_Q3!$G$5:$G$268,$B31,DB_REF_Q2_Q3!$B$5:$B$268,F$28),IF($J$4="Todas",COUNTIFS(DB_REF_Q2_Q3!$E$5:$E$268,$J$5,DB_REF_Q2_Q3!$G$5:$G$268,$B31,DB_REF_Q2_Q3!$B$5:$B$268,F$28),COUNTIFS(DB_REF_Q2_Q3!$H$5:$H$268,$J$4,DB_REF_Q2_Q3!$E$5:$E$268,$J$5,DB_REF_Q2_Q3!$G$5:$G$268,$B31,DB_REF_Q2_Q3!$B$5:$B$268,F$28))))</f>
        <v>0</v>
      </c>
      <c r="G31" s="767">
        <f>IF(AND($J$5="Todas",$J$4="Todas"),COUNTIFS(DB_REF_Q2_Q3!$G$5:$G$268,$B31,DB_REF_Q2_Q3!$B$5:$B$268,G$28),IF($J$5="Todas",COUNTIFS(DB_REF_Q2_Q3!$H$5:$H$268,$J$4,DB_REF_Q2_Q3!$G$5:$G$268,$B31,DB_REF_Q2_Q3!$B$5:$B$268,G$28),IF($J$4="Todas",COUNTIFS(DB_REF_Q2_Q3!$E$5:$E$268,$J$5,DB_REF_Q2_Q3!$G$5:$G$268,$B31,DB_REF_Q2_Q3!$B$5:$B$268,G$28),COUNTIFS(DB_REF_Q2_Q3!$H$5:$H$268,$J$4,DB_REF_Q2_Q3!$E$5:$E$268,$J$5,DB_REF_Q2_Q3!$G$5:$G$268,$B31,DB_REF_Q2_Q3!$B$5:$B$268,G$28))))</f>
        <v>4</v>
      </c>
      <c r="H31" s="767">
        <f>IF(AND($J$5="Todas",$J$4="Todas"),COUNTIFS(DB_REF_Q2_Q3!$G$5:$G$268,$B31,DB_REF_Q2_Q3!$B$5:$B$268,H$28),IF($J$5="Todas",COUNTIFS(DB_REF_Q2_Q3!$H$5:$H$268,$J$4,DB_REF_Q2_Q3!$G$5:$G$268,$B31,DB_REF_Q2_Q3!$B$5:$B$268,H$28),IF($J$4="Todas",COUNTIFS(DB_REF_Q2_Q3!$E$5:$E$268,$J$5,DB_REF_Q2_Q3!$G$5:$G$268,$B31,DB_REF_Q2_Q3!$B$5:$B$268,H$28),COUNTIFS(DB_REF_Q2_Q3!$H$5:$H$268,$J$4,DB_REF_Q2_Q3!$E$5:$E$268,$J$5,DB_REF_Q2_Q3!$G$5:$G$268,$B31,DB_REF_Q2_Q3!$B$5:$B$268,H$28))))</f>
        <v>5</v>
      </c>
      <c r="I31" s="767">
        <f>IF(AND($J$5="Todas",$J$4="Todas"),COUNTIFS(DB_REF_Q2_Q3!$G$5:$G$268,$B31,DB_REF_Q2_Q3!$B$5:$B$268,I$28),IF($J$5="Todas",COUNTIFS(DB_REF_Q2_Q3!$H$5:$H$268,$J$4,DB_REF_Q2_Q3!$G$5:$G$268,$B31,DB_REF_Q2_Q3!$B$5:$B$268,I$28),IF($J$4="Todas",COUNTIFS(DB_REF_Q2_Q3!$E$5:$E$268,$J$5,DB_REF_Q2_Q3!$G$5:$G$268,$B31,DB_REF_Q2_Q3!$B$5:$B$268,I$28),COUNTIFS(DB_REF_Q2_Q3!$H$5:$H$268,$J$4,DB_REF_Q2_Q3!$E$5:$E$268,$J$5,DB_REF_Q2_Q3!$G$5:$G$268,$B31,DB_REF_Q2_Q3!$B$5:$B$268,I$28))))</f>
        <v>0</v>
      </c>
      <c r="J31" s="767">
        <f>IF(AND($J$5="Todas",$J$4="Todas"),COUNTIFS(DB_REF_Q2_Q3!$G$5:$G$268,$B31,DB_REF_Q2_Q3!$B$5:$B$268,J$28),IF($J$5="Todas",COUNTIFS(DB_REF_Q2_Q3!$H$5:$H$268,$J$4,DB_REF_Q2_Q3!$G$5:$G$268,$B31,DB_REF_Q2_Q3!$B$5:$B$268,J$28),IF($J$4="Todas",COUNTIFS(DB_REF_Q2_Q3!$E$5:$E$268,$J$5,DB_REF_Q2_Q3!$G$5:$G$268,$B31,DB_REF_Q2_Q3!$B$5:$B$268,J$28),COUNTIFS(DB_REF_Q2_Q3!$H$5:$H$268,$J$4,DB_REF_Q2_Q3!$E$5:$E$268,$J$5,DB_REF_Q2_Q3!$G$5:$G$268,$B31,DB_REF_Q2_Q3!$B$5:$B$268,J$28))))</f>
        <v>2</v>
      </c>
      <c r="K31" s="767">
        <f>IF(AND($J$5="Todas",$J$4="Todas"),COUNTIFS(DB_REF_Q2_Q3!$G$5:$G$268,$B31,DB_REF_Q2_Q3!$B$5:$B$268,K$28),IF($J$5="Todas",COUNTIFS(DB_REF_Q2_Q3!$H$5:$H$268,$J$4,DB_REF_Q2_Q3!$G$5:$G$268,$B31,DB_REF_Q2_Q3!$B$5:$B$268,K$28),IF($J$4="Todas",COUNTIFS(DB_REF_Q2_Q3!$E$5:$E$268,$J$5,DB_REF_Q2_Q3!$G$5:$G$268,$B31,DB_REF_Q2_Q3!$B$5:$B$268,K$28),COUNTIFS(DB_REF_Q2_Q3!$H$5:$H$268,$J$4,DB_REF_Q2_Q3!$E$5:$E$268,$J$5,DB_REF_Q2_Q3!$G$5:$G$268,$B31,DB_REF_Q2_Q3!$B$5:$B$268,K$28))))</f>
        <v>0</v>
      </c>
      <c r="L31" s="767">
        <f>IF(AND($J$5="Todas",$J$4="Todas"),COUNTIFS(DB_REF_Q2_Q3!$G$5:$G$268,$B31,DB_REF_Q2_Q3!$B$5:$B$268,L$28),IF($J$5="Todas",COUNTIFS(DB_REF_Q2_Q3!$H$5:$H$268,$J$4,DB_REF_Q2_Q3!$G$5:$G$268,$B31,DB_REF_Q2_Q3!$B$5:$B$268,L$28),IF($J$4="Todas",COUNTIFS(DB_REF_Q2_Q3!$E$5:$E$268,$J$5,DB_REF_Q2_Q3!$G$5:$G$268,$B31,DB_REF_Q2_Q3!$B$5:$B$268,L$28),COUNTIFS(DB_REF_Q2_Q3!$H$5:$H$268,$J$4,DB_REF_Q2_Q3!$E$5:$E$268,$J$5,DB_REF_Q2_Q3!$G$5:$G$268,$B31,DB_REF_Q2_Q3!$B$5:$B$268,L$28))))</f>
        <v>3</v>
      </c>
      <c r="M31" s="813">
        <f t="shared" si="12"/>
        <v>0.14285714285714285</v>
      </c>
      <c r="N31" s="813">
        <f t="shared" si="13"/>
        <v>0</v>
      </c>
      <c r="O31" s="813">
        <f t="shared" si="14"/>
        <v>0</v>
      </c>
      <c r="P31" s="813">
        <f t="shared" si="18"/>
        <v>6.1538461538461542E-2</v>
      </c>
      <c r="Q31" s="813">
        <f t="shared" si="15"/>
        <v>0.21739130434782608</v>
      </c>
      <c r="R31" s="813">
        <f t="shared" si="15"/>
        <v>0</v>
      </c>
      <c r="S31" s="813">
        <f t="shared" si="15"/>
        <v>8.3333333333333329E-2</v>
      </c>
      <c r="T31" s="813">
        <f t="shared" si="15"/>
        <v>0</v>
      </c>
      <c r="U31" s="813">
        <f t="shared" si="15"/>
        <v>0.17647058823529413</v>
      </c>
    </row>
    <row r="32" spans="1:27" ht="15" customHeight="1">
      <c r="B32" s="865" t="str">
        <f t="shared" si="16"/>
        <v>Bomba de calor aire</v>
      </c>
      <c r="C32" s="858">
        <f t="shared" si="17"/>
        <v>4.5454545454545456E-2</v>
      </c>
      <c r="D32" s="857">
        <f>IF(AND($J$5="Todas",$J$4="Todas"),COUNTIFS(DB_REF_Q2_Q3!$G$5:$G$268,$B32,DB_REF_Q2_Q3!$B$5:$B$268,D$28),IF($J$5="Todas",COUNTIFS(DB_REF_Q2_Q3!$H$5:$H$268,$J$4,DB_REF_Q2_Q3!$G$5:$G$268,$B32,DB_REF_Q2_Q3!$B$5:$B$268,D$28),IF($J$4="Todas",COUNTIFS(DB_REF_Q2_Q3!$E$5:$E$268,$J$5,DB_REF_Q2_Q3!$G$5:$G$268,$B32,DB_REF_Q2_Q3!$B$5:$B$268,D$28),COUNTIFS(DB_REF_Q2_Q3!$H$5:$H$268,$J$4,DB_REF_Q2_Q3!$E$5:$E$268,$J$5,DB_REF_Q2_Q3!$G$5:$G$268,$B32,DB_REF_Q2_Q3!$B$5:$B$268,D$28))))</f>
        <v>1</v>
      </c>
      <c r="E32" s="857">
        <f>IF(AND($J$5="Todas",$J$4="Todas"),COUNTIFS(DB_REF_Q2_Q3!$G$5:$G$268,$B32,DB_REF_Q2_Q3!$B$5:$B$268,E$28),IF($J$5="Todas",COUNTIFS(DB_REF_Q2_Q3!$H$5:$H$268,$J$4,DB_REF_Q2_Q3!$G$5:$G$268,$B32,DB_REF_Q2_Q3!$B$5:$B$268,E$28),IF($J$4="Todas",COUNTIFS(DB_REF_Q2_Q3!$E$5:$E$268,$J$5,DB_REF_Q2_Q3!$G$5:$G$268,$B32,DB_REF_Q2_Q3!$B$5:$B$268,E$28),COUNTIFS(DB_REF_Q2_Q3!$H$5:$H$268,$J$4,DB_REF_Q2_Q3!$E$5:$E$268,$J$5,DB_REF_Q2_Q3!$G$5:$G$268,$B32,DB_REF_Q2_Q3!$B$5:$B$268,E$28))))</f>
        <v>0</v>
      </c>
      <c r="F32" s="857">
        <f>IF(AND($J$5="Todas",$J$4="Todas"),COUNTIFS(DB_REF_Q2_Q3!$G$5:$G$268,$B32,DB_REF_Q2_Q3!$B$5:$B$268,F$28),IF($J$5="Todas",COUNTIFS(DB_REF_Q2_Q3!$H$5:$H$268,$J$4,DB_REF_Q2_Q3!$G$5:$G$268,$B32,DB_REF_Q2_Q3!$B$5:$B$268,F$28),IF($J$4="Todas",COUNTIFS(DB_REF_Q2_Q3!$E$5:$E$268,$J$5,DB_REF_Q2_Q3!$G$5:$G$268,$B32,DB_REF_Q2_Q3!$B$5:$B$268,F$28),COUNTIFS(DB_REF_Q2_Q3!$H$5:$H$268,$J$4,DB_REF_Q2_Q3!$E$5:$E$268,$J$5,DB_REF_Q2_Q3!$G$5:$G$268,$B32,DB_REF_Q2_Q3!$B$5:$B$268,F$28))))</f>
        <v>0</v>
      </c>
      <c r="G32" s="857">
        <f>IF(AND($J$5="Todas",$J$4="Todas"),COUNTIFS(DB_REF_Q2_Q3!$G$5:$G$268,$B32,DB_REF_Q2_Q3!$B$5:$B$268,G$28),IF($J$5="Todas",COUNTIFS(DB_REF_Q2_Q3!$H$5:$H$268,$J$4,DB_REF_Q2_Q3!$G$5:$G$268,$B32,DB_REF_Q2_Q3!$B$5:$B$268,G$28),IF($J$4="Todas",COUNTIFS(DB_REF_Q2_Q3!$E$5:$E$268,$J$5,DB_REF_Q2_Q3!$G$5:$G$268,$B32,DB_REF_Q2_Q3!$B$5:$B$268,G$28),COUNTIFS(DB_REF_Q2_Q3!$H$5:$H$268,$J$4,DB_REF_Q2_Q3!$E$5:$E$268,$J$5,DB_REF_Q2_Q3!$G$5:$G$268,$B32,DB_REF_Q2_Q3!$B$5:$B$268,G$28))))</f>
        <v>6</v>
      </c>
      <c r="H32" s="857">
        <f>IF(AND($J$5="Todas",$J$4="Todas"),COUNTIFS(DB_REF_Q2_Q3!$G$5:$G$268,$B32,DB_REF_Q2_Q3!$B$5:$B$268,H$28),IF($J$5="Todas",COUNTIFS(DB_REF_Q2_Q3!$H$5:$H$268,$J$4,DB_REF_Q2_Q3!$G$5:$G$268,$B32,DB_REF_Q2_Q3!$B$5:$B$268,H$28),IF($J$4="Todas",COUNTIFS(DB_REF_Q2_Q3!$E$5:$E$268,$J$5,DB_REF_Q2_Q3!$G$5:$G$268,$B32,DB_REF_Q2_Q3!$B$5:$B$268,H$28),COUNTIFS(DB_REF_Q2_Q3!$H$5:$H$268,$J$4,DB_REF_Q2_Q3!$E$5:$E$268,$J$5,DB_REF_Q2_Q3!$G$5:$G$268,$B32,DB_REF_Q2_Q3!$B$5:$B$268,H$28))))</f>
        <v>2</v>
      </c>
      <c r="I32" s="857">
        <f>IF(AND($J$5="Todas",$J$4="Todas"),COUNTIFS(DB_REF_Q2_Q3!$G$5:$G$268,$B32,DB_REF_Q2_Q3!$B$5:$B$268,I$28),IF($J$5="Todas",COUNTIFS(DB_REF_Q2_Q3!$H$5:$H$268,$J$4,DB_REF_Q2_Q3!$G$5:$G$268,$B32,DB_REF_Q2_Q3!$B$5:$B$268,I$28),IF($J$4="Todas",COUNTIFS(DB_REF_Q2_Q3!$E$5:$E$268,$J$5,DB_REF_Q2_Q3!$G$5:$G$268,$B32,DB_REF_Q2_Q3!$B$5:$B$268,I$28),COUNTIFS(DB_REF_Q2_Q3!$H$5:$H$268,$J$4,DB_REF_Q2_Q3!$E$5:$E$268,$J$5,DB_REF_Q2_Q3!$G$5:$G$268,$B32,DB_REF_Q2_Q3!$B$5:$B$268,I$28))))</f>
        <v>0</v>
      </c>
      <c r="J32" s="857">
        <f>IF(AND($J$5="Todas",$J$4="Todas"),COUNTIFS(DB_REF_Q2_Q3!$G$5:$G$268,$B32,DB_REF_Q2_Q3!$B$5:$B$268,J$28),IF($J$5="Todas",COUNTIFS(DB_REF_Q2_Q3!$H$5:$H$268,$J$4,DB_REF_Q2_Q3!$G$5:$G$268,$B32,DB_REF_Q2_Q3!$B$5:$B$268,J$28),IF($J$4="Todas",COUNTIFS(DB_REF_Q2_Q3!$E$5:$E$268,$J$5,DB_REF_Q2_Q3!$G$5:$G$268,$B32,DB_REF_Q2_Q3!$B$5:$B$268,J$28),COUNTIFS(DB_REF_Q2_Q3!$H$5:$H$268,$J$4,DB_REF_Q2_Q3!$E$5:$E$268,$J$5,DB_REF_Q2_Q3!$G$5:$G$268,$B32,DB_REF_Q2_Q3!$B$5:$B$268,J$28))))</f>
        <v>0</v>
      </c>
      <c r="K32" s="857">
        <f>IF(AND($J$5="Todas",$J$4="Todas"),COUNTIFS(DB_REF_Q2_Q3!$G$5:$G$268,$B32,DB_REF_Q2_Q3!$B$5:$B$268,K$28),IF($J$5="Todas",COUNTIFS(DB_REF_Q2_Q3!$H$5:$H$268,$J$4,DB_REF_Q2_Q3!$G$5:$G$268,$B32,DB_REF_Q2_Q3!$B$5:$B$268,K$28),IF($J$4="Todas",COUNTIFS(DB_REF_Q2_Q3!$E$5:$E$268,$J$5,DB_REF_Q2_Q3!$G$5:$G$268,$B32,DB_REF_Q2_Q3!$B$5:$B$268,K$28),COUNTIFS(DB_REF_Q2_Q3!$H$5:$H$268,$J$4,DB_REF_Q2_Q3!$E$5:$E$268,$J$5,DB_REF_Q2_Q3!$G$5:$G$268,$B32,DB_REF_Q2_Q3!$B$5:$B$268,K$28))))</f>
        <v>1</v>
      </c>
      <c r="L32" s="857">
        <f>IF(AND($J$5="Todas",$J$4="Todas"),COUNTIFS(DB_REF_Q2_Q3!$G$5:$G$268,$B32,DB_REF_Q2_Q3!$B$5:$B$268,L$28),IF($J$5="Todas",COUNTIFS(DB_REF_Q2_Q3!$H$5:$H$268,$J$4,DB_REF_Q2_Q3!$G$5:$G$268,$B32,DB_REF_Q2_Q3!$B$5:$B$268,L$28),IF($J$4="Todas",COUNTIFS(DB_REF_Q2_Q3!$E$5:$E$268,$J$5,DB_REF_Q2_Q3!$G$5:$G$268,$B32,DB_REF_Q2_Q3!$B$5:$B$268,L$28),COUNTIFS(DB_REF_Q2_Q3!$H$5:$H$268,$J$4,DB_REF_Q2_Q3!$E$5:$E$268,$J$5,DB_REF_Q2_Q3!$G$5:$G$268,$B32,DB_REF_Q2_Q3!$B$5:$B$268,L$28))))</f>
        <v>2</v>
      </c>
      <c r="M32" s="866">
        <f t="shared" si="12"/>
        <v>3.5714285714285712E-2</v>
      </c>
      <c r="N32" s="866">
        <f t="shared" si="13"/>
        <v>0</v>
      </c>
      <c r="O32" s="866">
        <f t="shared" si="14"/>
        <v>0</v>
      </c>
      <c r="P32" s="866">
        <f t="shared" si="18"/>
        <v>9.2307692307692313E-2</v>
      </c>
      <c r="Q32" s="866">
        <f t="shared" si="15"/>
        <v>8.6956521739130432E-2</v>
      </c>
      <c r="R32" s="866">
        <f t="shared" si="15"/>
        <v>0</v>
      </c>
      <c r="S32" s="866">
        <f t="shared" si="15"/>
        <v>0</v>
      </c>
      <c r="T32" s="866">
        <f t="shared" si="15"/>
        <v>1.4705882352941176E-2</v>
      </c>
      <c r="U32" s="866">
        <f t="shared" si="15"/>
        <v>0.11764705882352941</v>
      </c>
    </row>
    <row r="33" spans="1:21" ht="15" customHeight="1">
      <c r="B33" s="865" t="str">
        <f t="shared" si="16"/>
        <v>Ref. Adiabática</v>
      </c>
      <c r="C33" s="858">
        <f t="shared" si="17"/>
        <v>2.6515151515151516E-2</v>
      </c>
      <c r="D33" s="857">
        <f>IF(AND($J$5="Todas",$J$4="Todas"),COUNTIFS(DB_REF_Q2_Q3!$G$5:$G$268,$B33,DB_REF_Q2_Q3!$B$5:$B$268,D$28),IF($J$5="Todas",COUNTIFS(DB_REF_Q2_Q3!$H$5:$H$268,$J$4,DB_REF_Q2_Q3!$G$5:$G$268,$B33,DB_REF_Q2_Q3!$B$5:$B$268,D$28),IF($J$4="Todas",COUNTIFS(DB_REF_Q2_Q3!$E$5:$E$268,$J$5,DB_REF_Q2_Q3!$G$5:$G$268,$B33,DB_REF_Q2_Q3!$B$5:$B$268,D$28),COUNTIFS(DB_REF_Q2_Q3!$H$5:$H$268,$J$4,DB_REF_Q2_Q3!$E$5:$E$268,$J$5,DB_REF_Q2_Q3!$G$5:$G$268,$B33,DB_REF_Q2_Q3!$B$5:$B$268,D$28))))</f>
        <v>0</v>
      </c>
      <c r="E33" s="857">
        <f>IF(AND($J$5="Todas",$J$4="Todas"),COUNTIFS(DB_REF_Q2_Q3!$G$5:$G$268,$B33,DB_REF_Q2_Q3!$B$5:$B$268,E$28),IF($J$5="Todas",COUNTIFS(DB_REF_Q2_Q3!$H$5:$H$268,$J$4,DB_REF_Q2_Q3!$G$5:$G$268,$B33,DB_REF_Q2_Q3!$B$5:$B$268,E$28),IF($J$4="Todas",COUNTIFS(DB_REF_Q2_Q3!$E$5:$E$268,$J$5,DB_REF_Q2_Q3!$G$5:$G$268,$B33,DB_REF_Q2_Q3!$B$5:$B$268,E$28),COUNTIFS(DB_REF_Q2_Q3!$H$5:$H$268,$J$4,DB_REF_Q2_Q3!$E$5:$E$268,$J$5,DB_REF_Q2_Q3!$G$5:$G$268,$B33,DB_REF_Q2_Q3!$B$5:$B$268,E$28))))</f>
        <v>0</v>
      </c>
      <c r="F33" s="857">
        <f>IF(AND($J$5="Todas",$J$4="Todas"),COUNTIFS(DB_REF_Q2_Q3!$G$5:$G$268,$B33,DB_REF_Q2_Q3!$B$5:$B$268,F$28),IF($J$5="Todas",COUNTIFS(DB_REF_Q2_Q3!$H$5:$H$268,$J$4,DB_REF_Q2_Q3!$G$5:$G$268,$B33,DB_REF_Q2_Q3!$B$5:$B$268,F$28),IF($J$4="Todas",COUNTIFS(DB_REF_Q2_Q3!$E$5:$E$268,$J$5,DB_REF_Q2_Q3!$G$5:$G$268,$B33,DB_REF_Q2_Q3!$B$5:$B$268,F$28),COUNTIFS(DB_REF_Q2_Q3!$H$5:$H$268,$J$4,DB_REF_Q2_Q3!$E$5:$E$268,$J$5,DB_REF_Q2_Q3!$G$5:$G$268,$B33,DB_REF_Q2_Q3!$B$5:$B$268,F$28))))</f>
        <v>0</v>
      </c>
      <c r="G33" s="857">
        <f>IF(AND($J$5="Todas",$J$4="Todas"),COUNTIFS(DB_REF_Q2_Q3!$G$5:$G$268,$B33,DB_REF_Q2_Q3!$B$5:$B$268,G$28),IF($J$5="Todas",COUNTIFS(DB_REF_Q2_Q3!$H$5:$H$268,$J$4,DB_REF_Q2_Q3!$G$5:$G$268,$B33,DB_REF_Q2_Q3!$B$5:$B$268,G$28),IF($J$4="Todas",COUNTIFS(DB_REF_Q2_Q3!$E$5:$E$268,$J$5,DB_REF_Q2_Q3!$G$5:$G$268,$B33,DB_REF_Q2_Q3!$B$5:$B$268,G$28),COUNTIFS(DB_REF_Q2_Q3!$H$5:$H$268,$J$4,DB_REF_Q2_Q3!$E$5:$E$268,$J$5,DB_REF_Q2_Q3!$G$5:$G$268,$B33,DB_REF_Q2_Q3!$B$5:$B$268,G$28))))</f>
        <v>5</v>
      </c>
      <c r="H33" s="857">
        <f>IF(AND($J$5="Todas",$J$4="Todas"),COUNTIFS(DB_REF_Q2_Q3!$G$5:$G$268,$B33,DB_REF_Q2_Q3!$B$5:$B$268,H$28),IF($J$5="Todas",COUNTIFS(DB_REF_Q2_Q3!$H$5:$H$268,$J$4,DB_REF_Q2_Q3!$G$5:$G$268,$B33,DB_REF_Q2_Q3!$B$5:$B$268,H$28),IF($J$4="Todas",COUNTIFS(DB_REF_Q2_Q3!$E$5:$E$268,$J$5,DB_REF_Q2_Q3!$G$5:$G$268,$B33,DB_REF_Q2_Q3!$B$5:$B$268,H$28),COUNTIFS(DB_REF_Q2_Q3!$H$5:$H$268,$J$4,DB_REF_Q2_Q3!$E$5:$E$268,$J$5,DB_REF_Q2_Q3!$G$5:$G$268,$B33,DB_REF_Q2_Q3!$B$5:$B$268,H$28))))</f>
        <v>2</v>
      </c>
      <c r="I33" s="857">
        <f>IF(AND($J$5="Todas",$J$4="Todas"),COUNTIFS(DB_REF_Q2_Q3!$G$5:$G$268,$B33,DB_REF_Q2_Q3!$B$5:$B$268,I$28),IF($J$5="Todas",COUNTIFS(DB_REF_Q2_Q3!$H$5:$H$268,$J$4,DB_REF_Q2_Q3!$G$5:$G$268,$B33,DB_REF_Q2_Q3!$B$5:$B$268,I$28),IF($J$4="Todas",COUNTIFS(DB_REF_Q2_Q3!$E$5:$E$268,$J$5,DB_REF_Q2_Q3!$G$5:$G$268,$B33,DB_REF_Q2_Q3!$B$5:$B$268,I$28),COUNTIFS(DB_REF_Q2_Q3!$H$5:$H$268,$J$4,DB_REF_Q2_Q3!$E$5:$E$268,$J$5,DB_REF_Q2_Q3!$G$5:$G$268,$B33,DB_REF_Q2_Q3!$B$5:$B$268,I$28))))</f>
        <v>0</v>
      </c>
      <c r="J33" s="857">
        <f>IF(AND($J$5="Todas",$J$4="Todas"),COUNTIFS(DB_REF_Q2_Q3!$G$5:$G$268,$B33,DB_REF_Q2_Q3!$B$5:$B$268,J$28),IF($J$5="Todas",COUNTIFS(DB_REF_Q2_Q3!$H$5:$H$268,$J$4,DB_REF_Q2_Q3!$G$5:$G$268,$B33,DB_REF_Q2_Q3!$B$5:$B$268,J$28),IF($J$4="Todas",COUNTIFS(DB_REF_Q2_Q3!$E$5:$E$268,$J$5,DB_REF_Q2_Q3!$G$5:$G$268,$B33,DB_REF_Q2_Q3!$B$5:$B$268,J$28),COUNTIFS(DB_REF_Q2_Q3!$H$5:$H$268,$J$4,DB_REF_Q2_Q3!$E$5:$E$268,$J$5,DB_REF_Q2_Q3!$G$5:$G$268,$B33,DB_REF_Q2_Q3!$B$5:$B$268,J$28))))</f>
        <v>0</v>
      </c>
      <c r="K33" s="857">
        <f>IF(AND($J$5="Todas",$J$4="Todas"),COUNTIFS(DB_REF_Q2_Q3!$G$5:$G$268,$B33,DB_REF_Q2_Q3!$B$5:$B$268,K$28),IF($J$5="Todas",COUNTIFS(DB_REF_Q2_Q3!$H$5:$H$268,$J$4,DB_REF_Q2_Q3!$G$5:$G$268,$B33,DB_REF_Q2_Q3!$B$5:$B$268,K$28),IF($J$4="Todas",COUNTIFS(DB_REF_Q2_Q3!$E$5:$E$268,$J$5,DB_REF_Q2_Q3!$G$5:$G$268,$B33,DB_REF_Q2_Q3!$B$5:$B$268,K$28),COUNTIFS(DB_REF_Q2_Q3!$H$5:$H$268,$J$4,DB_REF_Q2_Q3!$E$5:$E$268,$J$5,DB_REF_Q2_Q3!$G$5:$G$268,$B33,DB_REF_Q2_Q3!$B$5:$B$268,K$28))))</f>
        <v>0</v>
      </c>
      <c r="L33" s="857">
        <f>IF(AND($J$5="Todas",$J$4="Todas"),COUNTIFS(DB_REF_Q2_Q3!$G$5:$G$268,$B33,DB_REF_Q2_Q3!$B$5:$B$268,L$28),IF($J$5="Todas",COUNTIFS(DB_REF_Q2_Q3!$H$5:$H$268,$J$4,DB_REF_Q2_Q3!$G$5:$G$268,$B33,DB_REF_Q2_Q3!$B$5:$B$268,L$28),IF($J$4="Todas",COUNTIFS(DB_REF_Q2_Q3!$E$5:$E$268,$J$5,DB_REF_Q2_Q3!$G$5:$G$268,$B33,DB_REF_Q2_Q3!$B$5:$B$268,L$28),COUNTIFS(DB_REF_Q2_Q3!$H$5:$H$268,$J$4,DB_REF_Q2_Q3!$E$5:$E$268,$J$5,DB_REF_Q2_Q3!$G$5:$G$268,$B33,DB_REF_Q2_Q3!$B$5:$B$268,L$28))))</f>
        <v>0</v>
      </c>
      <c r="M33" s="866">
        <f t="shared" si="12"/>
        <v>0</v>
      </c>
      <c r="N33" s="866">
        <f t="shared" si="13"/>
        <v>0</v>
      </c>
      <c r="O33" s="866">
        <f t="shared" si="14"/>
        <v>0</v>
      </c>
      <c r="P33" s="866">
        <f t="shared" si="18"/>
        <v>7.6923076923076927E-2</v>
      </c>
      <c r="Q33" s="866">
        <f t="shared" si="15"/>
        <v>8.6956521739130432E-2</v>
      </c>
      <c r="R33" s="866">
        <f t="shared" si="15"/>
        <v>0</v>
      </c>
      <c r="S33" s="866">
        <f t="shared" si="15"/>
        <v>0</v>
      </c>
      <c r="T33" s="866">
        <f t="shared" si="15"/>
        <v>0</v>
      </c>
      <c r="U33" s="866">
        <f t="shared" si="15"/>
        <v>0</v>
      </c>
    </row>
    <row r="34" spans="1:21" ht="15" customHeight="1">
      <c r="A34" s="261"/>
      <c r="B34" s="865" t="str">
        <f t="shared" si="16"/>
        <v>AC Eléctrico</v>
      </c>
      <c r="C34" s="858">
        <f t="shared" si="17"/>
        <v>2.6515151515151516E-2</v>
      </c>
      <c r="D34" s="857">
        <f>IF(AND($J$5="Todas",$J$4="Todas"),COUNTIFS(DB_REF_Q2_Q3!$G$5:$G$268,$B34,DB_REF_Q2_Q3!$B$5:$B$268,D$28),IF($J$5="Todas",COUNTIFS(DB_REF_Q2_Q3!$H$5:$H$268,$J$4,DB_REF_Q2_Q3!$G$5:$G$268,$B34,DB_REF_Q2_Q3!$B$5:$B$268,D$28),IF($J$4="Todas",COUNTIFS(DB_REF_Q2_Q3!$E$5:$E$268,$J$5,DB_REF_Q2_Q3!$G$5:$G$268,$B34,DB_REF_Q2_Q3!$B$5:$B$268,D$28),COUNTIFS(DB_REF_Q2_Q3!$H$5:$H$268,$J$4,DB_REF_Q2_Q3!$E$5:$E$268,$J$5,DB_REF_Q2_Q3!$G$5:$G$268,$B34,DB_REF_Q2_Q3!$B$5:$B$268,D$28))))</f>
        <v>1</v>
      </c>
      <c r="E34" s="857">
        <f>IF(AND($J$5="Todas",$J$4="Todas"),COUNTIFS(DB_REF_Q2_Q3!$G$5:$G$268,$B34,DB_REF_Q2_Q3!$B$5:$B$268,E$28),IF($J$5="Todas",COUNTIFS(DB_REF_Q2_Q3!$H$5:$H$268,$J$4,DB_REF_Q2_Q3!$G$5:$G$268,$B34,DB_REF_Q2_Q3!$B$5:$B$268,E$28),IF($J$4="Todas",COUNTIFS(DB_REF_Q2_Q3!$E$5:$E$268,$J$5,DB_REF_Q2_Q3!$G$5:$G$268,$B34,DB_REF_Q2_Q3!$B$5:$B$268,E$28),COUNTIFS(DB_REF_Q2_Q3!$H$5:$H$268,$J$4,DB_REF_Q2_Q3!$E$5:$E$268,$J$5,DB_REF_Q2_Q3!$G$5:$G$268,$B34,DB_REF_Q2_Q3!$B$5:$B$268,E$28))))</f>
        <v>0</v>
      </c>
      <c r="F34" s="857">
        <f>IF(AND($J$5="Todas",$J$4="Todas"),COUNTIFS(DB_REF_Q2_Q3!$G$5:$G$268,$B34,DB_REF_Q2_Q3!$B$5:$B$268,F$28),IF($J$5="Todas",COUNTIFS(DB_REF_Q2_Q3!$H$5:$H$268,$J$4,DB_REF_Q2_Q3!$G$5:$G$268,$B34,DB_REF_Q2_Q3!$B$5:$B$268,F$28),IF($J$4="Todas",COUNTIFS(DB_REF_Q2_Q3!$E$5:$E$268,$J$5,DB_REF_Q2_Q3!$G$5:$G$268,$B34,DB_REF_Q2_Q3!$B$5:$B$268,F$28),COUNTIFS(DB_REF_Q2_Q3!$H$5:$H$268,$J$4,DB_REF_Q2_Q3!$E$5:$E$268,$J$5,DB_REF_Q2_Q3!$G$5:$G$268,$B34,DB_REF_Q2_Q3!$B$5:$B$268,F$28))))</f>
        <v>0</v>
      </c>
      <c r="G34" s="857">
        <f>IF(AND($J$5="Todas",$J$4="Todas"),COUNTIFS(DB_REF_Q2_Q3!$G$5:$G$268,$B34,DB_REF_Q2_Q3!$B$5:$B$268,G$28),IF($J$5="Todas",COUNTIFS(DB_REF_Q2_Q3!$H$5:$H$268,$J$4,DB_REF_Q2_Q3!$G$5:$G$268,$B34,DB_REF_Q2_Q3!$B$5:$B$268,G$28),IF($J$4="Todas",COUNTIFS(DB_REF_Q2_Q3!$E$5:$E$268,$J$5,DB_REF_Q2_Q3!$G$5:$G$268,$B34,DB_REF_Q2_Q3!$B$5:$B$268,G$28),COUNTIFS(DB_REF_Q2_Q3!$H$5:$H$268,$J$4,DB_REF_Q2_Q3!$E$5:$E$268,$J$5,DB_REF_Q2_Q3!$G$5:$G$268,$B34,DB_REF_Q2_Q3!$B$5:$B$268,G$28))))</f>
        <v>6</v>
      </c>
      <c r="H34" s="857">
        <f>IF(AND($J$5="Todas",$J$4="Todas"),COUNTIFS(DB_REF_Q2_Q3!$G$5:$G$268,$B34,DB_REF_Q2_Q3!$B$5:$B$268,H$28),IF($J$5="Todas",COUNTIFS(DB_REF_Q2_Q3!$H$5:$H$268,$J$4,DB_REF_Q2_Q3!$G$5:$G$268,$B34,DB_REF_Q2_Q3!$B$5:$B$268,H$28),IF($J$4="Todas",COUNTIFS(DB_REF_Q2_Q3!$E$5:$E$268,$J$5,DB_REF_Q2_Q3!$G$5:$G$268,$B34,DB_REF_Q2_Q3!$B$5:$B$268,H$28),COUNTIFS(DB_REF_Q2_Q3!$H$5:$H$268,$J$4,DB_REF_Q2_Q3!$E$5:$E$268,$J$5,DB_REF_Q2_Q3!$G$5:$G$268,$B34,DB_REF_Q2_Q3!$B$5:$B$268,H$28))))</f>
        <v>0</v>
      </c>
      <c r="I34" s="857">
        <f>IF(AND($J$5="Todas",$J$4="Todas"),COUNTIFS(DB_REF_Q2_Q3!$G$5:$G$268,$B34,DB_REF_Q2_Q3!$B$5:$B$268,I$28),IF($J$5="Todas",COUNTIFS(DB_REF_Q2_Q3!$H$5:$H$268,$J$4,DB_REF_Q2_Q3!$G$5:$G$268,$B34,DB_REF_Q2_Q3!$B$5:$B$268,I$28),IF($J$4="Todas",COUNTIFS(DB_REF_Q2_Q3!$E$5:$E$268,$J$5,DB_REF_Q2_Q3!$G$5:$G$268,$B34,DB_REF_Q2_Q3!$B$5:$B$268,I$28),COUNTIFS(DB_REF_Q2_Q3!$H$5:$H$268,$J$4,DB_REF_Q2_Q3!$E$5:$E$268,$J$5,DB_REF_Q2_Q3!$G$5:$G$268,$B34,DB_REF_Q2_Q3!$B$5:$B$268,I$28))))</f>
        <v>0</v>
      </c>
      <c r="J34" s="857">
        <f>IF(AND($J$5="Todas",$J$4="Todas"),COUNTIFS(DB_REF_Q2_Q3!$G$5:$G$268,$B34,DB_REF_Q2_Q3!$B$5:$B$268,J$28),IF($J$5="Todas",COUNTIFS(DB_REF_Q2_Q3!$H$5:$H$268,$J$4,DB_REF_Q2_Q3!$G$5:$G$268,$B34,DB_REF_Q2_Q3!$B$5:$B$268,J$28),IF($J$4="Todas",COUNTIFS(DB_REF_Q2_Q3!$E$5:$E$268,$J$5,DB_REF_Q2_Q3!$G$5:$G$268,$B34,DB_REF_Q2_Q3!$B$5:$B$268,J$28),COUNTIFS(DB_REF_Q2_Q3!$H$5:$H$268,$J$4,DB_REF_Q2_Q3!$E$5:$E$268,$J$5,DB_REF_Q2_Q3!$G$5:$G$268,$B34,DB_REF_Q2_Q3!$B$5:$B$268,J$28))))</f>
        <v>0</v>
      </c>
      <c r="K34" s="857">
        <f>IF(AND($J$5="Todas",$J$4="Todas"),COUNTIFS(DB_REF_Q2_Q3!$G$5:$G$268,$B34,DB_REF_Q2_Q3!$B$5:$B$268,K$28),IF($J$5="Todas",COUNTIFS(DB_REF_Q2_Q3!$H$5:$H$268,$J$4,DB_REF_Q2_Q3!$G$5:$G$268,$B34,DB_REF_Q2_Q3!$B$5:$B$268,K$28),IF($J$4="Todas",COUNTIFS(DB_REF_Q2_Q3!$E$5:$E$268,$J$5,DB_REF_Q2_Q3!$G$5:$G$268,$B34,DB_REF_Q2_Q3!$B$5:$B$268,K$28),COUNTIFS(DB_REF_Q2_Q3!$H$5:$H$268,$J$4,DB_REF_Q2_Q3!$E$5:$E$268,$J$5,DB_REF_Q2_Q3!$G$5:$G$268,$B34,DB_REF_Q2_Q3!$B$5:$B$268,K$28))))</f>
        <v>0</v>
      </c>
      <c r="L34" s="857">
        <f>IF(AND($J$5="Todas",$J$4="Todas"),COUNTIFS(DB_REF_Q2_Q3!$G$5:$G$268,$B34,DB_REF_Q2_Q3!$B$5:$B$268,L$28),IF($J$5="Todas",COUNTIFS(DB_REF_Q2_Q3!$H$5:$H$268,$J$4,DB_REF_Q2_Q3!$G$5:$G$268,$B34,DB_REF_Q2_Q3!$B$5:$B$268,L$28),IF($J$4="Todas",COUNTIFS(DB_REF_Q2_Q3!$E$5:$E$268,$J$5,DB_REF_Q2_Q3!$G$5:$G$268,$B34,DB_REF_Q2_Q3!$B$5:$B$268,L$28),COUNTIFS(DB_REF_Q2_Q3!$H$5:$H$268,$J$4,DB_REF_Q2_Q3!$E$5:$E$268,$J$5,DB_REF_Q2_Q3!$G$5:$G$268,$B34,DB_REF_Q2_Q3!$B$5:$B$268,L$28))))</f>
        <v>0</v>
      </c>
      <c r="M34" s="866">
        <f t="shared" si="12"/>
        <v>3.5714285714285712E-2</v>
      </c>
      <c r="N34" s="866">
        <f t="shared" si="13"/>
        <v>0</v>
      </c>
      <c r="O34" s="866">
        <f t="shared" si="14"/>
        <v>0</v>
      </c>
      <c r="P34" s="866">
        <f t="shared" si="18"/>
        <v>9.2307692307692313E-2</v>
      </c>
      <c r="Q34" s="866">
        <f t="shared" si="15"/>
        <v>0</v>
      </c>
      <c r="R34" s="866">
        <f t="shared" si="15"/>
        <v>0</v>
      </c>
      <c r="S34" s="866">
        <f t="shared" si="15"/>
        <v>0</v>
      </c>
      <c r="T34" s="866">
        <f t="shared" si="15"/>
        <v>0</v>
      </c>
      <c r="U34" s="866">
        <f t="shared" si="15"/>
        <v>0</v>
      </c>
    </row>
    <row r="35" spans="1:21" ht="15" customHeight="1">
      <c r="A35" s="261"/>
      <c r="B35" s="865" t="str">
        <f t="shared" si="16"/>
        <v>Sist. abs. no renov</v>
      </c>
      <c r="C35" s="858">
        <f t="shared" si="17"/>
        <v>1.1363636363636364E-2</v>
      </c>
      <c r="D35" s="857">
        <f>IF(AND($J$5="Todas",$J$4="Todas"),COUNTIFS(DB_REF_Q2_Q3!$G$5:$G$268,$B35,DB_REF_Q2_Q3!$B$5:$B$268,D$28),IF($J$5="Todas",COUNTIFS(DB_REF_Q2_Q3!$H$5:$H$268,$J$4,DB_REF_Q2_Q3!$G$5:$G$268,$B35,DB_REF_Q2_Q3!$B$5:$B$268,D$28),IF($J$4="Todas",COUNTIFS(DB_REF_Q2_Q3!$E$5:$E$268,$J$5,DB_REF_Q2_Q3!$G$5:$G$268,$B35,DB_REF_Q2_Q3!$B$5:$B$268,D$28),COUNTIFS(DB_REF_Q2_Q3!$H$5:$H$268,$J$4,DB_REF_Q2_Q3!$E$5:$E$268,$J$5,DB_REF_Q2_Q3!$G$5:$G$268,$B35,DB_REF_Q2_Q3!$B$5:$B$268,D$28))))</f>
        <v>0</v>
      </c>
      <c r="E35" s="857">
        <f>IF(AND($J$5="Todas",$J$4="Todas"),COUNTIFS(DB_REF_Q2_Q3!$G$5:$G$268,$B35,DB_REF_Q2_Q3!$B$5:$B$268,E$28),IF($J$5="Todas",COUNTIFS(DB_REF_Q2_Q3!$H$5:$H$268,$J$4,DB_REF_Q2_Q3!$G$5:$G$268,$B35,DB_REF_Q2_Q3!$B$5:$B$268,E$28),IF($J$4="Todas",COUNTIFS(DB_REF_Q2_Q3!$E$5:$E$268,$J$5,DB_REF_Q2_Q3!$G$5:$G$268,$B35,DB_REF_Q2_Q3!$B$5:$B$268,E$28),COUNTIFS(DB_REF_Q2_Q3!$H$5:$H$268,$J$4,DB_REF_Q2_Q3!$E$5:$E$268,$J$5,DB_REF_Q2_Q3!$G$5:$G$268,$B35,DB_REF_Q2_Q3!$B$5:$B$268,E$28))))</f>
        <v>0</v>
      </c>
      <c r="F35" s="857">
        <f>IF(AND($J$5="Todas",$J$4="Todas"),COUNTIFS(DB_REF_Q2_Q3!$G$5:$G$268,$B35,DB_REF_Q2_Q3!$B$5:$B$268,F$28),IF($J$5="Todas",COUNTIFS(DB_REF_Q2_Q3!$H$5:$H$268,$J$4,DB_REF_Q2_Q3!$G$5:$G$268,$B35,DB_REF_Q2_Q3!$B$5:$B$268,F$28),IF($J$4="Todas",COUNTIFS(DB_REF_Q2_Q3!$E$5:$E$268,$J$5,DB_REF_Q2_Q3!$G$5:$G$268,$B35,DB_REF_Q2_Q3!$B$5:$B$268,F$28),COUNTIFS(DB_REF_Q2_Q3!$H$5:$H$268,$J$4,DB_REF_Q2_Q3!$E$5:$E$268,$J$5,DB_REF_Q2_Q3!$G$5:$G$268,$B35,DB_REF_Q2_Q3!$B$5:$B$268,F$28))))</f>
        <v>0</v>
      </c>
      <c r="G35" s="857">
        <f>IF(AND($J$5="Todas",$J$4="Todas"),COUNTIFS(DB_REF_Q2_Q3!$G$5:$G$268,$B35,DB_REF_Q2_Q3!$B$5:$B$268,G$28),IF($J$5="Todas",COUNTIFS(DB_REF_Q2_Q3!$H$5:$H$268,$J$4,DB_REF_Q2_Q3!$G$5:$G$268,$B35,DB_REF_Q2_Q3!$B$5:$B$268,G$28),IF($J$4="Todas",COUNTIFS(DB_REF_Q2_Q3!$E$5:$E$268,$J$5,DB_REF_Q2_Q3!$G$5:$G$268,$B35,DB_REF_Q2_Q3!$B$5:$B$268,G$28),COUNTIFS(DB_REF_Q2_Q3!$H$5:$H$268,$J$4,DB_REF_Q2_Q3!$E$5:$E$268,$J$5,DB_REF_Q2_Q3!$G$5:$G$268,$B35,DB_REF_Q2_Q3!$B$5:$B$268,G$28))))</f>
        <v>2</v>
      </c>
      <c r="H35" s="857">
        <f>IF(AND($J$5="Todas",$J$4="Todas"),COUNTIFS(DB_REF_Q2_Q3!$G$5:$G$268,$B35,DB_REF_Q2_Q3!$B$5:$B$268,H$28),IF($J$5="Todas",COUNTIFS(DB_REF_Q2_Q3!$H$5:$H$268,$J$4,DB_REF_Q2_Q3!$G$5:$G$268,$B35,DB_REF_Q2_Q3!$B$5:$B$268,H$28),IF($J$4="Todas",COUNTIFS(DB_REF_Q2_Q3!$E$5:$E$268,$J$5,DB_REF_Q2_Q3!$G$5:$G$268,$B35,DB_REF_Q2_Q3!$B$5:$B$268,H$28),COUNTIFS(DB_REF_Q2_Q3!$H$5:$H$268,$J$4,DB_REF_Q2_Q3!$E$5:$E$268,$J$5,DB_REF_Q2_Q3!$G$5:$G$268,$B35,DB_REF_Q2_Q3!$B$5:$B$268,H$28))))</f>
        <v>1</v>
      </c>
      <c r="I35" s="857">
        <f>IF(AND($J$5="Todas",$J$4="Todas"),COUNTIFS(DB_REF_Q2_Q3!$G$5:$G$268,$B35,DB_REF_Q2_Q3!$B$5:$B$268,I$28),IF($J$5="Todas",COUNTIFS(DB_REF_Q2_Q3!$H$5:$H$268,$J$4,DB_REF_Q2_Q3!$G$5:$G$268,$B35,DB_REF_Q2_Q3!$B$5:$B$268,I$28),IF($J$4="Todas",COUNTIFS(DB_REF_Q2_Q3!$E$5:$E$268,$J$5,DB_REF_Q2_Q3!$G$5:$G$268,$B35,DB_REF_Q2_Q3!$B$5:$B$268,I$28),COUNTIFS(DB_REF_Q2_Q3!$H$5:$H$268,$J$4,DB_REF_Q2_Q3!$E$5:$E$268,$J$5,DB_REF_Q2_Q3!$G$5:$G$268,$B35,DB_REF_Q2_Q3!$B$5:$B$268,I$28))))</f>
        <v>0</v>
      </c>
      <c r="J35" s="857">
        <f>IF(AND($J$5="Todas",$J$4="Todas"),COUNTIFS(DB_REF_Q2_Q3!$G$5:$G$268,$B35,DB_REF_Q2_Q3!$B$5:$B$268,J$28),IF($J$5="Todas",COUNTIFS(DB_REF_Q2_Q3!$H$5:$H$268,$J$4,DB_REF_Q2_Q3!$G$5:$G$268,$B35,DB_REF_Q2_Q3!$B$5:$B$268,J$28),IF($J$4="Todas",COUNTIFS(DB_REF_Q2_Q3!$E$5:$E$268,$J$5,DB_REF_Q2_Q3!$G$5:$G$268,$B35,DB_REF_Q2_Q3!$B$5:$B$268,J$28),COUNTIFS(DB_REF_Q2_Q3!$H$5:$H$268,$J$4,DB_REF_Q2_Q3!$E$5:$E$268,$J$5,DB_REF_Q2_Q3!$G$5:$G$268,$B35,DB_REF_Q2_Q3!$B$5:$B$268,J$28))))</f>
        <v>0</v>
      </c>
      <c r="K35" s="857">
        <f>IF(AND($J$5="Todas",$J$4="Todas"),COUNTIFS(DB_REF_Q2_Q3!$G$5:$G$268,$B35,DB_REF_Q2_Q3!$B$5:$B$268,K$28),IF($J$5="Todas",COUNTIFS(DB_REF_Q2_Q3!$H$5:$H$268,$J$4,DB_REF_Q2_Q3!$G$5:$G$268,$B35,DB_REF_Q2_Q3!$B$5:$B$268,K$28),IF($J$4="Todas",COUNTIFS(DB_REF_Q2_Q3!$E$5:$E$268,$J$5,DB_REF_Q2_Q3!$G$5:$G$268,$B35,DB_REF_Q2_Q3!$B$5:$B$268,K$28),COUNTIFS(DB_REF_Q2_Q3!$H$5:$H$268,$J$4,DB_REF_Q2_Q3!$E$5:$E$268,$J$5,DB_REF_Q2_Q3!$G$5:$G$268,$B35,DB_REF_Q2_Q3!$B$5:$B$268,K$28))))</f>
        <v>0</v>
      </c>
      <c r="L35" s="857">
        <f>IF(AND($J$5="Todas",$J$4="Todas"),COUNTIFS(DB_REF_Q2_Q3!$G$5:$G$268,$B35,DB_REF_Q2_Q3!$B$5:$B$268,L$28),IF($J$5="Todas",COUNTIFS(DB_REF_Q2_Q3!$H$5:$H$268,$J$4,DB_REF_Q2_Q3!$G$5:$G$268,$B35,DB_REF_Q2_Q3!$B$5:$B$268,L$28),IF($J$4="Todas",COUNTIFS(DB_REF_Q2_Q3!$E$5:$E$268,$J$5,DB_REF_Q2_Q3!$G$5:$G$268,$B35,DB_REF_Q2_Q3!$B$5:$B$268,L$28),COUNTIFS(DB_REF_Q2_Q3!$H$5:$H$268,$J$4,DB_REF_Q2_Q3!$E$5:$E$268,$J$5,DB_REF_Q2_Q3!$G$5:$G$268,$B35,DB_REF_Q2_Q3!$B$5:$B$268,L$28))))</f>
        <v>0</v>
      </c>
      <c r="M35" s="866">
        <f t="shared" si="12"/>
        <v>0</v>
      </c>
      <c r="N35" s="866">
        <f t="shared" si="13"/>
        <v>0</v>
      </c>
      <c r="O35" s="866">
        <f t="shared" si="14"/>
        <v>0</v>
      </c>
      <c r="P35" s="866">
        <f t="shared" si="18"/>
        <v>3.0769230769230771E-2</v>
      </c>
      <c r="Q35" s="866">
        <f t="shared" si="15"/>
        <v>4.3478260869565216E-2</v>
      </c>
      <c r="R35" s="866">
        <f t="shared" si="15"/>
        <v>0</v>
      </c>
      <c r="S35" s="866">
        <f t="shared" si="15"/>
        <v>0</v>
      </c>
      <c r="T35" s="866">
        <f t="shared" si="15"/>
        <v>0</v>
      </c>
      <c r="U35" s="866">
        <f t="shared" si="15"/>
        <v>0</v>
      </c>
    </row>
    <row r="36" spans="1:21" ht="15" customHeight="1" thickBot="1">
      <c r="A36" s="261"/>
      <c r="B36" s="860" t="str">
        <f t="shared" si="16"/>
        <v>Bomba de calor gas</v>
      </c>
      <c r="C36" s="821">
        <f t="shared" si="17"/>
        <v>3.787878787878788E-3</v>
      </c>
      <c r="D36" s="822">
        <f>IF(AND($J$5="Todas",$J$4="Todas"),COUNTIFS(DB_REF_Q2_Q3!$G$5:$G$268,$B36,DB_REF_Q2_Q3!$B$5:$B$268,D$28),IF($J$5="Todas",COUNTIFS(DB_REF_Q2_Q3!$H$5:$H$268,$J$4,DB_REF_Q2_Q3!$G$5:$G$268,$B36,DB_REF_Q2_Q3!$B$5:$B$268,D$28),IF($J$4="Todas",COUNTIFS(DB_REF_Q2_Q3!$E$5:$E$268,$J$5,DB_REF_Q2_Q3!$G$5:$G$268,$B36,DB_REF_Q2_Q3!$B$5:$B$268,D$28),COUNTIFS(DB_REF_Q2_Q3!$H$5:$H$268,$J$4,DB_REF_Q2_Q3!$E$5:$E$268,$J$5,DB_REF_Q2_Q3!$G$5:$G$268,$B36,DB_REF_Q2_Q3!$B$5:$B$268,D$28))))</f>
        <v>0</v>
      </c>
      <c r="E36" s="822">
        <f>IF(AND($J$5="Todas",$J$4="Todas"),COUNTIFS(DB_REF_Q2_Q3!$G$5:$G$268,$B36,DB_REF_Q2_Q3!$B$5:$B$268,E$28),IF($J$5="Todas",COUNTIFS(DB_REF_Q2_Q3!$H$5:$H$268,$J$4,DB_REF_Q2_Q3!$G$5:$G$268,$B36,DB_REF_Q2_Q3!$B$5:$B$268,E$28),IF($J$4="Todas",COUNTIFS(DB_REF_Q2_Q3!$E$5:$E$268,$J$5,DB_REF_Q2_Q3!$G$5:$G$268,$B36,DB_REF_Q2_Q3!$B$5:$B$268,E$28),COUNTIFS(DB_REF_Q2_Q3!$H$5:$H$268,$J$4,DB_REF_Q2_Q3!$E$5:$E$268,$J$5,DB_REF_Q2_Q3!$G$5:$G$268,$B36,DB_REF_Q2_Q3!$B$5:$B$268,E$28))))</f>
        <v>0</v>
      </c>
      <c r="F36" s="822">
        <f>IF(AND($J$5="Todas",$J$4="Todas"),COUNTIFS(DB_REF_Q2_Q3!$G$5:$G$268,$B36,DB_REF_Q2_Q3!$B$5:$B$268,F$28),IF($J$5="Todas",COUNTIFS(DB_REF_Q2_Q3!$H$5:$H$268,$J$4,DB_REF_Q2_Q3!$G$5:$G$268,$B36,DB_REF_Q2_Q3!$B$5:$B$268,F$28),IF($J$4="Todas",COUNTIFS(DB_REF_Q2_Q3!$E$5:$E$268,$J$5,DB_REF_Q2_Q3!$G$5:$G$268,$B36,DB_REF_Q2_Q3!$B$5:$B$268,F$28),COUNTIFS(DB_REF_Q2_Q3!$H$5:$H$268,$J$4,DB_REF_Q2_Q3!$E$5:$E$268,$J$5,DB_REF_Q2_Q3!$G$5:$G$268,$B36,DB_REF_Q2_Q3!$B$5:$B$268,F$28))))</f>
        <v>0</v>
      </c>
      <c r="G36" s="822">
        <f>IF(AND($J$5="Todas",$J$4="Todas"),COUNTIFS(DB_REF_Q2_Q3!$G$5:$G$268,$B36,DB_REF_Q2_Q3!$B$5:$B$268,G$28),IF($J$5="Todas",COUNTIFS(DB_REF_Q2_Q3!$H$5:$H$268,$J$4,DB_REF_Q2_Q3!$G$5:$G$268,$B36,DB_REF_Q2_Q3!$B$5:$B$268,G$28),IF($J$4="Todas",COUNTIFS(DB_REF_Q2_Q3!$E$5:$E$268,$J$5,DB_REF_Q2_Q3!$G$5:$G$268,$B36,DB_REF_Q2_Q3!$B$5:$B$268,G$28),COUNTIFS(DB_REF_Q2_Q3!$H$5:$H$268,$J$4,DB_REF_Q2_Q3!$E$5:$E$268,$J$5,DB_REF_Q2_Q3!$G$5:$G$268,$B36,DB_REF_Q2_Q3!$B$5:$B$268,G$28))))</f>
        <v>0</v>
      </c>
      <c r="H36" s="822">
        <f>IF(AND($J$5="Todas",$J$4="Todas"),COUNTIFS(DB_REF_Q2_Q3!$G$5:$G$268,$B36,DB_REF_Q2_Q3!$B$5:$B$268,H$28),IF($J$5="Todas",COUNTIFS(DB_REF_Q2_Q3!$H$5:$H$268,$J$4,DB_REF_Q2_Q3!$G$5:$G$268,$B36,DB_REF_Q2_Q3!$B$5:$B$268,H$28),IF($J$4="Todas",COUNTIFS(DB_REF_Q2_Q3!$E$5:$E$268,$J$5,DB_REF_Q2_Q3!$G$5:$G$268,$B36,DB_REF_Q2_Q3!$B$5:$B$268,H$28),COUNTIFS(DB_REF_Q2_Q3!$H$5:$H$268,$J$4,DB_REF_Q2_Q3!$E$5:$E$268,$J$5,DB_REF_Q2_Q3!$G$5:$G$268,$B36,DB_REF_Q2_Q3!$B$5:$B$268,H$28))))</f>
        <v>1</v>
      </c>
      <c r="I36" s="822">
        <f>IF(AND($J$5="Todas",$J$4="Todas"),COUNTIFS(DB_REF_Q2_Q3!$G$5:$G$268,$B36,DB_REF_Q2_Q3!$B$5:$B$268,I$28),IF($J$5="Todas",COUNTIFS(DB_REF_Q2_Q3!$H$5:$H$268,$J$4,DB_REF_Q2_Q3!$G$5:$G$268,$B36,DB_REF_Q2_Q3!$B$5:$B$268,I$28),IF($J$4="Todas",COUNTIFS(DB_REF_Q2_Q3!$E$5:$E$268,$J$5,DB_REF_Q2_Q3!$G$5:$G$268,$B36,DB_REF_Q2_Q3!$B$5:$B$268,I$28),COUNTIFS(DB_REF_Q2_Q3!$H$5:$H$268,$J$4,DB_REF_Q2_Q3!$E$5:$E$268,$J$5,DB_REF_Q2_Q3!$G$5:$G$268,$B36,DB_REF_Q2_Q3!$B$5:$B$268,I$28))))</f>
        <v>0</v>
      </c>
      <c r="J36" s="822">
        <f>IF(AND($J$5="Todas",$J$4="Todas"),COUNTIFS(DB_REF_Q2_Q3!$G$5:$G$268,$B36,DB_REF_Q2_Q3!$B$5:$B$268,J$28),IF($J$5="Todas",COUNTIFS(DB_REF_Q2_Q3!$H$5:$H$268,$J$4,DB_REF_Q2_Q3!$G$5:$G$268,$B36,DB_REF_Q2_Q3!$B$5:$B$268,J$28),IF($J$4="Todas",COUNTIFS(DB_REF_Q2_Q3!$E$5:$E$268,$J$5,DB_REF_Q2_Q3!$G$5:$G$268,$B36,DB_REF_Q2_Q3!$B$5:$B$268,J$28),COUNTIFS(DB_REF_Q2_Q3!$H$5:$H$268,$J$4,DB_REF_Q2_Q3!$E$5:$E$268,$J$5,DB_REF_Q2_Q3!$G$5:$G$268,$B36,DB_REF_Q2_Q3!$B$5:$B$268,J$28))))</f>
        <v>0</v>
      </c>
      <c r="K36" s="822">
        <f>IF(AND($J$5="Todas",$J$4="Todas"),COUNTIFS(DB_REF_Q2_Q3!$G$5:$G$268,$B36,DB_REF_Q2_Q3!$B$5:$B$268,K$28),IF($J$5="Todas",COUNTIFS(DB_REF_Q2_Q3!$H$5:$H$268,$J$4,DB_REF_Q2_Q3!$G$5:$G$268,$B36,DB_REF_Q2_Q3!$B$5:$B$268,K$28),IF($J$4="Todas",COUNTIFS(DB_REF_Q2_Q3!$E$5:$E$268,$J$5,DB_REF_Q2_Q3!$G$5:$G$268,$B36,DB_REF_Q2_Q3!$B$5:$B$268,K$28),COUNTIFS(DB_REF_Q2_Q3!$H$5:$H$268,$J$4,DB_REF_Q2_Q3!$E$5:$E$268,$J$5,DB_REF_Q2_Q3!$G$5:$G$268,$B36,DB_REF_Q2_Q3!$B$5:$B$268,K$28))))</f>
        <v>0</v>
      </c>
      <c r="L36" s="822">
        <f>IF(AND($J$5="Todas",$J$4="Todas"),COUNTIFS(DB_REF_Q2_Q3!$G$5:$G$268,$B36,DB_REF_Q2_Q3!$B$5:$B$268,L$28),IF($J$5="Todas",COUNTIFS(DB_REF_Q2_Q3!$H$5:$H$268,$J$4,DB_REF_Q2_Q3!$G$5:$G$268,$B36,DB_REF_Q2_Q3!$B$5:$B$268,L$28),IF($J$4="Todas",COUNTIFS(DB_REF_Q2_Q3!$E$5:$E$268,$J$5,DB_REF_Q2_Q3!$G$5:$G$268,$B36,DB_REF_Q2_Q3!$B$5:$B$268,L$28),COUNTIFS(DB_REF_Q2_Q3!$H$5:$H$268,$J$4,DB_REF_Q2_Q3!$E$5:$E$268,$J$5,DB_REF_Q2_Q3!$G$5:$G$268,$B36,DB_REF_Q2_Q3!$B$5:$B$268,L$28))))</f>
        <v>0</v>
      </c>
      <c r="M36" s="823">
        <f t="shared" si="12"/>
        <v>0</v>
      </c>
      <c r="N36" s="823">
        <f t="shared" si="13"/>
        <v>0</v>
      </c>
      <c r="O36" s="823">
        <f t="shared" si="14"/>
        <v>0</v>
      </c>
      <c r="P36" s="823">
        <f t="shared" si="18"/>
        <v>0</v>
      </c>
      <c r="Q36" s="823">
        <f t="shared" si="15"/>
        <v>4.3478260869565216E-2</v>
      </c>
      <c r="R36" s="823">
        <f t="shared" si="15"/>
        <v>0</v>
      </c>
      <c r="S36" s="823">
        <f t="shared" si="15"/>
        <v>0</v>
      </c>
      <c r="T36" s="823">
        <f t="shared" si="15"/>
        <v>0</v>
      </c>
      <c r="U36" s="823">
        <f t="shared" si="15"/>
        <v>0</v>
      </c>
    </row>
    <row r="37" spans="1:21" ht="15" customHeight="1" thickTop="1">
      <c r="A37" s="261"/>
      <c r="D37" s="190">
        <f t="shared" ref="D37:U37" si="19">SUM(D29:D36)</f>
        <v>28</v>
      </c>
      <c r="E37" s="190">
        <f t="shared" si="19"/>
        <v>25</v>
      </c>
      <c r="F37" s="190">
        <f t="shared" si="19"/>
        <v>5</v>
      </c>
      <c r="G37" s="190">
        <f t="shared" si="19"/>
        <v>65</v>
      </c>
      <c r="H37" s="190">
        <f t="shared" si="19"/>
        <v>23</v>
      </c>
      <c r="I37" s="190">
        <f t="shared" si="19"/>
        <v>9</v>
      </c>
      <c r="J37" s="190">
        <f t="shared" si="19"/>
        <v>24</v>
      </c>
      <c r="K37" s="190">
        <f t="shared" si="19"/>
        <v>68</v>
      </c>
      <c r="L37" s="190">
        <f t="shared" si="19"/>
        <v>17</v>
      </c>
      <c r="M37" s="248">
        <f t="shared" si="19"/>
        <v>1</v>
      </c>
      <c r="N37" s="248">
        <f t="shared" si="19"/>
        <v>1</v>
      </c>
      <c r="O37" s="248">
        <f t="shared" si="19"/>
        <v>1</v>
      </c>
      <c r="P37" s="248">
        <f t="shared" si="19"/>
        <v>1</v>
      </c>
      <c r="Q37" s="248">
        <f t="shared" si="19"/>
        <v>0.99999999999999978</v>
      </c>
      <c r="R37" s="248">
        <f t="shared" si="19"/>
        <v>1</v>
      </c>
      <c r="S37" s="248">
        <f t="shared" si="19"/>
        <v>1</v>
      </c>
      <c r="T37" s="248">
        <f t="shared" si="19"/>
        <v>0.99999999999999989</v>
      </c>
      <c r="U37" s="248">
        <f t="shared" si="19"/>
        <v>1</v>
      </c>
    </row>
    <row r="38" spans="1:21" ht="15" customHeight="1">
      <c r="A38" s="261"/>
    </row>
    <row r="39" spans="1:21" ht="15" customHeight="1">
      <c r="A39" s="261"/>
    </row>
    <row r="40" spans="1:21" ht="15" customHeight="1">
      <c r="A40" s="261"/>
      <c r="B40" s="186" t="s">
        <v>88</v>
      </c>
      <c r="C40" s="240" t="str">
        <f>$J$5</f>
        <v>Todas</v>
      </c>
      <c r="D40" s="671" t="s">
        <v>295</v>
      </c>
      <c r="E40" s="671"/>
      <c r="F40" s="671"/>
      <c r="G40" s="671"/>
      <c r="H40" s="671"/>
      <c r="I40" s="671"/>
      <c r="J40" s="671"/>
      <c r="K40" s="671"/>
      <c r="L40" s="204"/>
      <c r="M40" s="249"/>
      <c r="N40" s="249"/>
      <c r="O40" s="249"/>
      <c r="P40" s="249"/>
      <c r="Q40" s="204"/>
      <c r="R40" s="204"/>
      <c r="S40" s="204"/>
      <c r="T40" s="832"/>
      <c r="U40" s="832"/>
    </row>
    <row r="41" spans="1:21" ht="15" customHeight="1">
      <c r="A41" s="261"/>
      <c r="B41" s="186" t="s">
        <v>118</v>
      </c>
      <c r="C41" s="240" t="str">
        <f>$J$4</f>
        <v>Todas</v>
      </c>
      <c r="D41" s="808" t="s">
        <v>247</v>
      </c>
      <c r="E41" s="808" t="s">
        <v>248</v>
      </c>
      <c r="F41" s="808" t="s">
        <v>249</v>
      </c>
      <c r="G41" s="808" t="s">
        <v>250</v>
      </c>
      <c r="H41" s="808" t="s">
        <v>253</v>
      </c>
      <c r="I41" s="808" t="s">
        <v>251</v>
      </c>
      <c r="J41" s="808" t="s">
        <v>252</v>
      </c>
      <c r="K41" s="808" t="s">
        <v>90</v>
      </c>
      <c r="L41" s="809" t="s">
        <v>247</v>
      </c>
      <c r="M41" s="809" t="s">
        <v>248</v>
      </c>
      <c r="N41" s="809" t="s">
        <v>249</v>
      </c>
      <c r="O41" s="809" t="s">
        <v>250</v>
      </c>
      <c r="P41" s="809" t="s">
        <v>253</v>
      </c>
      <c r="Q41" s="809" t="s">
        <v>251</v>
      </c>
      <c r="R41" s="809" t="s">
        <v>252</v>
      </c>
      <c r="S41" s="809" t="s">
        <v>90</v>
      </c>
      <c r="T41" s="252"/>
      <c r="U41" s="252"/>
    </row>
    <row r="42" spans="1:21" ht="15" customHeight="1">
      <c r="A42" s="261"/>
      <c r="B42" s="854" t="str">
        <f>B9</f>
        <v>Ninguno</v>
      </c>
      <c r="C42" s="811">
        <f>IFERROR(SUM(D42:K42)/SUM($D$50:$K$50),)</f>
        <v>0.62121212121212122</v>
      </c>
      <c r="D42" s="812">
        <f>IF(AND($J$5="Todas",$J$4="Todas"),COUNTIFS(DB_REF_Q2_Q3!$G$5:$G$268,$B42,DB_REF_Q2_Q3!$D$5:$D$268,D$41),IF($J$5="Todas",COUNTIFS(DB_REF_Q2_Q3!$H$5:$H$268,$J$4,DB_REF_Q2_Q3!$G$5:$G$268,$B42,DB_REF_Q2_Q3!$D$5:$D$268,D$41),IF($J$4="Todas",COUNTIFS(DB_REF_Q2_Q3!$E$5:$E$268,$J$5,DB_REF_Q2_Q3!$G$5:$G$268,$B42,DB_REF_Q2_Q3!$D$5:$D$268,D$41),COUNTIFS(DB_REF_Q2_Q3!$H$5:$H$268,$J$4,DB_REF_Q2_Q3!$E$5:$E$268,$J$5,DB_REF_Q2_Q3!$G$5:$G$268,$B42,DB_REF_Q2_Q3!$D$5:$D$268,D$41))))</f>
        <v>30</v>
      </c>
      <c r="E42" s="812">
        <f>IF(AND($J$5="Todas",$J$4="Todas"),COUNTIFS(DB_REF_Q2_Q3!$G$5:$G$268,$B42,DB_REF_Q2_Q3!$D$5:$D$268,E$41),IF($J$5="Todas",COUNTIFS(DB_REF_Q2_Q3!$H$5:$H$268,$J$4,DB_REF_Q2_Q3!$G$5:$G$268,$B42,DB_REF_Q2_Q3!$D$5:$D$268,E$41),IF($J$4="Todas",COUNTIFS(DB_REF_Q2_Q3!$E$5:$E$268,$J$5,DB_REF_Q2_Q3!$G$5:$G$268,$B42,DB_REF_Q2_Q3!$D$5:$D$268,E$41),COUNTIFS(DB_REF_Q2_Q3!$H$5:$H$268,$J$4,DB_REF_Q2_Q3!$E$5:$E$268,$J$5,DB_REF_Q2_Q3!$G$5:$G$268,$B42,DB_REF_Q2_Q3!$D$5:$D$268,E$41))))</f>
        <v>34</v>
      </c>
      <c r="F42" s="812">
        <f>IF(AND($J$5="Todas",$J$4="Todas"),COUNTIFS(DB_REF_Q2_Q3!$G$5:$G$268,$B42,DB_REF_Q2_Q3!$D$5:$D$268,F$41),IF($J$5="Todas",COUNTIFS(DB_REF_Q2_Q3!$H$5:$H$268,$J$4,DB_REF_Q2_Q3!$G$5:$G$268,$B42,DB_REF_Q2_Q3!$D$5:$D$268,F$41),IF($J$4="Todas",COUNTIFS(DB_REF_Q2_Q3!$E$5:$E$268,$J$5,DB_REF_Q2_Q3!$G$5:$G$268,$B42,DB_REF_Q2_Q3!$D$5:$D$268,F$41),COUNTIFS(DB_REF_Q2_Q3!$H$5:$H$268,$J$4,DB_REF_Q2_Q3!$E$5:$E$268,$J$5,DB_REF_Q2_Q3!$G$5:$G$268,$B42,DB_REF_Q2_Q3!$D$5:$D$268,F$41))))</f>
        <v>33</v>
      </c>
      <c r="G42" s="812">
        <f>IF(AND($J$5="Todas",$J$4="Todas"),COUNTIFS(DB_REF_Q2_Q3!$G$5:$G$268,$B42,DB_REF_Q2_Q3!$D$5:$D$268,G$41),IF($J$5="Todas",COUNTIFS(DB_REF_Q2_Q3!$H$5:$H$268,$J$4,DB_REF_Q2_Q3!$G$5:$G$268,$B42,DB_REF_Q2_Q3!$D$5:$D$268,G$41),IF($J$4="Todas",COUNTIFS(DB_REF_Q2_Q3!$E$5:$E$268,$J$5,DB_REF_Q2_Q3!$G$5:$G$268,$B42,DB_REF_Q2_Q3!$D$5:$D$268,G$41),COUNTIFS(DB_REF_Q2_Q3!$H$5:$H$268,$J$4,DB_REF_Q2_Q3!$E$5:$E$268,$J$5,DB_REF_Q2_Q3!$G$5:$G$268,$B42,DB_REF_Q2_Q3!$D$5:$D$268,G$41))))</f>
        <v>24</v>
      </c>
      <c r="H42" s="812">
        <f>IF(AND($J$5="Todas",$J$4="Todas"),COUNTIFS(DB_REF_Q2_Q3!$G$5:$G$268,$B42,DB_REF_Q2_Q3!$D$5:$D$268,H$41),IF($J$5="Todas",COUNTIFS(DB_REF_Q2_Q3!$H$5:$H$268,$J$4,DB_REF_Q2_Q3!$G$5:$G$268,$B42,DB_REF_Q2_Q3!$D$5:$D$268,H$41),IF($J$4="Todas",COUNTIFS(DB_REF_Q2_Q3!$E$5:$E$268,$J$5,DB_REF_Q2_Q3!$G$5:$G$268,$B42,DB_REF_Q2_Q3!$D$5:$D$268,H$41),COUNTIFS(DB_REF_Q2_Q3!$H$5:$H$268,$J$4,DB_REF_Q2_Q3!$E$5:$E$268,$J$5,DB_REF_Q2_Q3!$G$5:$G$268,$B42,DB_REF_Q2_Q3!$D$5:$D$268,H$41))))</f>
        <v>10</v>
      </c>
      <c r="I42" s="812">
        <f>IF(AND($J$5="Todas",$J$4="Todas"),COUNTIFS(DB_REF_Q2_Q3!$G$5:$G$268,$B42,DB_REF_Q2_Q3!$D$5:$D$268,I$41),IF($J$5="Todas",COUNTIFS(DB_REF_Q2_Q3!$H$5:$H$268,$J$4,DB_REF_Q2_Q3!$G$5:$G$268,$B42,DB_REF_Q2_Q3!$D$5:$D$268,I$41),IF($J$4="Todas",COUNTIFS(DB_REF_Q2_Q3!$E$5:$E$268,$J$5,DB_REF_Q2_Q3!$G$5:$G$268,$B42,DB_REF_Q2_Q3!$D$5:$D$268,I$41),COUNTIFS(DB_REF_Q2_Q3!$H$5:$H$268,$J$4,DB_REF_Q2_Q3!$E$5:$E$268,$J$5,DB_REF_Q2_Q3!$G$5:$G$268,$B42,DB_REF_Q2_Q3!$D$5:$D$268,I$41))))</f>
        <v>24</v>
      </c>
      <c r="J42" s="812">
        <f>IF(AND($J$5="Todas",$J$4="Todas"),COUNTIFS(DB_REF_Q2_Q3!$G$5:$G$268,$B42,DB_REF_Q2_Q3!$D$5:$D$268,J$41),IF($J$5="Todas",COUNTIFS(DB_REF_Q2_Q3!$H$5:$H$268,$J$4,DB_REF_Q2_Q3!$G$5:$G$268,$B42,DB_REF_Q2_Q3!$D$5:$D$268,J$41),IF($J$4="Todas",COUNTIFS(DB_REF_Q2_Q3!$E$5:$E$268,$J$5,DB_REF_Q2_Q3!$G$5:$G$268,$B42,DB_REF_Q2_Q3!$D$5:$D$268,J$41),COUNTIFS(DB_REF_Q2_Q3!$H$5:$H$268,$J$4,DB_REF_Q2_Q3!$E$5:$E$268,$J$5,DB_REF_Q2_Q3!$G$5:$G$268,$B42,DB_REF_Q2_Q3!$D$5:$D$268,J$41))))</f>
        <v>4</v>
      </c>
      <c r="K42" s="812">
        <f>IF(AND($J$5="Todas",$J$4="Todas"),COUNTIFS(DB_REF_Q2_Q3!$G$5:$G$268,$B42,DB_REF_Q2_Q3!$D$5:$D$268,K$41),IF($J$5="Todas",COUNTIFS(DB_REF_Q2_Q3!$H$5:$H$268,$J$4,DB_REF_Q2_Q3!$G$5:$G$268,$B42,DB_REF_Q2_Q3!$D$5:$D$268,K$41),IF($J$4="Todas",COUNTIFS(DB_REF_Q2_Q3!$E$5:$E$268,$J$5,DB_REF_Q2_Q3!$G$5:$G$268,$B42,DB_REF_Q2_Q3!$D$5:$D$268,K$41),COUNTIFS(DB_REF_Q2_Q3!$H$5:$H$268,$J$4,DB_REF_Q2_Q3!$E$5:$E$268,$J$5,DB_REF_Q2_Q3!$G$5:$G$268,$B42,DB_REF_Q2_Q3!$D$5:$D$268,K$41))))</f>
        <v>5</v>
      </c>
      <c r="L42" s="815">
        <f>IFERROR(D42/D$50,)</f>
        <v>0.55555555555555558</v>
      </c>
      <c r="M42" s="815">
        <f t="shared" ref="M42:S49" si="20">IFERROR(E42/E$50,)</f>
        <v>0.65384615384615385</v>
      </c>
      <c r="N42" s="815">
        <f t="shared" si="20"/>
        <v>0.63461538461538458</v>
      </c>
      <c r="O42" s="815">
        <f t="shared" si="20"/>
        <v>0.61538461538461542</v>
      </c>
      <c r="P42" s="815">
        <f t="shared" si="20"/>
        <v>0.52631578947368418</v>
      </c>
      <c r="Q42" s="815">
        <f t="shared" si="20"/>
        <v>0.92307692307692313</v>
      </c>
      <c r="R42" s="815">
        <f t="shared" si="20"/>
        <v>0.30769230769230771</v>
      </c>
      <c r="S42" s="815">
        <f t="shared" si="20"/>
        <v>0.55555555555555558</v>
      </c>
      <c r="T42" s="253"/>
      <c r="U42" s="253"/>
    </row>
    <row r="43" spans="1:21" ht="15" customHeight="1">
      <c r="A43" s="261"/>
      <c r="B43" s="856" t="str">
        <f t="shared" ref="B43:B49" si="21">B10</f>
        <v>Otros</v>
      </c>
      <c r="C43" s="794">
        <f t="shared" ref="C43:C49" si="22">IFERROR(SUM(D43:K43)/SUM($D$50:$K$50),)</f>
        <v>0.19696969696969696</v>
      </c>
      <c r="D43" s="767">
        <f>IF(AND($J$5="Todas",$J$4="Todas"),COUNTIFS(DB_REF_Q2_Q3!$G$5:$G$268,$B43,DB_REF_Q2_Q3!$D$5:$D$268,D$41),IF($J$5="Todas",COUNTIFS(DB_REF_Q2_Q3!$H$5:$H$268,$J$4,DB_REF_Q2_Q3!$G$5:$G$268,$B43,DB_REF_Q2_Q3!$D$5:$D$268,D$41),IF($J$4="Todas",COUNTIFS(DB_REF_Q2_Q3!$E$5:$E$268,$J$5,DB_REF_Q2_Q3!$G$5:$G$268,$B43,DB_REF_Q2_Q3!$D$5:$D$268,D$41),COUNTIFS(DB_REF_Q2_Q3!$H$5:$H$268,$J$4,DB_REF_Q2_Q3!$E$5:$E$268,$J$5,DB_REF_Q2_Q3!$G$5:$G$268,$B43,DB_REF_Q2_Q3!$D$5:$D$268,D$41))))</f>
        <v>15</v>
      </c>
      <c r="E43" s="767">
        <f>IF(AND($J$5="Todas",$J$4="Todas"),COUNTIFS(DB_REF_Q2_Q3!$G$5:$G$268,$B43,DB_REF_Q2_Q3!$D$5:$D$268,E$41),IF($J$5="Todas",COUNTIFS(DB_REF_Q2_Q3!$H$5:$H$268,$J$4,DB_REF_Q2_Q3!$G$5:$G$268,$B43,DB_REF_Q2_Q3!$D$5:$D$268,E$41),IF($J$4="Todas",COUNTIFS(DB_REF_Q2_Q3!$E$5:$E$268,$J$5,DB_REF_Q2_Q3!$G$5:$G$268,$B43,DB_REF_Q2_Q3!$D$5:$D$268,E$41),COUNTIFS(DB_REF_Q2_Q3!$H$5:$H$268,$J$4,DB_REF_Q2_Q3!$E$5:$E$268,$J$5,DB_REF_Q2_Q3!$G$5:$G$268,$B43,DB_REF_Q2_Q3!$D$5:$D$268,E$41))))</f>
        <v>11</v>
      </c>
      <c r="F43" s="767">
        <f>IF(AND($J$5="Todas",$J$4="Todas"),COUNTIFS(DB_REF_Q2_Q3!$G$5:$G$268,$B43,DB_REF_Q2_Q3!$D$5:$D$268,F$41),IF($J$5="Todas",COUNTIFS(DB_REF_Q2_Q3!$H$5:$H$268,$J$4,DB_REF_Q2_Q3!$G$5:$G$268,$B43,DB_REF_Q2_Q3!$D$5:$D$268,F$41),IF($J$4="Todas",COUNTIFS(DB_REF_Q2_Q3!$E$5:$E$268,$J$5,DB_REF_Q2_Q3!$G$5:$G$268,$B43,DB_REF_Q2_Q3!$D$5:$D$268,F$41),COUNTIFS(DB_REF_Q2_Q3!$H$5:$H$268,$J$4,DB_REF_Q2_Q3!$E$5:$E$268,$J$5,DB_REF_Q2_Q3!$G$5:$G$268,$B43,DB_REF_Q2_Q3!$D$5:$D$268,F$41))))</f>
        <v>14</v>
      </c>
      <c r="G43" s="767">
        <f>IF(AND($J$5="Todas",$J$4="Todas"),COUNTIFS(DB_REF_Q2_Q3!$G$5:$G$268,$B43,DB_REF_Q2_Q3!$D$5:$D$268,G$41),IF($J$5="Todas",COUNTIFS(DB_REF_Q2_Q3!$H$5:$H$268,$J$4,DB_REF_Q2_Q3!$G$5:$G$268,$B43,DB_REF_Q2_Q3!$D$5:$D$268,G$41),IF($J$4="Todas",COUNTIFS(DB_REF_Q2_Q3!$E$5:$E$268,$J$5,DB_REF_Q2_Q3!$G$5:$G$268,$B43,DB_REF_Q2_Q3!$D$5:$D$268,G$41),COUNTIFS(DB_REF_Q2_Q3!$H$5:$H$268,$J$4,DB_REF_Q2_Q3!$E$5:$E$268,$J$5,DB_REF_Q2_Q3!$G$5:$G$268,$B43,DB_REF_Q2_Q3!$D$5:$D$268,G$41))))</f>
        <v>6</v>
      </c>
      <c r="H43" s="767">
        <f>IF(AND($J$5="Todas",$J$4="Todas"),COUNTIFS(DB_REF_Q2_Q3!$G$5:$G$268,$B43,DB_REF_Q2_Q3!$D$5:$D$268,H$41),IF($J$5="Todas",COUNTIFS(DB_REF_Q2_Q3!$H$5:$H$268,$J$4,DB_REF_Q2_Q3!$G$5:$G$268,$B43,DB_REF_Q2_Q3!$D$5:$D$268,H$41),IF($J$4="Todas",COUNTIFS(DB_REF_Q2_Q3!$E$5:$E$268,$J$5,DB_REF_Q2_Q3!$G$5:$G$268,$B43,DB_REF_Q2_Q3!$D$5:$D$268,H$41),COUNTIFS(DB_REF_Q2_Q3!$H$5:$H$268,$J$4,DB_REF_Q2_Q3!$E$5:$E$268,$J$5,DB_REF_Q2_Q3!$G$5:$G$268,$B43,DB_REF_Q2_Q3!$D$5:$D$268,H$41))))</f>
        <v>5</v>
      </c>
      <c r="I43" s="767">
        <f>IF(AND($J$5="Todas",$J$4="Todas"),COUNTIFS(DB_REF_Q2_Q3!$G$5:$G$268,$B43,DB_REF_Q2_Q3!$D$5:$D$268,I$41),IF($J$5="Todas",COUNTIFS(DB_REF_Q2_Q3!$H$5:$H$268,$J$4,DB_REF_Q2_Q3!$G$5:$G$268,$B43,DB_REF_Q2_Q3!$D$5:$D$268,I$41),IF($J$4="Todas",COUNTIFS(DB_REF_Q2_Q3!$E$5:$E$268,$J$5,DB_REF_Q2_Q3!$G$5:$G$268,$B43,DB_REF_Q2_Q3!$D$5:$D$268,I$41),COUNTIFS(DB_REF_Q2_Q3!$H$5:$H$268,$J$4,DB_REF_Q2_Q3!$E$5:$E$268,$J$5,DB_REF_Q2_Q3!$G$5:$G$268,$B43,DB_REF_Q2_Q3!$D$5:$D$268,I$41))))</f>
        <v>0</v>
      </c>
      <c r="J43" s="767">
        <f>IF(AND($J$5="Todas",$J$4="Todas"),COUNTIFS(DB_REF_Q2_Q3!$G$5:$G$268,$B43,DB_REF_Q2_Q3!$D$5:$D$268,J$41),IF($J$5="Todas",COUNTIFS(DB_REF_Q2_Q3!$H$5:$H$268,$J$4,DB_REF_Q2_Q3!$G$5:$G$268,$B43,DB_REF_Q2_Q3!$D$5:$D$268,J$41),IF($J$4="Todas",COUNTIFS(DB_REF_Q2_Q3!$E$5:$E$268,$J$5,DB_REF_Q2_Q3!$G$5:$G$268,$B43,DB_REF_Q2_Q3!$D$5:$D$268,J$41),COUNTIFS(DB_REF_Q2_Q3!$H$5:$H$268,$J$4,DB_REF_Q2_Q3!$E$5:$E$268,$J$5,DB_REF_Q2_Q3!$G$5:$G$268,$B43,DB_REF_Q2_Q3!$D$5:$D$268,J$41))))</f>
        <v>1</v>
      </c>
      <c r="K43" s="767">
        <f>IF(AND($J$5="Todas",$J$4="Todas"),COUNTIFS(DB_REF_Q2_Q3!$G$5:$G$268,$B43,DB_REF_Q2_Q3!$D$5:$D$268,K$41),IF($J$5="Todas",COUNTIFS(DB_REF_Q2_Q3!$H$5:$H$268,$J$4,DB_REF_Q2_Q3!$G$5:$G$268,$B43,DB_REF_Q2_Q3!$D$5:$D$268,K$41),IF($J$4="Todas",COUNTIFS(DB_REF_Q2_Q3!$E$5:$E$268,$J$5,DB_REF_Q2_Q3!$G$5:$G$268,$B43,DB_REF_Q2_Q3!$D$5:$D$268,K$41),COUNTIFS(DB_REF_Q2_Q3!$H$5:$H$268,$J$4,DB_REF_Q2_Q3!$E$5:$E$268,$J$5,DB_REF_Q2_Q3!$G$5:$G$268,$B43,DB_REF_Q2_Q3!$D$5:$D$268,K$41))))</f>
        <v>0</v>
      </c>
      <c r="L43" s="813">
        <f t="shared" ref="L43:L49" si="23">IFERROR(D43/D$50,)</f>
        <v>0.27777777777777779</v>
      </c>
      <c r="M43" s="813">
        <f t="shared" si="20"/>
        <v>0.21153846153846154</v>
      </c>
      <c r="N43" s="813">
        <f t="shared" si="20"/>
        <v>0.26923076923076922</v>
      </c>
      <c r="O43" s="813">
        <f t="shared" si="20"/>
        <v>0.15384615384615385</v>
      </c>
      <c r="P43" s="813">
        <f t="shared" si="20"/>
        <v>0.26315789473684209</v>
      </c>
      <c r="Q43" s="813">
        <f t="shared" si="20"/>
        <v>0</v>
      </c>
      <c r="R43" s="813">
        <f t="shared" si="20"/>
        <v>7.6923076923076927E-2</v>
      </c>
      <c r="S43" s="813">
        <f t="shared" si="20"/>
        <v>0</v>
      </c>
      <c r="T43" s="253"/>
      <c r="U43" s="253"/>
    </row>
    <row r="44" spans="1:21" ht="15" customHeight="1">
      <c r="A44" s="261"/>
      <c r="B44" s="856" t="str">
        <f t="shared" si="21"/>
        <v>Bomba de calor agua</v>
      </c>
      <c r="C44" s="794">
        <f t="shared" si="22"/>
        <v>6.8181818181818177E-2</v>
      </c>
      <c r="D44" s="767">
        <f>IF(AND($J$5="Todas",$J$4="Todas"),COUNTIFS(DB_REF_Q2_Q3!$G$5:$G$268,$B44,DB_REF_Q2_Q3!$D$5:$D$268,D$41),IF($J$5="Todas",COUNTIFS(DB_REF_Q2_Q3!$H$5:$H$268,$J$4,DB_REF_Q2_Q3!$G$5:$G$268,$B44,DB_REF_Q2_Q3!$D$5:$D$268,D$41),IF($J$4="Todas",COUNTIFS(DB_REF_Q2_Q3!$E$5:$E$268,$J$5,DB_REF_Q2_Q3!$G$5:$G$268,$B44,DB_REF_Q2_Q3!$D$5:$D$268,D$41),COUNTIFS(DB_REF_Q2_Q3!$H$5:$H$268,$J$4,DB_REF_Q2_Q3!$E$5:$E$268,$J$5,DB_REF_Q2_Q3!$G$5:$G$268,$B44,DB_REF_Q2_Q3!$D$5:$D$268,D$41))))</f>
        <v>3</v>
      </c>
      <c r="E44" s="767">
        <f>IF(AND($J$5="Todas",$J$4="Todas"),COUNTIFS(DB_REF_Q2_Q3!$G$5:$G$268,$B44,DB_REF_Q2_Q3!$D$5:$D$268,E$41),IF($J$5="Todas",COUNTIFS(DB_REF_Q2_Q3!$H$5:$H$268,$J$4,DB_REF_Q2_Q3!$G$5:$G$268,$B44,DB_REF_Q2_Q3!$D$5:$D$268,E$41),IF($J$4="Todas",COUNTIFS(DB_REF_Q2_Q3!$E$5:$E$268,$J$5,DB_REF_Q2_Q3!$G$5:$G$268,$B44,DB_REF_Q2_Q3!$D$5:$D$268,E$41),COUNTIFS(DB_REF_Q2_Q3!$H$5:$H$268,$J$4,DB_REF_Q2_Q3!$E$5:$E$268,$J$5,DB_REF_Q2_Q3!$G$5:$G$268,$B44,DB_REF_Q2_Q3!$D$5:$D$268,E$41))))</f>
        <v>3</v>
      </c>
      <c r="F44" s="767">
        <f>IF(AND($J$5="Todas",$J$4="Todas"),COUNTIFS(DB_REF_Q2_Q3!$G$5:$G$268,$B44,DB_REF_Q2_Q3!$D$5:$D$268,F$41),IF($J$5="Todas",COUNTIFS(DB_REF_Q2_Q3!$H$5:$H$268,$J$4,DB_REF_Q2_Q3!$G$5:$G$268,$B44,DB_REF_Q2_Q3!$D$5:$D$268,F$41),IF($J$4="Todas",COUNTIFS(DB_REF_Q2_Q3!$E$5:$E$268,$J$5,DB_REF_Q2_Q3!$G$5:$G$268,$B44,DB_REF_Q2_Q3!$D$5:$D$268,F$41),COUNTIFS(DB_REF_Q2_Q3!$H$5:$H$268,$J$4,DB_REF_Q2_Q3!$E$5:$E$268,$J$5,DB_REF_Q2_Q3!$G$5:$G$268,$B44,DB_REF_Q2_Q3!$D$5:$D$268,F$41))))</f>
        <v>2</v>
      </c>
      <c r="G44" s="767">
        <f>IF(AND($J$5="Todas",$J$4="Todas"),COUNTIFS(DB_REF_Q2_Q3!$G$5:$G$268,$B44,DB_REF_Q2_Q3!$D$5:$D$268,G$41),IF($J$5="Todas",COUNTIFS(DB_REF_Q2_Q3!$H$5:$H$268,$J$4,DB_REF_Q2_Q3!$G$5:$G$268,$B44,DB_REF_Q2_Q3!$D$5:$D$268,G$41),IF($J$4="Todas",COUNTIFS(DB_REF_Q2_Q3!$E$5:$E$268,$J$5,DB_REF_Q2_Q3!$G$5:$G$268,$B44,DB_REF_Q2_Q3!$D$5:$D$268,G$41),COUNTIFS(DB_REF_Q2_Q3!$H$5:$H$268,$J$4,DB_REF_Q2_Q3!$E$5:$E$268,$J$5,DB_REF_Q2_Q3!$G$5:$G$268,$B44,DB_REF_Q2_Q3!$D$5:$D$268,G$41))))</f>
        <v>3</v>
      </c>
      <c r="H44" s="767">
        <f>IF(AND($J$5="Todas",$J$4="Todas"),COUNTIFS(DB_REF_Q2_Q3!$G$5:$G$268,$B44,DB_REF_Q2_Q3!$D$5:$D$268,H$41),IF($J$5="Todas",COUNTIFS(DB_REF_Q2_Q3!$H$5:$H$268,$J$4,DB_REF_Q2_Q3!$G$5:$G$268,$B44,DB_REF_Q2_Q3!$D$5:$D$268,H$41),IF($J$4="Todas",COUNTIFS(DB_REF_Q2_Q3!$E$5:$E$268,$J$5,DB_REF_Q2_Q3!$G$5:$G$268,$B44,DB_REF_Q2_Q3!$D$5:$D$268,H$41),COUNTIFS(DB_REF_Q2_Q3!$H$5:$H$268,$J$4,DB_REF_Q2_Q3!$E$5:$E$268,$J$5,DB_REF_Q2_Q3!$G$5:$G$268,$B44,DB_REF_Q2_Q3!$D$5:$D$268,H$41))))</f>
        <v>2</v>
      </c>
      <c r="I44" s="767">
        <f>IF(AND($J$5="Todas",$J$4="Todas"),COUNTIFS(DB_REF_Q2_Q3!$G$5:$G$268,$B44,DB_REF_Q2_Q3!$D$5:$D$268,I$41),IF($J$5="Todas",COUNTIFS(DB_REF_Q2_Q3!$H$5:$H$268,$J$4,DB_REF_Q2_Q3!$G$5:$G$268,$B44,DB_REF_Q2_Q3!$D$5:$D$268,I$41),IF($J$4="Todas",COUNTIFS(DB_REF_Q2_Q3!$E$5:$E$268,$J$5,DB_REF_Q2_Q3!$G$5:$G$268,$B44,DB_REF_Q2_Q3!$D$5:$D$268,I$41),COUNTIFS(DB_REF_Q2_Q3!$H$5:$H$268,$J$4,DB_REF_Q2_Q3!$E$5:$E$268,$J$5,DB_REF_Q2_Q3!$G$5:$G$268,$B44,DB_REF_Q2_Q3!$D$5:$D$268,I$41))))</f>
        <v>0</v>
      </c>
      <c r="J44" s="767">
        <f>IF(AND($J$5="Todas",$J$4="Todas"),COUNTIFS(DB_REF_Q2_Q3!$G$5:$G$268,$B44,DB_REF_Q2_Q3!$D$5:$D$268,J$41),IF($J$5="Todas",COUNTIFS(DB_REF_Q2_Q3!$H$5:$H$268,$J$4,DB_REF_Q2_Q3!$G$5:$G$268,$B44,DB_REF_Q2_Q3!$D$5:$D$268,J$41),IF($J$4="Todas",COUNTIFS(DB_REF_Q2_Q3!$E$5:$E$268,$J$5,DB_REF_Q2_Q3!$G$5:$G$268,$B44,DB_REF_Q2_Q3!$D$5:$D$268,J$41),COUNTIFS(DB_REF_Q2_Q3!$H$5:$H$268,$J$4,DB_REF_Q2_Q3!$E$5:$E$268,$J$5,DB_REF_Q2_Q3!$G$5:$G$268,$B44,DB_REF_Q2_Q3!$D$5:$D$268,J$41))))</f>
        <v>3</v>
      </c>
      <c r="K44" s="767">
        <f>IF(AND($J$5="Todas",$J$4="Todas"),COUNTIFS(DB_REF_Q2_Q3!$G$5:$G$268,$B44,DB_REF_Q2_Q3!$D$5:$D$268,K$41),IF($J$5="Todas",COUNTIFS(DB_REF_Q2_Q3!$H$5:$H$268,$J$4,DB_REF_Q2_Q3!$G$5:$G$268,$B44,DB_REF_Q2_Q3!$D$5:$D$268,K$41),IF($J$4="Todas",COUNTIFS(DB_REF_Q2_Q3!$E$5:$E$268,$J$5,DB_REF_Q2_Q3!$G$5:$G$268,$B44,DB_REF_Q2_Q3!$D$5:$D$268,K$41),COUNTIFS(DB_REF_Q2_Q3!$H$5:$H$268,$J$4,DB_REF_Q2_Q3!$E$5:$E$268,$J$5,DB_REF_Q2_Q3!$G$5:$G$268,$B44,DB_REF_Q2_Q3!$D$5:$D$268,K$41))))</f>
        <v>2</v>
      </c>
      <c r="L44" s="813">
        <f t="shared" si="23"/>
        <v>5.5555555555555552E-2</v>
      </c>
      <c r="M44" s="813">
        <f t="shared" si="20"/>
        <v>5.7692307692307696E-2</v>
      </c>
      <c r="N44" s="813">
        <f t="shared" si="20"/>
        <v>3.8461538461538464E-2</v>
      </c>
      <c r="O44" s="813">
        <f t="shared" si="20"/>
        <v>7.6923076923076927E-2</v>
      </c>
      <c r="P44" s="813">
        <f t="shared" si="20"/>
        <v>0.10526315789473684</v>
      </c>
      <c r="Q44" s="813">
        <f t="shared" si="20"/>
        <v>0</v>
      </c>
      <c r="R44" s="813">
        <f t="shared" si="20"/>
        <v>0.23076923076923078</v>
      </c>
      <c r="S44" s="813">
        <f t="shared" si="20"/>
        <v>0.22222222222222221</v>
      </c>
      <c r="T44" s="253"/>
      <c r="U44" s="253"/>
    </row>
    <row r="45" spans="1:21" ht="15" customHeight="1">
      <c r="A45" s="261"/>
      <c r="B45" s="865" t="str">
        <f t="shared" si="21"/>
        <v>Bomba de calor aire</v>
      </c>
      <c r="C45" s="858">
        <f t="shared" si="22"/>
        <v>4.5454545454545456E-2</v>
      </c>
      <c r="D45" s="857">
        <f>IF(AND($J$5="Todas",$J$4="Todas"),COUNTIFS(DB_REF_Q2_Q3!$G$5:$G$268,$B45,DB_REF_Q2_Q3!$D$5:$D$268,D$41),IF($J$5="Todas",COUNTIFS(DB_REF_Q2_Q3!$H$5:$H$268,$J$4,DB_REF_Q2_Q3!$G$5:$G$268,$B45,DB_REF_Q2_Q3!$D$5:$D$268,D$41),IF($J$4="Todas",COUNTIFS(DB_REF_Q2_Q3!$E$5:$E$268,$J$5,DB_REF_Q2_Q3!$G$5:$G$268,$B45,DB_REF_Q2_Q3!$D$5:$D$268,D$41),COUNTIFS(DB_REF_Q2_Q3!$H$5:$H$268,$J$4,DB_REF_Q2_Q3!$E$5:$E$268,$J$5,DB_REF_Q2_Q3!$G$5:$G$268,$B45,DB_REF_Q2_Q3!$D$5:$D$268,D$41))))</f>
        <v>1</v>
      </c>
      <c r="E45" s="857">
        <f>IF(AND($J$5="Todas",$J$4="Todas"),COUNTIFS(DB_REF_Q2_Q3!$G$5:$G$268,$B45,DB_REF_Q2_Q3!$D$5:$D$268,E$41),IF($J$5="Todas",COUNTIFS(DB_REF_Q2_Q3!$H$5:$H$268,$J$4,DB_REF_Q2_Q3!$G$5:$G$268,$B45,DB_REF_Q2_Q3!$D$5:$D$268,E$41),IF($J$4="Todas",COUNTIFS(DB_REF_Q2_Q3!$E$5:$E$268,$J$5,DB_REF_Q2_Q3!$G$5:$G$268,$B45,DB_REF_Q2_Q3!$D$5:$D$268,E$41),COUNTIFS(DB_REF_Q2_Q3!$H$5:$H$268,$J$4,DB_REF_Q2_Q3!$E$5:$E$268,$J$5,DB_REF_Q2_Q3!$G$5:$G$268,$B45,DB_REF_Q2_Q3!$D$5:$D$268,E$41))))</f>
        <v>1</v>
      </c>
      <c r="F45" s="857">
        <f>IF(AND($J$5="Todas",$J$4="Todas"),COUNTIFS(DB_REF_Q2_Q3!$G$5:$G$268,$B45,DB_REF_Q2_Q3!$D$5:$D$268,F$41),IF($J$5="Todas",COUNTIFS(DB_REF_Q2_Q3!$H$5:$H$268,$J$4,DB_REF_Q2_Q3!$G$5:$G$268,$B45,DB_REF_Q2_Q3!$D$5:$D$268,F$41),IF($J$4="Todas",COUNTIFS(DB_REF_Q2_Q3!$E$5:$E$268,$J$5,DB_REF_Q2_Q3!$G$5:$G$268,$B45,DB_REF_Q2_Q3!$D$5:$D$268,F$41),COUNTIFS(DB_REF_Q2_Q3!$H$5:$H$268,$J$4,DB_REF_Q2_Q3!$E$5:$E$268,$J$5,DB_REF_Q2_Q3!$G$5:$G$268,$B45,DB_REF_Q2_Q3!$D$5:$D$268,F$41))))</f>
        <v>1</v>
      </c>
      <c r="G45" s="857">
        <f>IF(AND($J$5="Todas",$J$4="Todas"),COUNTIFS(DB_REF_Q2_Q3!$G$5:$G$268,$B45,DB_REF_Q2_Q3!$D$5:$D$268,G$41),IF($J$5="Todas",COUNTIFS(DB_REF_Q2_Q3!$H$5:$H$268,$J$4,DB_REF_Q2_Q3!$G$5:$G$268,$B45,DB_REF_Q2_Q3!$D$5:$D$268,G$41),IF($J$4="Todas",COUNTIFS(DB_REF_Q2_Q3!$E$5:$E$268,$J$5,DB_REF_Q2_Q3!$G$5:$G$268,$B45,DB_REF_Q2_Q3!$D$5:$D$268,G$41),COUNTIFS(DB_REF_Q2_Q3!$H$5:$H$268,$J$4,DB_REF_Q2_Q3!$E$5:$E$268,$J$5,DB_REF_Q2_Q3!$G$5:$G$268,$B45,DB_REF_Q2_Q3!$D$5:$D$268,G$41))))</f>
        <v>4</v>
      </c>
      <c r="H45" s="857">
        <f>IF(AND($J$5="Todas",$J$4="Todas"),COUNTIFS(DB_REF_Q2_Q3!$G$5:$G$268,$B45,DB_REF_Q2_Q3!$D$5:$D$268,H$41),IF($J$5="Todas",COUNTIFS(DB_REF_Q2_Q3!$H$5:$H$268,$J$4,DB_REF_Q2_Q3!$G$5:$G$268,$B45,DB_REF_Q2_Q3!$D$5:$D$268,H$41),IF($J$4="Todas",COUNTIFS(DB_REF_Q2_Q3!$E$5:$E$268,$J$5,DB_REF_Q2_Q3!$G$5:$G$268,$B45,DB_REF_Q2_Q3!$D$5:$D$268,H$41),COUNTIFS(DB_REF_Q2_Q3!$H$5:$H$268,$J$4,DB_REF_Q2_Q3!$E$5:$E$268,$J$5,DB_REF_Q2_Q3!$G$5:$G$268,$B45,DB_REF_Q2_Q3!$D$5:$D$268,H$41))))</f>
        <v>0</v>
      </c>
      <c r="I45" s="857">
        <f>IF(AND($J$5="Todas",$J$4="Todas"),COUNTIFS(DB_REF_Q2_Q3!$G$5:$G$268,$B45,DB_REF_Q2_Q3!$D$5:$D$268,I$41),IF($J$5="Todas",COUNTIFS(DB_REF_Q2_Q3!$H$5:$H$268,$J$4,DB_REF_Q2_Q3!$G$5:$G$268,$B45,DB_REF_Q2_Q3!$D$5:$D$268,I$41),IF($J$4="Todas",COUNTIFS(DB_REF_Q2_Q3!$E$5:$E$268,$J$5,DB_REF_Q2_Q3!$G$5:$G$268,$B45,DB_REF_Q2_Q3!$D$5:$D$268,I$41),COUNTIFS(DB_REF_Q2_Q3!$H$5:$H$268,$J$4,DB_REF_Q2_Q3!$E$5:$E$268,$J$5,DB_REF_Q2_Q3!$G$5:$G$268,$B45,DB_REF_Q2_Q3!$D$5:$D$268,I$41))))</f>
        <v>0</v>
      </c>
      <c r="J45" s="857">
        <f>IF(AND($J$5="Todas",$J$4="Todas"),COUNTIFS(DB_REF_Q2_Q3!$G$5:$G$268,$B45,DB_REF_Q2_Q3!$D$5:$D$268,J$41),IF($J$5="Todas",COUNTIFS(DB_REF_Q2_Q3!$H$5:$H$268,$J$4,DB_REF_Q2_Q3!$G$5:$G$268,$B45,DB_REF_Q2_Q3!$D$5:$D$268,J$41),IF($J$4="Todas",COUNTIFS(DB_REF_Q2_Q3!$E$5:$E$268,$J$5,DB_REF_Q2_Q3!$G$5:$G$268,$B45,DB_REF_Q2_Q3!$D$5:$D$268,J$41),COUNTIFS(DB_REF_Q2_Q3!$H$5:$H$268,$J$4,DB_REF_Q2_Q3!$E$5:$E$268,$J$5,DB_REF_Q2_Q3!$G$5:$G$268,$B45,DB_REF_Q2_Q3!$D$5:$D$268,J$41))))</f>
        <v>3</v>
      </c>
      <c r="K45" s="857">
        <f>IF(AND($J$5="Todas",$J$4="Todas"),COUNTIFS(DB_REF_Q2_Q3!$G$5:$G$268,$B45,DB_REF_Q2_Q3!$D$5:$D$268,K$41),IF($J$5="Todas",COUNTIFS(DB_REF_Q2_Q3!$H$5:$H$268,$J$4,DB_REF_Q2_Q3!$G$5:$G$268,$B45,DB_REF_Q2_Q3!$D$5:$D$268,K$41),IF($J$4="Todas",COUNTIFS(DB_REF_Q2_Q3!$E$5:$E$268,$J$5,DB_REF_Q2_Q3!$G$5:$G$268,$B45,DB_REF_Q2_Q3!$D$5:$D$268,K$41),COUNTIFS(DB_REF_Q2_Q3!$H$5:$H$268,$J$4,DB_REF_Q2_Q3!$E$5:$E$268,$J$5,DB_REF_Q2_Q3!$G$5:$G$268,$B45,DB_REF_Q2_Q3!$D$5:$D$268,K$41))))</f>
        <v>2</v>
      </c>
      <c r="L45" s="866">
        <f t="shared" si="23"/>
        <v>1.8518518518518517E-2</v>
      </c>
      <c r="M45" s="866">
        <f t="shared" si="20"/>
        <v>1.9230769230769232E-2</v>
      </c>
      <c r="N45" s="866">
        <f t="shared" si="20"/>
        <v>1.9230769230769232E-2</v>
      </c>
      <c r="O45" s="866">
        <f t="shared" si="20"/>
        <v>0.10256410256410256</v>
      </c>
      <c r="P45" s="866">
        <f t="shared" si="20"/>
        <v>0</v>
      </c>
      <c r="Q45" s="866">
        <f t="shared" si="20"/>
        <v>0</v>
      </c>
      <c r="R45" s="866">
        <f t="shared" si="20"/>
        <v>0.23076923076923078</v>
      </c>
      <c r="S45" s="866">
        <f t="shared" si="20"/>
        <v>0.22222222222222221</v>
      </c>
      <c r="T45" s="253"/>
      <c r="U45" s="253"/>
    </row>
    <row r="46" spans="1:21" ht="15" customHeight="1">
      <c r="A46" s="261"/>
      <c r="B46" s="865" t="str">
        <f t="shared" si="21"/>
        <v>Ref. Adiabática</v>
      </c>
      <c r="C46" s="858">
        <f t="shared" si="22"/>
        <v>2.6515151515151516E-2</v>
      </c>
      <c r="D46" s="857">
        <f>IF(AND($J$5="Todas",$J$4="Todas"),COUNTIFS(DB_REF_Q2_Q3!$G$5:$G$268,$B46,DB_REF_Q2_Q3!$D$5:$D$268,D$41),IF($J$5="Todas",COUNTIFS(DB_REF_Q2_Q3!$H$5:$H$268,$J$4,DB_REF_Q2_Q3!$G$5:$G$268,$B46,DB_REF_Q2_Q3!$D$5:$D$268,D$41),IF($J$4="Todas",COUNTIFS(DB_REF_Q2_Q3!$E$5:$E$268,$J$5,DB_REF_Q2_Q3!$G$5:$G$268,$B46,DB_REF_Q2_Q3!$D$5:$D$268,D$41),COUNTIFS(DB_REF_Q2_Q3!$H$5:$H$268,$J$4,DB_REF_Q2_Q3!$E$5:$E$268,$J$5,DB_REF_Q2_Q3!$G$5:$G$268,$B46,DB_REF_Q2_Q3!$D$5:$D$268,D$41))))</f>
        <v>2</v>
      </c>
      <c r="E46" s="857">
        <f>IF(AND($J$5="Todas",$J$4="Todas"),COUNTIFS(DB_REF_Q2_Q3!$G$5:$G$268,$B46,DB_REF_Q2_Q3!$D$5:$D$268,E$41),IF($J$5="Todas",COUNTIFS(DB_REF_Q2_Q3!$H$5:$H$268,$J$4,DB_REF_Q2_Q3!$G$5:$G$268,$B46,DB_REF_Q2_Q3!$D$5:$D$268,E$41),IF($J$4="Todas",COUNTIFS(DB_REF_Q2_Q3!$E$5:$E$268,$J$5,DB_REF_Q2_Q3!$G$5:$G$268,$B46,DB_REF_Q2_Q3!$D$5:$D$268,E$41),COUNTIFS(DB_REF_Q2_Q3!$H$5:$H$268,$J$4,DB_REF_Q2_Q3!$E$5:$E$268,$J$5,DB_REF_Q2_Q3!$G$5:$G$268,$B46,DB_REF_Q2_Q3!$D$5:$D$268,E$41))))</f>
        <v>0</v>
      </c>
      <c r="F46" s="857">
        <f>IF(AND($J$5="Todas",$J$4="Todas"),COUNTIFS(DB_REF_Q2_Q3!$G$5:$G$268,$B46,DB_REF_Q2_Q3!$D$5:$D$268,F$41),IF($J$5="Todas",COUNTIFS(DB_REF_Q2_Q3!$H$5:$H$268,$J$4,DB_REF_Q2_Q3!$G$5:$G$268,$B46,DB_REF_Q2_Q3!$D$5:$D$268,F$41),IF($J$4="Todas",COUNTIFS(DB_REF_Q2_Q3!$E$5:$E$268,$J$5,DB_REF_Q2_Q3!$G$5:$G$268,$B46,DB_REF_Q2_Q3!$D$5:$D$268,F$41),COUNTIFS(DB_REF_Q2_Q3!$H$5:$H$268,$J$4,DB_REF_Q2_Q3!$E$5:$E$268,$J$5,DB_REF_Q2_Q3!$G$5:$G$268,$B46,DB_REF_Q2_Q3!$D$5:$D$268,F$41))))</f>
        <v>1</v>
      </c>
      <c r="G46" s="857">
        <f>IF(AND($J$5="Todas",$J$4="Todas"),COUNTIFS(DB_REF_Q2_Q3!$G$5:$G$268,$B46,DB_REF_Q2_Q3!$D$5:$D$268,G$41),IF($J$5="Todas",COUNTIFS(DB_REF_Q2_Q3!$H$5:$H$268,$J$4,DB_REF_Q2_Q3!$G$5:$G$268,$B46,DB_REF_Q2_Q3!$D$5:$D$268,G$41),IF($J$4="Todas",COUNTIFS(DB_REF_Q2_Q3!$E$5:$E$268,$J$5,DB_REF_Q2_Q3!$G$5:$G$268,$B46,DB_REF_Q2_Q3!$D$5:$D$268,G$41),COUNTIFS(DB_REF_Q2_Q3!$H$5:$H$268,$J$4,DB_REF_Q2_Q3!$E$5:$E$268,$J$5,DB_REF_Q2_Q3!$G$5:$G$268,$B46,DB_REF_Q2_Q3!$D$5:$D$268,G$41))))</f>
        <v>0</v>
      </c>
      <c r="H46" s="857">
        <f>IF(AND($J$5="Todas",$J$4="Todas"),COUNTIFS(DB_REF_Q2_Q3!$G$5:$G$268,$B46,DB_REF_Q2_Q3!$D$5:$D$268,H$41),IF($J$5="Todas",COUNTIFS(DB_REF_Q2_Q3!$H$5:$H$268,$J$4,DB_REF_Q2_Q3!$G$5:$G$268,$B46,DB_REF_Q2_Q3!$D$5:$D$268,H$41),IF($J$4="Todas",COUNTIFS(DB_REF_Q2_Q3!$E$5:$E$268,$J$5,DB_REF_Q2_Q3!$G$5:$G$268,$B46,DB_REF_Q2_Q3!$D$5:$D$268,H$41),COUNTIFS(DB_REF_Q2_Q3!$H$5:$H$268,$J$4,DB_REF_Q2_Q3!$E$5:$E$268,$J$5,DB_REF_Q2_Q3!$G$5:$G$268,$B46,DB_REF_Q2_Q3!$D$5:$D$268,H$41))))</f>
        <v>2</v>
      </c>
      <c r="I46" s="857">
        <f>IF(AND($J$5="Todas",$J$4="Todas"),COUNTIFS(DB_REF_Q2_Q3!$G$5:$G$268,$B46,DB_REF_Q2_Q3!$D$5:$D$268,I$41),IF($J$5="Todas",COUNTIFS(DB_REF_Q2_Q3!$H$5:$H$268,$J$4,DB_REF_Q2_Q3!$G$5:$G$268,$B46,DB_REF_Q2_Q3!$D$5:$D$268,I$41),IF($J$4="Todas",COUNTIFS(DB_REF_Q2_Q3!$E$5:$E$268,$J$5,DB_REF_Q2_Q3!$G$5:$G$268,$B46,DB_REF_Q2_Q3!$D$5:$D$268,I$41),COUNTIFS(DB_REF_Q2_Q3!$H$5:$H$268,$J$4,DB_REF_Q2_Q3!$E$5:$E$268,$J$5,DB_REF_Q2_Q3!$G$5:$G$268,$B46,DB_REF_Q2_Q3!$D$5:$D$268,I$41))))</f>
        <v>2</v>
      </c>
      <c r="J46" s="857">
        <f>IF(AND($J$5="Todas",$J$4="Todas"),COUNTIFS(DB_REF_Q2_Q3!$G$5:$G$268,$B46,DB_REF_Q2_Q3!$D$5:$D$268,J$41),IF($J$5="Todas",COUNTIFS(DB_REF_Q2_Q3!$H$5:$H$268,$J$4,DB_REF_Q2_Q3!$G$5:$G$268,$B46,DB_REF_Q2_Q3!$D$5:$D$268,J$41),IF($J$4="Todas",COUNTIFS(DB_REF_Q2_Q3!$E$5:$E$268,$J$5,DB_REF_Q2_Q3!$G$5:$G$268,$B46,DB_REF_Q2_Q3!$D$5:$D$268,J$41),COUNTIFS(DB_REF_Q2_Q3!$H$5:$H$268,$J$4,DB_REF_Q2_Q3!$E$5:$E$268,$J$5,DB_REF_Q2_Q3!$G$5:$G$268,$B46,DB_REF_Q2_Q3!$D$5:$D$268,J$41))))</f>
        <v>0</v>
      </c>
      <c r="K46" s="857">
        <f>IF(AND($J$5="Todas",$J$4="Todas"),COUNTIFS(DB_REF_Q2_Q3!$G$5:$G$268,$B46,DB_REF_Q2_Q3!$D$5:$D$268,K$41),IF($J$5="Todas",COUNTIFS(DB_REF_Q2_Q3!$H$5:$H$268,$J$4,DB_REF_Q2_Q3!$G$5:$G$268,$B46,DB_REF_Q2_Q3!$D$5:$D$268,K$41),IF($J$4="Todas",COUNTIFS(DB_REF_Q2_Q3!$E$5:$E$268,$J$5,DB_REF_Q2_Q3!$G$5:$G$268,$B46,DB_REF_Q2_Q3!$D$5:$D$268,K$41),COUNTIFS(DB_REF_Q2_Q3!$H$5:$H$268,$J$4,DB_REF_Q2_Q3!$E$5:$E$268,$J$5,DB_REF_Q2_Q3!$G$5:$G$268,$B46,DB_REF_Q2_Q3!$D$5:$D$268,K$41))))</f>
        <v>0</v>
      </c>
      <c r="L46" s="866">
        <f t="shared" si="23"/>
        <v>3.7037037037037035E-2</v>
      </c>
      <c r="M46" s="866">
        <f t="shared" si="20"/>
        <v>0</v>
      </c>
      <c r="N46" s="866">
        <f t="shared" si="20"/>
        <v>1.9230769230769232E-2</v>
      </c>
      <c r="O46" s="866">
        <f t="shared" si="20"/>
        <v>0</v>
      </c>
      <c r="P46" s="866">
        <f t="shared" si="20"/>
        <v>0.10526315789473684</v>
      </c>
      <c r="Q46" s="866">
        <f t="shared" si="20"/>
        <v>7.6923076923076927E-2</v>
      </c>
      <c r="R46" s="866">
        <f t="shared" si="20"/>
        <v>0</v>
      </c>
      <c r="S46" s="866">
        <f t="shared" si="20"/>
        <v>0</v>
      </c>
      <c r="T46" s="253"/>
      <c r="U46" s="253"/>
    </row>
    <row r="47" spans="1:21" ht="15" customHeight="1">
      <c r="A47" s="261"/>
      <c r="B47" s="865" t="str">
        <f t="shared" si="21"/>
        <v>AC Eléctrico</v>
      </c>
      <c r="C47" s="858">
        <f t="shared" si="22"/>
        <v>2.6515151515151516E-2</v>
      </c>
      <c r="D47" s="857">
        <f>IF(AND($J$5="Todas",$J$4="Todas"),COUNTIFS(DB_REF_Q2_Q3!$G$5:$G$268,$B47,DB_REF_Q2_Q3!$D$5:$D$268,D$41),IF($J$5="Todas",COUNTIFS(DB_REF_Q2_Q3!$H$5:$H$268,$J$4,DB_REF_Q2_Q3!$G$5:$G$268,$B47,DB_REF_Q2_Q3!$D$5:$D$268,D$41),IF($J$4="Todas",COUNTIFS(DB_REF_Q2_Q3!$E$5:$E$268,$J$5,DB_REF_Q2_Q3!$G$5:$G$268,$B47,DB_REF_Q2_Q3!$D$5:$D$268,D$41),COUNTIFS(DB_REF_Q2_Q3!$H$5:$H$268,$J$4,DB_REF_Q2_Q3!$E$5:$E$268,$J$5,DB_REF_Q2_Q3!$G$5:$G$268,$B47,DB_REF_Q2_Q3!$D$5:$D$268,D$41))))</f>
        <v>3</v>
      </c>
      <c r="E47" s="857">
        <f>IF(AND($J$5="Todas",$J$4="Todas"),COUNTIFS(DB_REF_Q2_Q3!$G$5:$G$268,$B47,DB_REF_Q2_Q3!$D$5:$D$268,E$41),IF($J$5="Todas",COUNTIFS(DB_REF_Q2_Q3!$H$5:$H$268,$J$4,DB_REF_Q2_Q3!$G$5:$G$268,$B47,DB_REF_Q2_Q3!$D$5:$D$268,E$41),IF($J$4="Todas",COUNTIFS(DB_REF_Q2_Q3!$E$5:$E$268,$J$5,DB_REF_Q2_Q3!$G$5:$G$268,$B47,DB_REF_Q2_Q3!$D$5:$D$268,E$41),COUNTIFS(DB_REF_Q2_Q3!$H$5:$H$268,$J$4,DB_REF_Q2_Q3!$E$5:$E$268,$J$5,DB_REF_Q2_Q3!$G$5:$G$268,$B47,DB_REF_Q2_Q3!$D$5:$D$268,E$41))))</f>
        <v>1</v>
      </c>
      <c r="F47" s="857">
        <f>IF(AND($J$5="Todas",$J$4="Todas"),COUNTIFS(DB_REF_Q2_Q3!$G$5:$G$268,$B47,DB_REF_Q2_Q3!$D$5:$D$268,F$41),IF($J$5="Todas",COUNTIFS(DB_REF_Q2_Q3!$H$5:$H$268,$J$4,DB_REF_Q2_Q3!$G$5:$G$268,$B47,DB_REF_Q2_Q3!$D$5:$D$268,F$41),IF($J$4="Todas",COUNTIFS(DB_REF_Q2_Q3!$E$5:$E$268,$J$5,DB_REF_Q2_Q3!$G$5:$G$268,$B47,DB_REF_Q2_Q3!$D$5:$D$268,F$41),COUNTIFS(DB_REF_Q2_Q3!$H$5:$H$268,$J$4,DB_REF_Q2_Q3!$E$5:$E$268,$J$5,DB_REF_Q2_Q3!$G$5:$G$268,$B47,DB_REF_Q2_Q3!$D$5:$D$268,F$41))))</f>
        <v>0</v>
      </c>
      <c r="G47" s="857">
        <f>IF(AND($J$5="Todas",$J$4="Todas"),COUNTIFS(DB_REF_Q2_Q3!$G$5:$G$268,$B47,DB_REF_Q2_Q3!$D$5:$D$268,G$41),IF($J$5="Todas",COUNTIFS(DB_REF_Q2_Q3!$H$5:$H$268,$J$4,DB_REF_Q2_Q3!$G$5:$G$268,$B47,DB_REF_Q2_Q3!$D$5:$D$268,G$41),IF($J$4="Todas",COUNTIFS(DB_REF_Q2_Q3!$E$5:$E$268,$J$5,DB_REF_Q2_Q3!$G$5:$G$268,$B47,DB_REF_Q2_Q3!$D$5:$D$268,G$41),COUNTIFS(DB_REF_Q2_Q3!$H$5:$H$268,$J$4,DB_REF_Q2_Q3!$E$5:$E$268,$J$5,DB_REF_Q2_Q3!$G$5:$G$268,$B47,DB_REF_Q2_Q3!$D$5:$D$268,G$41))))</f>
        <v>1</v>
      </c>
      <c r="H47" s="857">
        <f>IF(AND($J$5="Todas",$J$4="Todas"),COUNTIFS(DB_REF_Q2_Q3!$G$5:$G$268,$B47,DB_REF_Q2_Q3!$D$5:$D$268,H$41),IF($J$5="Todas",COUNTIFS(DB_REF_Q2_Q3!$H$5:$H$268,$J$4,DB_REF_Q2_Q3!$G$5:$G$268,$B47,DB_REF_Q2_Q3!$D$5:$D$268,H$41),IF($J$4="Todas",COUNTIFS(DB_REF_Q2_Q3!$E$5:$E$268,$J$5,DB_REF_Q2_Q3!$G$5:$G$268,$B47,DB_REF_Q2_Q3!$D$5:$D$268,H$41),COUNTIFS(DB_REF_Q2_Q3!$H$5:$H$268,$J$4,DB_REF_Q2_Q3!$E$5:$E$268,$J$5,DB_REF_Q2_Q3!$G$5:$G$268,$B47,DB_REF_Q2_Q3!$D$5:$D$268,H$41))))</f>
        <v>0</v>
      </c>
      <c r="I47" s="857">
        <f>IF(AND($J$5="Todas",$J$4="Todas"),COUNTIFS(DB_REF_Q2_Q3!$G$5:$G$268,$B47,DB_REF_Q2_Q3!$D$5:$D$268,I$41),IF($J$5="Todas",COUNTIFS(DB_REF_Q2_Q3!$H$5:$H$268,$J$4,DB_REF_Q2_Q3!$G$5:$G$268,$B47,DB_REF_Q2_Q3!$D$5:$D$268,I$41),IF($J$4="Todas",COUNTIFS(DB_REF_Q2_Q3!$E$5:$E$268,$J$5,DB_REF_Q2_Q3!$G$5:$G$268,$B47,DB_REF_Q2_Q3!$D$5:$D$268,I$41),COUNTIFS(DB_REF_Q2_Q3!$H$5:$H$268,$J$4,DB_REF_Q2_Q3!$E$5:$E$268,$J$5,DB_REF_Q2_Q3!$G$5:$G$268,$B47,DB_REF_Q2_Q3!$D$5:$D$268,I$41))))</f>
        <v>0</v>
      </c>
      <c r="J47" s="857">
        <f>IF(AND($J$5="Todas",$J$4="Todas"),COUNTIFS(DB_REF_Q2_Q3!$G$5:$G$268,$B47,DB_REF_Q2_Q3!$D$5:$D$268,J$41),IF($J$5="Todas",COUNTIFS(DB_REF_Q2_Q3!$H$5:$H$268,$J$4,DB_REF_Q2_Q3!$G$5:$G$268,$B47,DB_REF_Q2_Q3!$D$5:$D$268,J$41),IF($J$4="Todas",COUNTIFS(DB_REF_Q2_Q3!$E$5:$E$268,$J$5,DB_REF_Q2_Q3!$G$5:$G$268,$B47,DB_REF_Q2_Q3!$D$5:$D$268,J$41),COUNTIFS(DB_REF_Q2_Q3!$H$5:$H$268,$J$4,DB_REF_Q2_Q3!$E$5:$E$268,$J$5,DB_REF_Q2_Q3!$G$5:$G$268,$B47,DB_REF_Q2_Q3!$D$5:$D$268,J$41))))</f>
        <v>2</v>
      </c>
      <c r="K47" s="857">
        <f>IF(AND($J$5="Todas",$J$4="Todas"),COUNTIFS(DB_REF_Q2_Q3!$G$5:$G$268,$B47,DB_REF_Q2_Q3!$D$5:$D$268,K$41),IF($J$5="Todas",COUNTIFS(DB_REF_Q2_Q3!$H$5:$H$268,$J$4,DB_REF_Q2_Q3!$G$5:$G$268,$B47,DB_REF_Q2_Q3!$D$5:$D$268,K$41),IF($J$4="Todas",COUNTIFS(DB_REF_Q2_Q3!$E$5:$E$268,$J$5,DB_REF_Q2_Q3!$G$5:$G$268,$B47,DB_REF_Q2_Q3!$D$5:$D$268,K$41),COUNTIFS(DB_REF_Q2_Q3!$H$5:$H$268,$J$4,DB_REF_Q2_Q3!$E$5:$E$268,$J$5,DB_REF_Q2_Q3!$G$5:$G$268,$B47,DB_REF_Q2_Q3!$D$5:$D$268,K$41))))</f>
        <v>0</v>
      </c>
      <c r="L47" s="866">
        <f t="shared" si="23"/>
        <v>5.5555555555555552E-2</v>
      </c>
      <c r="M47" s="866">
        <f t="shared" si="20"/>
        <v>1.9230769230769232E-2</v>
      </c>
      <c r="N47" s="866">
        <f t="shared" si="20"/>
        <v>0</v>
      </c>
      <c r="O47" s="866">
        <f t="shared" si="20"/>
        <v>2.564102564102564E-2</v>
      </c>
      <c r="P47" s="866">
        <f t="shared" si="20"/>
        <v>0</v>
      </c>
      <c r="Q47" s="866">
        <f t="shared" si="20"/>
        <v>0</v>
      </c>
      <c r="R47" s="866">
        <f t="shared" si="20"/>
        <v>0.15384615384615385</v>
      </c>
      <c r="S47" s="866">
        <f t="shared" si="20"/>
        <v>0</v>
      </c>
      <c r="T47" s="253"/>
      <c r="U47" s="253"/>
    </row>
    <row r="48" spans="1:21" ht="15" customHeight="1">
      <c r="A48" s="261"/>
      <c r="B48" s="865" t="str">
        <f t="shared" si="21"/>
        <v>Sist. abs. no renov</v>
      </c>
      <c r="C48" s="858">
        <f t="shared" si="22"/>
        <v>1.1363636363636364E-2</v>
      </c>
      <c r="D48" s="857">
        <f>IF(AND($J$5="Todas",$J$4="Todas"),COUNTIFS(DB_REF_Q2_Q3!$G$5:$G$268,$B48,DB_REF_Q2_Q3!$D$5:$D$268,D$41),IF($J$5="Todas",COUNTIFS(DB_REF_Q2_Q3!$H$5:$H$268,$J$4,DB_REF_Q2_Q3!$G$5:$G$268,$B48,DB_REF_Q2_Q3!$D$5:$D$268,D$41),IF($J$4="Todas",COUNTIFS(DB_REF_Q2_Q3!$E$5:$E$268,$J$5,DB_REF_Q2_Q3!$G$5:$G$268,$B48,DB_REF_Q2_Q3!$D$5:$D$268,D$41),COUNTIFS(DB_REF_Q2_Q3!$H$5:$H$268,$J$4,DB_REF_Q2_Q3!$E$5:$E$268,$J$5,DB_REF_Q2_Q3!$G$5:$G$268,$B48,DB_REF_Q2_Q3!$D$5:$D$268,D$41))))</f>
        <v>0</v>
      </c>
      <c r="E48" s="857">
        <f>IF(AND($J$5="Todas",$J$4="Todas"),COUNTIFS(DB_REF_Q2_Q3!$G$5:$G$268,$B48,DB_REF_Q2_Q3!$D$5:$D$268,E$41),IF($J$5="Todas",COUNTIFS(DB_REF_Q2_Q3!$H$5:$H$268,$J$4,DB_REF_Q2_Q3!$G$5:$G$268,$B48,DB_REF_Q2_Q3!$D$5:$D$268,E$41),IF($J$4="Todas",COUNTIFS(DB_REF_Q2_Q3!$E$5:$E$268,$J$5,DB_REF_Q2_Q3!$G$5:$G$268,$B48,DB_REF_Q2_Q3!$D$5:$D$268,E$41),COUNTIFS(DB_REF_Q2_Q3!$H$5:$H$268,$J$4,DB_REF_Q2_Q3!$E$5:$E$268,$J$5,DB_REF_Q2_Q3!$G$5:$G$268,$B48,DB_REF_Q2_Q3!$D$5:$D$268,E$41))))</f>
        <v>2</v>
      </c>
      <c r="F48" s="857">
        <f>IF(AND($J$5="Todas",$J$4="Todas"),COUNTIFS(DB_REF_Q2_Q3!$G$5:$G$268,$B48,DB_REF_Q2_Q3!$D$5:$D$268,F$41),IF($J$5="Todas",COUNTIFS(DB_REF_Q2_Q3!$H$5:$H$268,$J$4,DB_REF_Q2_Q3!$G$5:$G$268,$B48,DB_REF_Q2_Q3!$D$5:$D$268,F$41),IF($J$4="Todas",COUNTIFS(DB_REF_Q2_Q3!$E$5:$E$268,$J$5,DB_REF_Q2_Q3!$G$5:$G$268,$B48,DB_REF_Q2_Q3!$D$5:$D$268,F$41),COUNTIFS(DB_REF_Q2_Q3!$H$5:$H$268,$J$4,DB_REF_Q2_Q3!$E$5:$E$268,$J$5,DB_REF_Q2_Q3!$G$5:$G$268,$B48,DB_REF_Q2_Q3!$D$5:$D$268,F$41))))</f>
        <v>1</v>
      </c>
      <c r="G48" s="857">
        <f>IF(AND($J$5="Todas",$J$4="Todas"),COUNTIFS(DB_REF_Q2_Q3!$G$5:$G$268,$B48,DB_REF_Q2_Q3!$D$5:$D$268,G$41),IF($J$5="Todas",COUNTIFS(DB_REF_Q2_Q3!$H$5:$H$268,$J$4,DB_REF_Q2_Q3!$G$5:$G$268,$B48,DB_REF_Q2_Q3!$D$5:$D$268,G$41),IF($J$4="Todas",COUNTIFS(DB_REF_Q2_Q3!$E$5:$E$268,$J$5,DB_REF_Q2_Q3!$G$5:$G$268,$B48,DB_REF_Q2_Q3!$D$5:$D$268,G$41),COUNTIFS(DB_REF_Q2_Q3!$H$5:$H$268,$J$4,DB_REF_Q2_Q3!$E$5:$E$268,$J$5,DB_REF_Q2_Q3!$G$5:$G$268,$B48,DB_REF_Q2_Q3!$D$5:$D$268,G$41))))</f>
        <v>0</v>
      </c>
      <c r="H48" s="857">
        <f>IF(AND($J$5="Todas",$J$4="Todas"),COUNTIFS(DB_REF_Q2_Q3!$G$5:$G$268,$B48,DB_REF_Q2_Q3!$D$5:$D$268,H$41),IF($J$5="Todas",COUNTIFS(DB_REF_Q2_Q3!$H$5:$H$268,$J$4,DB_REF_Q2_Q3!$G$5:$G$268,$B48,DB_REF_Q2_Q3!$D$5:$D$268,H$41),IF($J$4="Todas",COUNTIFS(DB_REF_Q2_Q3!$E$5:$E$268,$J$5,DB_REF_Q2_Q3!$G$5:$G$268,$B48,DB_REF_Q2_Q3!$D$5:$D$268,H$41),COUNTIFS(DB_REF_Q2_Q3!$H$5:$H$268,$J$4,DB_REF_Q2_Q3!$E$5:$E$268,$J$5,DB_REF_Q2_Q3!$G$5:$G$268,$B48,DB_REF_Q2_Q3!$D$5:$D$268,H$41))))</f>
        <v>0</v>
      </c>
      <c r="I48" s="857">
        <f>IF(AND($J$5="Todas",$J$4="Todas"),COUNTIFS(DB_REF_Q2_Q3!$G$5:$G$268,$B48,DB_REF_Q2_Q3!$D$5:$D$268,I$41),IF($J$5="Todas",COUNTIFS(DB_REF_Q2_Q3!$H$5:$H$268,$J$4,DB_REF_Q2_Q3!$G$5:$G$268,$B48,DB_REF_Q2_Q3!$D$5:$D$268,I$41),IF($J$4="Todas",COUNTIFS(DB_REF_Q2_Q3!$E$5:$E$268,$J$5,DB_REF_Q2_Q3!$G$5:$G$268,$B48,DB_REF_Q2_Q3!$D$5:$D$268,I$41),COUNTIFS(DB_REF_Q2_Q3!$H$5:$H$268,$J$4,DB_REF_Q2_Q3!$E$5:$E$268,$J$5,DB_REF_Q2_Q3!$G$5:$G$268,$B48,DB_REF_Q2_Q3!$D$5:$D$268,I$41))))</f>
        <v>0</v>
      </c>
      <c r="J48" s="857">
        <f>IF(AND($J$5="Todas",$J$4="Todas"),COUNTIFS(DB_REF_Q2_Q3!$G$5:$G$268,$B48,DB_REF_Q2_Q3!$D$5:$D$268,J$41),IF($J$5="Todas",COUNTIFS(DB_REF_Q2_Q3!$H$5:$H$268,$J$4,DB_REF_Q2_Q3!$G$5:$G$268,$B48,DB_REF_Q2_Q3!$D$5:$D$268,J$41),IF($J$4="Todas",COUNTIFS(DB_REF_Q2_Q3!$E$5:$E$268,$J$5,DB_REF_Q2_Q3!$G$5:$G$268,$B48,DB_REF_Q2_Q3!$D$5:$D$268,J$41),COUNTIFS(DB_REF_Q2_Q3!$H$5:$H$268,$J$4,DB_REF_Q2_Q3!$E$5:$E$268,$J$5,DB_REF_Q2_Q3!$G$5:$G$268,$B48,DB_REF_Q2_Q3!$D$5:$D$268,J$41))))</f>
        <v>0</v>
      </c>
      <c r="K48" s="857">
        <f>IF(AND($J$5="Todas",$J$4="Todas"),COUNTIFS(DB_REF_Q2_Q3!$G$5:$G$268,$B48,DB_REF_Q2_Q3!$D$5:$D$268,K$41),IF($J$5="Todas",COUNTIFS(DB_REF_Q2_Q3!$H$5:$H$268,$J$4,DB_REF_Q2_Q3!$G$5:$G$268,$B48,DB_REF_Q2_Q3!$D$5:$D$268,K$41),IF($J$4="Todas",COUNTIFS(DB_REF_Q2_Q3!$E$5:$E$268,$J$5,DB_REF_Q2_Q3!$G$5:$G$268,$B48,DB_REF_Q2_Q3!$D$5:$D$268,K$41),COUNTIFS(DB_REF_Q2_Q3!$H$5:$H$268,$J$4,DB_REF_Q2_Q3!$E$5:$E$268,$J$5,DB_REF_Q2_Q3!$G$5:$G$268,$B48,DB_REF_Q2_Q3!$D$5:$D$268,K$41))))</f>
        <v>0</v>
      </c>
      <c r="L48" s="866">
        <f t="shared" si="23"/>
        <v>0</v>
      </c>
      <c r="M48" s="866">
        <f t="shared" si="20"/>
        <v>3.8461538461538464E-2</v>
      </c>
      <c r="N48" s="866">
        <f t="shared" si="20"/>
        <v>1.9230769230769232E-2</v>
      </c>
      <c r="O48" s="866">
        <f t="shared" si="20"/>
        <v>0</v>
      </c>
      <c r="P48" s="866">
        <f t="shared" si="20"/>
        <v>0</v>
      </c>
      <c r="Q48" s="866">
        <f t="shared" si="20"/>
        <v>0</v>
      </c>
      <c r="R48" s="866">
        <f t="shared" si="20"/>
        <v>0</v>
      </c>
      <c r="S48" s="866">
        <f t="shared" si="20"/>
        <v>0</v>
      </c>
      <c r="T48" s="253"/>
      <c r="U48" s="253"/>
    </row>
    <row r="49" spans="1:21" ht="15" customHeight="1" thickBot="1">
      <c r="A49" s="261"/>
      <c r="B49" s="860" t="str">
        <f t="shared" si="21"/>
        <v>Bomba de calor gas</v>
      </c>
      <c r="C49" s="821">
        <f t="shared" si="22"/>
        <v>3.787878787878788E-3</v>
      </c>
      <c r="D49" s="822">
        <f>IF(AND($J$5="Todas",$J$4="Todas"),COUNTIFS(DB_REF_Q2_Q3!$G$5:$G$268,$B49,DB_REF_Q2_Q3!$D$5:$D$268,D$41),IF($J$5="Todas",COUNTIFS(DB_REF_Q2_Q3!$H$5:$H$268,$J$4,DB_REF_Q2_Q3!$G$5:$G$268,$B49,DB_REF_Q2_Q3!$D$5:$D$268,D$41),IF($J$4="Todas",COUNTIFS(DB_REF_Q2_Q3!$E$5:$E$268,$J$5,DB_REF_Q2_Q3!$G$5:$G$268,$B49,DB_REF_Q2_Q3!$D$5:$D$268,D$41),COUNTIFS(DB_REF_Q2_Q3!$H$5:$H$268,$J$4,DB_REF_Q2_Q3!$E$5:$E$268,$J$5,DB_REF_Q2_Q3!$G$5:$G$268,$B49,DB_REF_Q2_Q3!$D$5:$D$268,D$41))))</f>
        <v>0</v>
      </c>
      <c r="E49" s="822">
        <f>IF(AND($J$5="Todas",$J$4="Todas"),COUNTIFS(DB_REF_Q2_Q3!$G$5:$G$268,$B49,DB_REF_Q2_Q3!$D$5:$D$268,E$41),IF($J$5="Todas",COUNTIFS(DB_REF_Q2_Q3!$H$5:$H$268,$J$4,DB_REF_Q2_Q3!$G$5:$G$268,$B49,DB_REF_Q2_Q3!$D$5:$D$268,E$41),IF($J$4="Todas",COUNTIFS(DB_REF_Q2_Q3!$E$5:$E$268,$J$5,DB_REF_Q2_Q3!$G$5:$G$268,$B49,DB_REF_Q2_Q3!$D$5:$D$268,E$41),COUNTIFS(DB_REF_Q2_Q3!$H$5:$H$268,$J$4,DB_REF_Q2_Q3!$E$5:$E$268,$J$5,DB_REF_Q2_Q3!$G$5:$G$268,$B49,DB_REF_Q2_Q3!$D$5:$D$268,E$41))))</f>
        <v>0</v>
      </c>
      <c r="F49" s="822">
        <f>IF(AND($J$5="Todas",$J$4="Todas"),COUNTIFS(DB_REF_Q2_Q3!$G$5:$G$268,$B49,DB_REF_Q2_Q3!$D$5:$D$268,F$41),IF($J$5="Todas",COUNTIFS(DB_REF_Q2_Q3!$H$5:$H$268,$J$4,DB_REF_Q2_Q3!$G$5:$G$268,$B49,DB_REF_Q2_Q3!$D$5:$D$268,F$41),IF($J$4="Todas",COUNTIFS(DB_REF_Q2_Q3!$E$5:$E$268,$J$5,DB_REF_Q2_Q3!$G$5:$G$268,$B49,DB_REF_Q2_Q3!$D$5:$D$268,F$41),COUNTIFS(DB_REF_Q2_Q3!$H$5:$H$268,$J$4,DB_REF_Q2_Q3!$E$5:$E$268,$J$5,DB_REF_Q2_Q3!$G$5:$G$268,$B49,DB_REF_Q2_Q3!$D$5:$D$268,F$41))))</f>
        <v>0</v>
      </c>
      <c r="G49" s="822">
        <f>IF(AND($J$5="Todas",$J$4="Todas"),COUNTIFS(DB_REF_Q2_Q3!$G$5:$G$268,$B49,DB_REF_Q2_Q3!$D$5:$D$268,G$41),IF($J$5="Todas",COUNTIFS(DB_REF_Q2_Q3!$H$5:$H$268,$J$4,DB_REF_Q2_Q3!$G$5:$G$268,$B49,DB_REF_Q2_Q3!$D$5:$D$268,G$41),IF($J$4="Todas",COUNTIFS(DB_REF_Q2_Q3!$E$5:$E$268,$J$5,DB_REF_Q2_Q3!$G$5:$G$268,$B49,DB_REF_Q2_Q3!$D$5:$D$268,G$41),COUNTIFS(DB_REF_Q2_Q3!$H$5:$H$268,$J$4,DB_REF_Q2_Q3!$E$5:$E$268,$J$5,DB_REF_Q2_Q3!$G$5:$G$268,$B49,DB_REF_Q2_Q3!$D$5:$D$268,G$41))))</f>
        <v>1</v>
      </c>
      <c r="H49" s="822">
        <f>IF(AND($J$5="Todas",$J$4="Todas"),COUNTIFS(DB_REF_Q2_Q3!$G$5:$G$268,$B49,DB_REF_Q2_Q3!$D$5:$D$268,H$41),IF($J$5="Todas",COUNTIFS(DB_REF_Q2_Q3!$H$5:$H$268,$J$4,DB_REF_Q2_Q3!$G$5:$G$268,$B49,DB_REF_Q2_Q3!$D$5:$D$268,H$41),IF($J$4="Todas",COUNTIFS(DB_REF_Q2_Q3!$E$5:$E$268,$J$5,DB_REF_Q2_Q3!$G$5:$G$268,$B49,DB_REF_Q2_Q3!$D$5:$D$268,H$41),COUNTIFS(DB_REF_Q2_Q3!$H$5:$H$268,$J$4,DB_REF_Q2_Q3!$E$5:$E$268,$J$5,DB_REF_Q2_Q3!$G$5:$G$268,$B49,DB_REF_Q2_Q3!$D$5:$D$268,H$41))))</f>
        <v>0</v>
      </c>
      <c r="I49" s="822">
        <f>IF(AND($J$5="Todas",$J$4="Todas"),COUNTIFS(DB_REF_Q2_Q3!$G$5:$G$268,$B49,DB_REF_Q2_Q3!$D$5:$D$268,I$41),IF($J$5="Todas",COUNTIFS(DB_REF_Q2_Q3!$H$5:$H$268,$J$4,DB_REF_Q2_Q3!$G$5:$G$268,$B49,DB_REF_Q2_Q3!$D$5:$D$268,I$41),IF($J$4="Todas",COUNTIFS(DB_REF_Q2_Q3!$E$5:$E$268,$J$5,DB_REF_Q2_Q3!$G$5:$G$268,$B49,DB_REF_Q2_Q3!$D$5:$D$268,I$41),COUNTIFS(DB_REF_Q2_Q3!$H$5:$H$268,$J$4,DB_REF_Q2_Q3!$E$5:$E$268,$J$5,DB_REF_Q2_Q3!$G$5:$G$268,$B49,DB_REF_Q2_Q3!$D$5:$D$268,I$41))))</f>
        <v>0</v>
      </c>
      <c r="J49" s="822">
        <f>IF(AND($J$5="Todas",$J$4="Todas"),COUNTIFS(DB_REF_Q2_Q3!$G$5:$G$268,$B49,DB_REF_Q2_Q3!$D$5:$D$268,J$41),IF($J$5="Todas",COUNTIFS(DB_REF_Q2_Q3!$H$5:$H$268,$J$4,DB_REF_Q2_Q3!$G$5:$G$268,$B49,DB_REF_Q2_Q3!$D$5:$D$268,J$41),IF($J$4="Todas",COUNTIFS(DB_REF_Q2_Q3!$E$5:$E$268,$J$5,DB_REF_Q2_Q3!$G$5:$G$268,$B49,DB_REF_Q2_Q3!$D$5:$D$268,J$41),COUNTIFS(DB_REF_Q2_Q3!$H$5:$H$268,$J$4,DB_REF_Q2_Q3!$E$5:$E$268,$J$5,DB_REF_Q2_Q3!$G$5:$G$268,$B49,DB_REF_Q2_Q3!$D$5:$D$268,J$41))))</f>
        <v>0</v>
      </c>
      <c r="K49" s="822">
        <f>IF(AND($J$5="Todas",$J$4="Todas"),COUNTIFS(DB_REF_Q2_Q3!$G$5:$G$268,$B49,DB_REF_Q2_Q3!$D$5:$D$268,K$41),IF($J$5="Todas",COUNTIFS(DB_REF_Q2_Q3!$H$5:$H$268,$J$4,DB_REF_Q2_Q3!$G$5:$G$268,$B49,DB_REF_Q2_Q3!$D$5:$D$268,K$41),IF($J$4="Todas",COUNTIFS(DB_REF_Q2_Q3!$E$5:$E$268,$J$5,DB_REF_Q2_Q3!$G$5:$G$268,$B49,DB_REF_Q2_Q3!$D$5:$D$268,K$41),COUNTIFS(DB_REF_Q2_Q3!$H$5:$H$268,$J$4,DB_REF_Q2_Q3!$E$5:$E$268,$J$5,DB_REF_Q2_Q3!$G$5:$G$268,$B49,DB_REF_Q2_Q3!$D$5:$D$268,K$41))))</f>
        <v>0</v>
      </c>
      <c r="L49" s="823">
        <f t="shared" si="23"/>
        <v>0</v>
      </c>
      <c r="M49" s="823">
        <f t="shared" si="20"/>
        <v>0</v>
      </c>
      <c r="N49" s="823">
        <f t="shared" si="20"/>
        <v>0</v>
      </c>
      <c r="O49" s="823">
        <f t="shared" si="20"/>
        <v>2.564102564102564E-2</v>
      </c>
      <c r="P49" s="823">
        <f t="shared" si="20"/>
        <v>0</v>
      </c>
      <c r="Q49" s="823">
        <f t="shared" si="20"/>
        <v>0</v>
      </c>
      <c r="R49" s="823">
        <f t="shared" si="20"/>
        <v>0</v>
      </c>
      <c r="S49" s="823">
        <f t="shared" si="20"/>
        <v>0</v>
      </c>
      <c r="T49" s="253"/>
      <c r="U49" s="253"/>
    </row>
    <row r="50" spans="1:21" ht="15" customHeight="1" thickTop="1">
      <c r="A50" s="261"/>
      <c r="D50" s="190">
        <f t="shared" ref="D50:I50" si="24">SUM(D42:D49)</f>
        <v>54</v>
      </c>
      <c r="E50" s="190">
        <f t="shared" si="24"/>
        <v>52</v>
      </c>
      <c r="F50" s="190">
        <f t="shared" si="24"/>
        <v>52</v>
      </c>
      <c r="G50" s="190">
        <f t="shared" si="24"/>
        <v>39</v>
      </c>
      <c r="H50" s="190">
        <f t="shared" si="24"/>
        <v>19</v>
      </c>
      <c r="I50" s="190">
        <f t="shared" si="24"/>
        <v>26</v>
      </c>
      <c r="J50" s="190">
        <f t="shared" ref="J50:S50" si="25">SUM(J42:J49)</f>
        <v>13</v>
      </c>
      <c r="K50" s="190">
        <f t="shared" si="25"/>
        <v>9</v>
      </c>
      <c r="L50" s="248">
        <f t="shared" si="25"/>
        <v>1</v>
      </c>
      <c r="M50" s="248">
        <f t="shared" si="25"/>
        <v>1.0000000000000002</v>
      </c>
      <c r="N50" s="248">
        <f t="shared" si="25"/>
        <v>1</v>
      </c>
      <c r="O50" s="248">
        <f t="shared" si="25"/>
        <v>1</v>
      </c>
      <c r="P50" s="248">
        <f t="shared" si="25"/>
        <v>1</v>
      </c>
      <c r="Q50" s="248">
        <f t="shared" si="25"/>
        <v>1</v>
      </c>
      <c r="R50" s="248">
        <f t="shared" si="25"/>
        <v>1</v>
      </c>
      <c r="S50" s="248">
        <f t="shared" si="25"/>
        <v>1</v>
      </c>
      <c r="T50" s="248"/>
      <c r="U50" s="248"/>
    </row>
    <row r="51" spans="1:21" ht="15" customHeight="1">
      <c r="A51" s="261"/>
    </row>
    <row r="52" spans="1:21" ht="15" customHeight="1">
      <c r="A52" s="261"/>
    </row>
    <row r="53" spans="1:21" ht="15" customHeight="1">
      <c r="A53" s="261"/>
      <c r="B53" s="186" t="s">
        <v>88</v>
      </c>
      <c r="C53" s="240" t="str">
        <f>$J$5</f>
        <v>Todas</v>
      </c>
      <c r="D53" s="671" t="s">
        <v>296</v>
      </c>
      <c r="E53" s="162"/>
      <c r="F53" s="162"/>
      <c r="G53" s="250"/>
      <c r="H53" s="204"/>
      <c r="I53" s="162"/>
      <c r="J53" s="853" t="s">
        <v>297</v>
      </c>
      <c r="K53" s="162"/>
      <c r="L53" s="162"/>
      <c r="M53" s="162"/>
      <c r="N53" s="162"/>
      <c r="O53" s="204"/>
      <c r="P53" s="204"/>
      <c r="Q53" s="204"/>
      <c r="R53" s="162"/>
      <c r="S53" s="162"/>
      <c r="T53" s="832"/>
      <c r="U53" s="832"/>
    </row>
    <row r="54" spans="1:21" ht="15" customHeight="1">
      <c r="A54" s="261"/>
      <c r="B54" s="186" t="s">
        <v>118</v>
      </c>
      <c r="C54" s="240" t="str">
        <f>$J$4</f>
        <v>Todas</v>
      </c>
      <c r="D54" s="808" t="s">
        <v>89</v>
      </c>
      <c r="E54" s="808" t="s">
        <v>0</v>
      </c>
      <c r="F54" s="808" t="s">
        <v>90</v>
      </c>
      <c r="G54" s="809" t="s">
        <v>89</v>
      </c>
      <c r="H54" s="809" t="s">
        <v>0</v>
      </c>
      <c r="I54" s="809" t="s">
        <v>90</v>
      </c>
      <c r="J54" s="833" t="s">
        <v>242</v>
      </c>
      <c r="K54" s="834" t="s">
        <v>243</v>
      </c>
      <c r="L54" s="834" t="s">
        <v>244</v>
      </c>
      <c r="M54" s="834" t="s">
        <v>245</v>
      </c>
      <c r="N54" s="834" t="s">
        <v>90</v>
      </c>
      <c r="O54" s="809" t="s">
        <v>242</v>
      </c>
      <c r="P54" s="809" t="s">
        <v>243</v>
      </c>
      <c r="Q54" s="809" t="s">
        <v>244</v>
      </c>
      <c r="R54" s="809" t="s">
        <v>245</v>
      </c>
      <c r="S54" s="809" t="s">
        <v>90</v>
      </c>
      <c r="T54" s="252"/>
      <c r="U54" s="252"/>
    </row>
    <row r="55" spans="1:21" ht="15" customHeight="1">
      <c r="A55" s="261"/>
      <c r="B55" s="854" t="str">
        <f>B9</f>
        <v>Ninguno</v>
      </c>
      <c r="C55" s="811">
        <f>IFERROR(SUM(D55:F55)/SUM($D$63:$F$63),)</f>
        <v>0.62121212121212122</v>
      </c>
      <c r="D55" s="812">
        <f>IF(AND($J$5="Todas",$J$4="Todas"),COUNTIFS(DB_REF_Q2_Q3!$G$5:$G$268,$B55,DB_REF_Q2_Q3!$F$5:$F$268,D$54),IF($J$5="Todas",COUNTIFS(DB_REF_Q2_Q3!$H$5:$H$268,$J$4,DB_REF_Q2_Q3!$G$5:$G$268,$B55,DB_REF_Q2_Q3!$F$5:$F$268,D$54),IF($J$4="Todas",COUNTIFS(DB_REF_Q2_Q3!$E$5:$E$268,$J$5,DB_REF_Q2_Q3!$G$5:$G$268,$B55,DB_REF_Q2_Q3!$F$5:$F$268,D$54),COUNTIFS(DB_REF_Q2_Q3!$H$5:$H$268,$J$4,DB_REF_Q2_Q3!$E$5:$E$268,$J$5,DB_REF_Q2_Q3!$G$5:$G$268,$B55,DB_REF_Q2_Q3!$F$5:$F$268,D$54))))</f>
        <v>79</v>
      </c>
      <c r="E55" s="812">
        <f>IF(AND($J$5="Todas",$J$4="Todas"),COUNTIFS(DB_REF_Q2_Q3!$G$5:$G$268,$B55,DB_REF_Q2_Q3!$F$5:$F$268,E$54),IF($J$5="Todas",COUNTIFS(DB_REF_Q2_Q3!$H$5:$H$268,$J$4,DB_REF_Q2_Q3!$G$5:$G$268,$B55,DB_REF_Q2_Q3!$F$5:$F$268,E$54),IF($J$4="Todas",COUNTIFS(DB_REF_Q2_Q3!$E$5:$E$268,$J$5,DB_REF_Q2_Q3!$G$5:$G$268,$B55,DB_REF_Q2_Q3!$F$5:$F$268,E$54),COUNTIFS(DB_REF_Q2_Q3!$H$5:$H$268,$J$4,DB_REF_Q2_Q3!$E$5:$E$268,$J$5,DB_REF_Q2_Q3!$G$5:$G$268,$B55,DB_REF_Q2_Q3!$F$5:$F$268,E$54))))</f>
        <v>78</v>
      </c>
      <c r="F55" s="812">
        <f>IF(AND($J$5="Todas",$J$4="Todas"),COUNTIFS(DB_REF_Q2_Q3!$G$5:$G$268,$B55,DB_REF_Q2_Q3!$F$5:$F$268,F$54),IF($J$5="Todas",COUNTIFS(DB_REF_Q2_Q3!$H$5:$H$268,$J$4,DB_REF_Q2_Q3!$G$5:$G$268,$B55,DB_REF_Q2_Q3!$F$5:$F$268,F$54),IF($J$4="Todas",COUNTIFS(DB_REF_Q2_Q3!$E$5:$E$268,$J$5,DB_REF_Q2_Q3!$G$5:$G$268,$B55,DB_REF_Q2_Q3!$F$5:$F$268,F$54),COUNTIFS(DB_REF_Q2_Q3!$H$5:$H$268,$J$4,DB_REF_Q2_Q3!$E$5:$E$268,$J$5,DB_REF_Q2_Q3!$G$5:$G$268,$B55,DB_REF_Q2_Q3!$F$5:$F$268,F$54))))</f>
        <v>7</v>
      </c>
      <c r="G55" s="815">
        <f>IFERROR(D55/D$63,)</f>
        <v>0.65289256198347112</v>
      </c>
      <c r="H55" s="815">
        <f t="shared" ref="H55:I55" si="26">IFERROR(E55/E$63,)</f>
        <v>0.59090909090909094</v>
      </c>
      <c r="I55" s="815">
        <f t="shared" si="26"/>
        <v>0.63636363636363635</v>
      </c>
      <c r="J55" s="814">
        <f>IF(AND($J$5="Todas",$J$4="Todas"),COUNTIFS(DB_REF_Q2_Q3!$G$5:$G$268,$B55,DB_REF_Q2_Q3!$C$5:$C$268,J$54),IF($J$5="Todas",COUNTIFS(DB_REF_Q2_Q3!$H$5:$H$268,$J$4,DB_REF_Q2_Q3!$G$5:$G$268,$B55,DB_REF_Q2_Q3!$C$5:$C$268,J$54),IF($J$4="Todas",COUNTIFS(DB_REF_Q2_Q3!$E$5:$E$268,$J$5,DB_REF_Q2_Q3!$G$5:$G$268,$B55,DB_REF_Q2_Q3!$C$5:$C$268,J$54),COUNTIFS(DB_REF_Q2_Q3!$H$5:$H$268,$J$4,DB_REF_Q2_Q3!$E$5:$E$268,$J$5,DB_REF_Q2_Q3!$G$5:$G$268,$B55,DB_REF_Q2_Q3!$C$5:$C$268,J$54))))</f>
        <v>25</v>
      </c>
      <c r="K55" s="812">
        <f>IF(AND($J$5="Todas",$J$4="Todas"),COUNTIFS(DB_REF_Q2_Q3!$G$5:$G$268,$B55,DB_REF_Q2_Q3!$C$5:$C$268,K$54),IF($J$5="Todas",COUNTIFS(DB_REF_Q2_Q3!$H$5:$H$268,$J$4,DB_REF_Q2_Q3!$G$5:$G$268,$B55,DB_REF_Q2_Q3!$C$5:$C$268,K$54),IF($J$4="Todas",COUNTIFS(DB_REF_Q2_Q3!$E$5:$E$268,$J$5,DB_REF_Q2_Q3!$G$5:$G$268,$B55,DB_REF_Q2_Q3!$C$5:$C$268,K$54),COUNTIFS(DB_REF_Q2_Q3!$H$5:$H$268,$J$4,DB_REF_Q2_Q3!$E$5:$E$268,$J$5,DB_REF_Q2_Q3!$G$5:$G$268,$B55,DB_REF_Q2_Q3!$C$5:$C$268,K$54))))</f>
        <v>48</v>
      </c>
      <c r="L55" s="812">
        <f>IF(AND($J$5="Todas",$J$4="Todas"),COUNTIFS(DB_REF_Q2_Q3!$G$5:$G$268,$B55,DB_REF_Q2_Q3!$C$5:$C$268,L$54),IF($J$5="Todas",COUNTIFS(DB_REF_Q2_Q3!$H$5:$H$268,$J$4,DB_REF_Q2_Q3!$G$5:$G$268,$B55,DB_REF_Q2_Q3!$C$5:$C$268,L$54),IF($J$4="Todas",COUNTIFS(DB_REF_Q2_Q3!$E$5:$E$268,$J$5,DB_REF_Q2_Q3!$G$5:$G$268,$B55,DB_REF_Q2_Q3!$C$5:$C$268,L$54),COUNTIFS(DB_REF_Q2_Q3!$H$5:$H$268,$J$4,DB_REF_Q2_Q3!$E$5:$E$268,$J$5,DB_REF_Q2_Q3!$G$5:$G$268,$B55,DB_REF_Q2_Q3!$C$5:$C$268,L$54))))</f>
        <v>72</v>
      </c>
      <c r="M55" s="812">
        <f>IF(AND($J$5="Todas",$J$4="Todas"),COUNTIFS(DB_REF_Q2_Q3!$G$5:$G$268,$B55,DB_REF_Q2_Q3!$C$5:$C$268,M$54),IF($J$5="Todas",COUNTIFS(DB_REF_Q2_Q3!$H$5:$H$268,$J$4,DB_REF_Q2_Q3!$G$5:$G$268,$B55,DB_REF_Q2_Q3!$C$5:$C$268,M$54),IF($J$4="Todas",COUNTIFS(DB_REF_Q2_Q3!$E$5:$E$268,$J$5,DB_REF_Q2_Q3!$G$5:$G$268,$B55,DB_REF_Q2_Q3!$C$5:$C$268,M$54),COUNTIFS(DB_REF_Q2_Q3!$H$5:$H$268,$J$4,DB_REF_Q2_Q3!$E$5:$E$268,$J$5,DB_REF_Q2_Q3!$G$5:$G$268,$B55,DB_REF_Q2_Q3!$C$5:$C$268,M$54))))</f>
        <v>7</v>
      </c>
      <c r="N55" s="812">
        <f>IF(AND($J$5="Todas",$J$4="Todas"),COUNTIFS(DB_REF_Q2_Q3!$G$5:$G$268,$B55,DB_REF_Q2_Q3!$C$5:$C$268,N$54),IF($J$5="Todas",COUNTIFS(DB_REF_Q2_Q3!$H$5:$H$268,$J$4,DB_REF_Q2_Q3!$G$5:$G$268,$B55,DB_REF_Q2_Q3!$C$5:$C$268,N$54),IF($J$4="Todas",COUNTIFS(DB_REF_Q2_Q3!$E$5:$E$268,$J$5,DB_REF_Q2_Q3!$G$5:$G$268,$B55,DB_REF_Q2_Q3!$C$5:$C$268,N$54),COUNTIFS(DB_REF_Q2_Q3!$H$5:$H$268,$J$4,DB_REF_Q2_Q3!$E$5:$E$268,$J$5,DB_REF_Q2_Q3!$G$5:$G$268,$B55,DB_REF_Q2_Q3!$C$5:$C$268,N$54))))</f>
        <v>12</v>
      </c>
      <c r="O55" s="815">
        <f t="shared" ref="O55:S62" si="27">IFERROR(J55/J$63,)</f>
        <v>0.6097560975609756</v>
      </c>
      <c r="P55" s="815">
        <f>IFERROR(K55/K$63,)</f>
        <v>0.62337662337662336</v>
      </c>
      <c r="Q55" s="815">
        <f t="shared" si="27"/>
        <v>0.67924528301886788</v>
      </c>
      <c r="R55" s="815">
        <f t="shared" si="27"/>
        <v>0.25925925925925924</v>
      </c>
      <c r="S55" s="815">
        <f t="shared" si="27"/>
        <v>0.92307692307692313</v>
      </c>
      <c r="T55" s="253"/>
      <c r="U55" s="253"/>
    </row>
    <row r="56" spans="1:21" ht="15" customHeight="1">
      <c r="A56" s="261"/>
      <c r="B56" s="856" t="str">
        <f t="shared" ref="B56:B62" si="28">B10</f>
        <v>Otros</v>
      </c>
      <c r="C56" s="794">
        <f t="shared" ref="C56:C62" si="29">IFERROR(SUM(D56:F56)/SUM($D$63:$F$63),)</f>
        <v>0.19696969696969696</v>
      </c>
      <c r="D56" s="767">
        <f>IF(AND($J$5="Todas",$J$4="Todas"),COUNTIFS(DB_REF_Q2_Q3!$G$5:$G$268,$B56,DB_REF_Q2_Q3!$F$5:$F$268,D$54),IF($J$5="Todas",COUNTIFS(DB_REF_Q2_Q3!$H$5:$H$268,$J$4,DB_REF_Q2_Q3!$G$5:$G$268,$B56,DB_REF_Q2_Q3!$F$5:$F$268,D$54),IF($J$4="Todas",COUNTIFS(DB_REF_Q2_Q3!$E$5:$E$268,$J$5,DB_REF_Q2_Q3!$G$5:$G$268,$B56,DB_REF_Q2_Q3!$F$5:$F$268,D$54),COUNTIFS(DB_REF_Q2_Q3!$H$5:$H$268,$J$4,DB_REF_Q2_Q3!$E$5:$E$268,$J$5,DB_REF_Q2_Q3!$G$5:$G$268,$B56,DB_REF_Q2_Q3!$F$5:$F$268,D$54))))</f>
        <v>21</v>
      </c>
      <c r="E56" s="767">
        <f>IF(AND($J$5="Todas",$J$4="Todas"),COUNTIFS(DB_REF_Q2_Q3!$G$5:$G$268,$B56,DB_REF_Q2_Q3!$F$5:$F$268,E$54),IF($J$5="Todas",COUNTIFS(DB_REF_Q2_Q3!$H$5:$H$268,$J$4,DB_REF_Q2_Q3!$G$5:$G$268,$B56,DB_REF_Q2_Q3!$F$5:$F$268,E$54),IF($J$4="Todas",COUNTIFS(DB_REF_Q2_Q3!$E$5:$E$268,$J$5,DB_REF_Q2_Q3!$G$5:$G$268,$B56,DB_REF_Q2_Q3!$F$5:$F$268,E$54),COUNTIFS(DB_REF_Q2_Q3!$H$5:$H$268,$J$4,DB_REF_Q2_Q3!$E$5:$E$268,$J$5,DB_REF_Q2_Q3!$G$5:$G$268,$B56,DB_REF_Q2_Q3!$F$5:$F$268,E$54))))</f>
        <v>29</v>
      </c>
      <c r="F56" s="767">
        <f>IF(AND($J$5="Todas",$J$4="Todas"),COUNTIFS(DB_REF_Q2_Q3!$G$5:$G$268,$B56,DB_REF_Q2_Q3!$F$5:$F$268,F$54),IF($J$5="Todas",COUNTIFS(DB_REF_Q2_Q3!$H$5:$H$268,$J$4,DB_REF_Q2_Q3!$G$5:$G$268,$B56,DB_REF_Q2_Q3!$F$5:$F$268,F$54),IF($J$4="Todas",COUNTIFS(DB_REF_Q2_Q3!$E$5:$E$268,$J$5,DB_REF_Q2_Q3!$G$5:$G$268,$B56,DB_REF_Q2_Q3!$F$5:$F$268,F$54),COUNTIFS(DB_REF_Q2_Q3!$H$5:$H$268,$J$4,DB_REF_Q2_Q3!$E$5:$E$268,$J$5,DB_REF_Q2_Q3!$G$5:$G$268,$B56,DB_REF_Q2_Q3!$F$5:$F$268,F$54))))</f>
        <v>2</v>
      </c>
      <c r="G56" s="813">
        <f t="shared" ref="G56:G62" si="30">IFERROR(D56/D$63,)</f>
        <v>0.17355371900826447</v>
      </c>
      <c r="H56" s="813">
        <f t="shared" ref="H56:H62" si="31">IFERROR(E56/E$63,)</f>
        <v>0.2196969696969697</v>
      </c>
      <c r="I56" s="813">
        <f t="shared" ref="I56:I62" si="32">IFERROR(F56/F$63,)</f>
        <v>0.18181818181818182</v>
      </c>
      <c r="J56" s="818">
        <f>IF(AND($J$5="Todas",$J$4="Todas"),COUNTIFS(DB_REF_Q2_Q3!$G$5:$G$268,$B56,DB_REF_Q2_Q3!$C$5:$C$268,J$54),IF($J$5="Todas",COUNTIFS(DB_REF_Q2_Q3!$H$5:$H$268,$J$4,DB_REF_Q2_Q3!$G$5:$G$268,$B56,DB_REF_Q2_Q3!$C$5:$C$268,J$54),IF($J$4="Todas",COUNTIFS(DB_REF_Q2_Q3!$E$5:$E$268,$J$5,DB_REF_Q2_Q3!$G$5:$G$268,$B56,DB_REF_Q2_Q3!$C$5:$C$268,J$54),COUNTIFS(DB_REF_Q2_Q3!$H$5:$H$268,$J$4,DB_REF_Q2_Q3!$E$5:$E$268,$J$5,DB_REF_Q2_Q3!$G$5:$G$268,$B56,DB_REF_Q2_Q3!$C$5:$C$268,J$54))))</f>
        <v>11</v>
      </c>
      <c r="K56" s="767">
        <f>IF(AND($J$5="Todas",$J$4="Todas"),COUNTIFS(DB_REF_Q2_Q3!$G$5:$G$268,$B56,DB_REF_Q2_Q3!$C$5:$C$268,K$54),IF($J$5="Todas",COUNTIFS(DB_REF_Q2_Q3!$H$5:$H$268,$J$4,DB_REF_Q2_Q3!$G$5:$G$268,$B56,DB_REF_Q2_Q3!$C$5:$C$268,K$54),IF($J$4="Todas",COUNTIFS(DB_REF_Q2_Q3!$E$5:$E$268,$J$5,DB_REF_Q2_Q3!$G$5:$G$268,$B56,DB_REF_Q2_Q3!$C$5:$C$268,K$54),COUNTIFS(DB_REF_Q2_Q3!$H$5:$H$268,$J$4,DB_REF_Q2_Q3!$E$5:$E$268,$J$5,DB_REF_Q2_Q3!$G$5:$G$268,$B56,DB_REF_Q2_Q3!$C$5:$C$268,K$54))))</f>
        <v>8</v>
      </c>
      <c r="L56" s="767">
        <f>IF(AND($J$5="Todas",$J$4="Todas"),COUNTIFS(DB_REF_Q2_Q3!$G$5:$G$268,$B56,DB_REF_Q2_Q3!$C$5:$C$268,L$54),IF($J$5="Todas",COUNTIFS(DB_REF_Q2_Q3!$H$5:$H$268,$J$4,DB_REF_Q2_Q3!$G$5:$G$268,$B56,DB_REF_Q2_Q3!$C$5:$C$268,L$54),IF($J$4="Todas",COUNTIFS(DB_REF_Q2_Q3!$E$5:$E$268,$J$5,DB_REF_Q2_Q3!$G$5:$G$268,$B56,DB_REF_Q2_Q3!$C$5:$C$268,L$54),COUNTIFS(DB_REF_Q2_Q3!$H$5:$H$268,$J$4,DB_REF_Q2_Q3!$E$5:$E$268,$J$5,DB_REF_Q2_Q3!$G$5:$G$268,$B56,DB_REF_Q2_Q3!$C$5:$C$268,L$54))))</f>
        <v>21</v>
      </c>
      <c r="M56" s="767">
        <f>IF(AND($J$5="Todas",$J$4="Todas"),COUNTIFS(DB_REF_Q2_Q3!$G$5:$G$268,$B56,DB_REF_Q2_Q3!$C$5:$C$268,M$54),IF($J$5="Todas",COUNTIFS(DB_REF_Q2_Q3!$H$5:$H$268,$J$4,DB_REF_Q2_Q3!$G$5:$G$268,$B56,DB_REF_Q2_Q3!$C$5:$C$268,M$54),IF($J$4="Todas",COUNTIFS(DB_REF_Q2_Q3!$E$5:$E$268,$J$5,DB_REF_Q2_Q3!$G$5:$G$268,$B56,DB_REF_Q2_Q3!$C$5:$C$268,M$54),COUNTIFS(DB_REF_Q2_Q3!$H$5:$H$268,$J$4,DB_REF_Q2_Q3!$E$5:$E$268,$J$5,DB_REF_Q2_Q3!$G$5:$G$268,$B56,DB_REF_Q2_Q3!$C$5:$C$268,M$54))))</f>
        <v>11</v>
      </c>
      <c r="N56" s="767">
        <f>IF(AND($J$5="Todas",$J$4="Todas"),COUNTIFS(DB_REF_Q2_Q3!$G$5:$G$268,$B56,DB_REF_Q2_Q3!$C$5:$C$268,N$54),IF($J$5="Todas",COUNTIFS(DB_REF_Q2_Q3!$H$5:$H$268,$J$4,DB_REF_Q2_Q3!$G$5:$G$268,$B56,DB_REF_Q2_Q3!$C$5:$C$268,N$54),IF($J$4="Todas",COUNTIFS(DB_REF_Q2_Q3!$E$5:$E$268,$J$5,DB_REF_Q2_Q3!$G$5:$G$268,$B56,DB_REF_Q2_Q3!$C$5:$C$268,N$54),COUNTIFS(DB_REF_Q2_Q3!$H$5:$H$268,$J$4,DB_REF_Q2_Q3!$E$5:$E$268,$J$5,DB_REF_Q2_Q3!$G$5:$G$268,$B56,DB_REF_Q2_Q3!$C$5:$C$268,N$54))))</f>
        <v>1</v>
      </c>
      <c r="O56" s="813">
        <f t="shared" si="27"/>
        <v>0.26829268292682928</v>
      </c>
      <c r="P56" s="813">
        <f t="shared" ref="P56:P62" si="33">IFERROR(K56/K$63,)</f>
        <v>0.1038961038961039</v>
      </c>
      <c r="Q56" s="813">
        <f t="shared" si="27"/>
        <v>0.19811320754716982</v>
      </c>
      <c r="R56" s="813">
        <f t="shared" si="27"/>
        <v>0.40740740740740738</v>
      </c>
      <c r="S56" s="813">
        <f t="shared" si="27"/>
        <v>7.6923076923076927E-2</v>
      </c>
      <c r="T56" s="253"/>
      <c r="U56" s="253"/>
    </row>
    <row r="57" spans="1:21" ht="15" customHeight="1">
      <c r="A57" s="261"/>
      <c r="B57" s="856" t="str">
        <f t="shared" si="28"/>
        <v>Bomba de calor agua</v>
      </c>
      <c r="C57" s="794">
        <f t="shared" si="29"/>
        <v>6.8181818181818177E-2</v>
      </c>
      <c r="D57" s="767">
        <f>IF(AND($J$5="Todas",$J$4="Todas"),COUNTIFS(DB_REF_Q2_Q3!$G$5:$G$268,$B57,DB_REF_Q2_Q3!$F$5:$F$268,D$54),IF($J$5="Todas",COUNTIFS(DB_REF_Q2_Q3!$H$5:$H$268,$J$4,DB_REF_Q2_Q3!$G$5:$G$268,$B57,DB_REF_Q2_Q3!$F$5:$F$268,D$54),IF($J$4="Todas",COUNTIFS(DB_REF_Q2_Q3!$E$5:$E$268,$J$5,DB_REF_Q2_Q3!$G$5:$G$268,$B57,DB_REF_Q2_Q3!$F$5:$F$268,D$54),COUNTIFS(DB_REF_Q2_Q3!$H$5:$H$268,$J$4,DB_REF_Q2_Q3!$E$5:$E$268,$J$5,DB_REF_Q2_Q3!$G$5:$G$268,$B57,DB_REF_Q2_Q3!$F$5:$F$268,D$54))))</f>
        <v>7</v>
      </c>
      <c r="E57" s="767">
        <f>IF(AND($J$5="Todas",$J$4="Todas"),COUNTIFS(DB_REF_Q2_Q3!$G$5:$G$268,$B57,DB_REF_Q2_Q3!$F$5:$F$268,E$54),IF($J$5="Todas",COUNTIFS(DB_REF_Q2_Q3!$H$5:$H$268,$J$4,DB_REF_Q2_Q3!$G$5:$G$268,$B57,DB_REF_Q2_Q3!$F$5:$F$268,E$54),IF($J$4="Todas",COUNTIFS(DB_REF_Q2_Q3!$E$5:$E$268,$J$5,DB_REF_Q2_Q3!$G$5:$G$268,$B57,DB_REF_Q2_Q3!$F$5:$F$268,E$54),COUNTIFS(DB_REF_Q2_Q3!$H$5:$H$268,$J$4,DB_REF_Q2_Q3!$E$5:$E$268,$J$5,DB_REF_Q2_Q3!$G$5:$G$268,$B57,DB_REF_Q2_Q3!$F$5:$F$268,E$54))))</f>
        <v>9</v>
      </c>
      <c r="F57" s="767">
        <f>IF(AND($J$5="Todas",$J$4="Todas"),COUNTIFS(DB_REF_Q2_Q3!$G$5:$G$268,$B57,DB_REF_Q2_Q3!$F$5:$F$268,F$54),IF($J$5="Todas",COUNTIFS(DB_REF_Q2_Q3!$H$5:$H$268,$J$4,DB_REF_Q2_Q3!$G$5:$G$268,$B57,DB_REF_Q2_Q3!$F$5:$F$268,F$54),IF($J$4="Todas",COUNTIFS(DB_REF_Q2_Q3!$E$5:$E$268,$J$5,DB_REF_Q2_Q3!$G$5:$G$268,$B57,DB_REF_Q2_Q3!$F$5:$F$268,F$54),COUNTIFS(DB_REF_Q2_Q3!$H$5:$H$268,$J$4,DB_REF_Q2_Q3!$E$5:$E$268,$J$5,DB_REF_Q2_Q3!$G$5:$G$268,$B57,DB_REF_Q2_Q3!$F$5:$F$268,F$54))))</f>
        <v>2</v>
      </c>
      <c r="G57" s="813">
        <f t="shared" si="30"/>
        <v>5.7851239669421489E-2</v>
      </c>
      <c r="H57" s="813">
        <f t="shared" si="31"/>
        <v>6.8181818181818177E-2</v>
      </c>
      <c r="I57" s="813">
        <f t="shared" si="32"/>
        <v>0.18181818181818182</v>
      </c>
      <c r="J57" s="818">
        <f>IF(AND($J$5="Todas",$J$4="Todas"),COUNTIFS(DB_REF_Q2_Q3!$G$5:$G$268,$B57,DB_REF_Q2_Q3!$C$5:$C$268,J$54),IF($J$5="Todas",COUNTIFS(DB_REF_Q2_Q3!$H$5:$H$268,$J$4,DB_REF_Q2_Q3!$G$5:$G$268,$B57,DB_REF_Q2_Q3!$C$5:$C$268,J$54),IF($J$4="Todas",COUNTIFS(DB_REF_Q2_Q3!$E$5:$E$268,$J$5,DB_REF_Q2_Q3!$G$5:$G$268,$B57,DB_REF_Q2_Q3!$C$5:$C$268,J$54),COUNTIFS(DB_REF_Q2_Q3!$H$5:$H$268,$J$4,DB_REF_Q2_Q3!$E$5:$E$268,$J$5,DB_REF_Q2_Q3!$G$5:$G$268,$B57,DB_REF_Q2_Q3!$C$5:$C$268,J$54))))</f>
        <v>1</v>
      </c>
      <c r="K57" s="767">
        <f>IF(AND($J$5="Todas",$J$4="Todas"),COUNTIFS(DB_REF_Q2_Q3!$G$5:$G$268,$B57,DB_REF_Q2_Q3!$C$5:$C$268,K$54),IF($J$5="Todas",COUNTIFS(DB_REF_Q2_Q3!$H$5:$H$268,$J$4,DB_REF_Q2_Q3!$G$5:$G$268,$B57,DB_REF_Q2_Q3!$C$5:$C$268,K$54),IF($J$4="Todas",COUNTIFS(DB_REF_Q2_Q3!$E$5:$E$268,$J$5,DB_REF_Q2_Q3!$G$5:$G$268,$B57,DB_REF_Q2_Q3!$C$5:$C$268,K$54),COUNTIFS(DB_REF_Q2_Q3!$H$5:$H$268,$J$4,DB_REF_Q2_Q3!$E$5:$E$268,$J$5,DB_REF_Q2_Q3!$G$5:$G$268,$B57,DB_REF_Q2_Q3!$C$5:$C$268,K$54))))</f>
        <v>9</v>
      </c>
      <c r="L57" s="767">
        <f>IF(AND($J$5="Todas",$J$4="Todas"),COUNTIFS(DB_REF_Q2_Q3!$G$5:$G$268,$B57,DB_REF_Q2_Q3!$C$5:$C$268,L$54),IF($J$5="Todas",COUNTIFS(DB_REF_Q2_Q3!$H$5:$H$268,$J$4,DB_REF_Q2_Q3!$G$5:$G$268,$B57,DB_REF_Q2_Q3!$C$5:$C$268,L$54),IF($J$4="Todas",COUNTIFS(DB_REF_Q2_Q3!$E$5:$E$268,$J$5,DB_REF_Q2_Q3!$G$5:$G$268,$B57,DB_REF_Q2_Q3!$C$5:$C$268,L$54),COUNTIFS(DB_REF_Q2_Q3!$H$5:$H$268,$J$4,DB_REF_Q2_Q3!$E$5:$E$268,$J$5,DB_REF_Q2_Q3!$G$5:$G$268,$B57,DB_REF_Q2_Q3!$C$5:$C$268,L$54))))</f>
        <v>3</v>
      </c>
      <c r="M57" s="767">
        <f>IF(AND($J$5="Todas",$J$4="Todas"),COUNTIFS(DB_REF_Q2_Q3!$G$5:$G$268,$B57,DB_REF_Q2_Q3!$C$5:$C$268,M$54),IF($J$5="Todas",COUNTIFS(DB_REF_Q2_Q3!$H$5:$H$268,$J$4,DB_REF_Q2_Q3!$G$5:$G$268,$B57,DB_REF_Q2_Q3!$C$5:$C$268,M$54),IF($J$4="Todas",COUNTIFS(DB_REF_Q2_Q3!$E$5:$E$268,$J$5,DB_REF_Q2_Q3!$G$5:$G$268,$B57,DB_REF_Q2_Q3!$C$5:$C$268,M$54),COUNTIFS(DB_REF_Q2_Q3!$H$5:$H$268,$J$4,DB_REF_Q2_Q3!$E$5:$E$268,$J$5,DB_REF_Q2_Q3!$G$5:$G$268,$B57,DB_REF_Q2_Q3!$C$5:$C$268,M$54))))</f>
        <v>5</v>
      </c>
      <c r="N57" s="767">
        <f>IF(AND($J$5="Todas",$J$4="Todas"),COUNTIFS(DB_REF_Q2_Q3!$G$5:$G$268,$B57,DB_REF_Q2_Q3!$C$5:$C$268,N$54),IF($J$5="Todas",COUNTIFS(DB_REF_Q2_Q3!$H$5:$H$268,$J$4,DB_REF_Q2_Q3!$G$5:$G$268,$B57,DB_REF_Q2_Q3!$C$5:$C$268,N$54),IF($J$4="Todas",COUNTIFS(DB_REF_Q2_Q3!$E$5:$E$268,$J$5,DB_REF_Q2_Q3!$G$5:$G$268,$B57,DB_REF_Q2_Q3!$C$5:$C$268,N$54),COUNTIFS(DB_REF_Q2_Q3!$H$5:$H$268,$J$4,DB_REF_Q2_Q3!$E$5:$E$268,$J$5,DB_REF_Q2_Q3!$G$5:$G$268,$B57,DB_REF_Q2_Q3!$C$5:$C$268,N$54))))</f>
        <v>0</v>
      </c>
      <c r="O57" s="813">
        <f t="shared" si="27"/>
        <v>2.4390243902439025E-2</v>
      </c>
      <c r="P57" s="813">
        <f t="shared" si="33"/>
        <v>0.11688311688311688</v>
      </c>
      <c r="Q57" s="813">
        <f t="shared" si="27"/>
        <v>2.8301886792452831E-2</v>
      </c>
      <c r="R57" s="813">
        <f t="shared" si="27"/>
        <v>0.18518518518518517</v>
      </c>
      <c r="S57" s="813">
        <f t="shared" si="27"/>
        <v>0</v>
      </c>
      <c r="T57" s="253"/>
      <c r="U57" s="253"/>
    </row>
    <row r="58" spans="1:21" ht="15" customHeight="1">
      <c r="A58" s="261"/>
      <c r="B58" s="865" t="str">
        <f t="shared" si="28"/>
        <v>Bomba de calor aire</v>
      </c>
      <c r="C58" s="858">
        <f t="shared" si="29"/>
        <v>4.5454545454545456E-2</v>
      </c>
      <c r="D58" s="857">
        <f>IF(AND($J$5="Todas",$J$4="Todas"),COUNTIFS(DB_REF_Q2_Q3!$G$5:$G$268,$B58,DB_REF_Q2_Q3!$F$5:$F$268,D$54),IF($J$5="Todas",COUNTIFS(DB_REF_Q2_Q3!$H$5:$H$268,$J$4,DB_REF_Q2_Q3!$G$5:$G$268,$B58,DB_REF_Q2_Q3!$F$5:$F$268,D$54),IF($J$4="Todas",COUNTIFS(DB_REF_Q2_Q3!$E$5:$E$268,$J$5,DB_REF_Q2_Q3!$G$5:$G$268,$B58,DB_REF_Q2_Q3!$F$5:$F$268,D$54),COUNTIFS(DB_REF_Q2_Q3!$H$5:$H$268,$J$4,DB_REF_Q2_Q3!$E$5:$E$268,$J$5,DB_REF_Q2_Q3!$G$5:$G$268,$B58,DB_REF_Q2_Q3!$F$5:$F$268,D$54))))</f>
        <v>6</v>
      </c>
      <c r="E58" s="857">
        <f>IF(AND($J$5="Todas",$J$4="Todas"),COUNTIFS(DB_REF_Q2_Q3!$G$5:$G$268,$B58,DB_REF_Q2_Q3!$F$5:$F$268,E$54),IF($J$5="Todas",COUNTIFS(DB_REF_Q2_Q3!$H$5:$H$268,$J$4,DB_REF_Q2_Q3!$G$5:$G$268,$B58,DB_REF_Q2_Q3!$F$5:$F$268,E$54),IF($J$4="Todas",COUNTIFS(DB_REF_Q2_Q3!$E$5:$E$268,$J$5,DB_REF_Q2_Q3!$G$5:$G$268,$B58,DB_REF_Q2_Q3!$F$5:$F$268,E$54),COUNTIFS(DB_REF_Q2_Q3!$H$5:$H$268,$J$4,DB_REF_Q2_Q3!$E$5:$E$268,$J$5,DB_REF_Q2_Q3!$G$5:$G$268,$B58,DB_REF_Q2_Q3!$F$5:$F$268,E$54))))</f>
        <v>6</v>
      </c>
      <c r="F58" s="857">
        <f>IF(AND($J$5="Todas",$J$4="Todas"),COUNTIFS(DB_REF_Q2_Q3!$G$5:$G$268,$B58,DB_REF_Q2_Q3!$F$5:$F$268,F$54),IF($J$5="Todas",COUNTIFS(DB_REF_Q2_Q3!$H$5:$H$268,$J$4,DB_REF_Q2_Q3!$G$5:$G$268,$B58,DB_REF_Q2_Q3!$F$5:$F$268,F$54),IF($J$4="Todas",COUNTIFS(DB_REF_Q2_Q3!$E$5:$E$268,$J$5,DB_REF_Q2_Q3!$G$5:$G$268,$B58,DB_REF_Q2_Q3!$F$5:$F$268,F$54),COUNTIFS(DB_REF_Q2_Q3!$H$5:$H$268,$J$4,DB_REF_Q2_Q3!$E$5:$E$268,$J$5,DB_REF_Q2_Q3!$G$5:$G$268,$B58,DB_REF_Q2_Q3!$F$5:$F$268,F$54))))</f>
        <v>0</v>
      </c>
      <c r="G58" s="866">
        <f t="shared" si="30"/>
        <v>4.9586776859504134E-2</v>
      </c>
      <c r="H58" s="866">
        <f t="shared" si="31"/>
        <v>4.5454545454545456E-2</v>
      </c>
      <c r="I58" s="866">
        <f t="shared" si="32"/>
        <v>0</v>
      </c>
      <c r="J58" s="867">
        <f>IF(AND($J$5="Todas",$J$4="Todas"),COUNTIFS(DB_REF_Q2_Q3!$G$5:$G$268,$B58,DB_REF_Q2_Q3!$C$5:$C$268,J$54),IF($J$5="Todas",COUNTIFS(DB_REF_Q2_Q3!$H$5:$H$268,$J$4,DB_REF_Q2_Q3!$G$5:$G$268,$B58,DB_REF_Q2_Q3!$C$5:$C$268,J$54),IF($J$4="Todas",COUNTIFS(DB_REF_Q2_Q3!$E$5:$E$268,$J$5,DB_REF_Q2_Q3!$G$5:$G$268,$B58,DB_REF_Q2_Q3!$C$5:$C$268,J$54),COUNTIFS(DB_REF_Q2_Q3!$H$5:$H$268,$J$4,DB_REF_Q2_Q3!$E$5:$E$268,$J$5,DB_REF_Q2_Q3!$G$5:$G$268,$B58,DB_REF_Q2_Q3!$C$5:$C$268,J$54))))</f>
        <v>1</v>
      </c>
      <c r="K58" s="857">
        <f>IF(AND($J$5="Todas",$J$4="Todas"),COUNTIFS(DB_REF_Q2_Q3!$G$5:$G$268,$B58,DB_REF_Q2_Q3!$C$5:$C$268,K$54),IF($J$5="Todas",COUNTIFS(DB_REF_Q2_Q3!$H$5:$H$268,$J$4,DB_REF_Q2_Q3!$G$5:$G$268,$B58,DB_REF_Q2_Q3!$C$5:$C$268,K$54),IF($J$4="Todas",COUNTIFS(DB_REF_Q2_Q3!$E$5:$E$268,$J$5,DB_REF_Q2_Q3!$G$5:$G$268,$B58,DB_REF_Q2_Q3!$C$5:$C$268,K$54),COUNTIFS(DB_REF_Q2_Q3!$H$5:$H$268,$J$4,DB_REF_Q2_Q3!$E$5:$E$268,$J$5,DB_REF_Q2_Q3!$G$5:$G$268,$B58,DB_REF_Q2_Q3!$C$5:$C$268,K$54))))</f>
        <v>4</v>
      </c>
      <c r="L58" s="857">
        <f>IF(AND($J$5="Todas",$J$4="Todas"),COUNTIFS(DB_REF_Q2_Q3!$G$5:$G$268,$B58,DB_REF_Q2_Q3!$C$5:$C$268,L$54),IF($J$5="Todas",COUNTIFS(DB_REF_Q2_Q3!$H$5:$H$268,$J$4,DB_REF_Q2_Q3!$G$5:$G$268,$B58,DB_REF_Q2_Q3!$C$5:$C$268,L$54),IF($J$4="Todas",COUNTIFS(DB_REF_Q2_Q3!$E$5:$E$268,$J$5,DB_REF_Q2_Q3!$G$5:$G$268,$B58,DB_REF_Q2_Q3!$C$5:$C$268,L$54),COUNTIFS(DB_REF_Q2_Q3!$H$5:$H$268,$J$4,DB_REF_Q2_Q3!$E$5:$E$268,$J$5,DB_REF_Q2_Q3!$G$5:$G$268,$B58,DB_REF_Q2_Q3!$C$5:$C$268,L$54))))</f>
        <v>4</v>
      </c>
      <c r="M58" s="857">
        <f>IF(AND($J$5="Todas",$J$4="Todas"),COUNTIFS(DB_REF_Q2_Q3!$G$5:$G$268,$B58,DB_REF_Q2_Q3!$C$5:$C$268,M$54),IF($J$5="Todas",COUNTIFS(DB_REF_Q2_Q3!$H$5:$H$268,$J$4,DB_REF_Q2_Q3!$G$5:$G$268,$B58,DB_REF_Q2_Q3!$C$5:$C$268,M$54),IF($J$4="Todas",COUNTIFS(DB_REF_Q2_Q3!$E$5:$E$268,$J$5,DB_REF_Q2_Q3!$G$5:$G$268,$B58,DB_REF_Q2_Q3!$C$5:$C$268,M$54),COUNTIFS(DB_REF_Q2_Q3!$H$5:$H$268,$J$4,DB_REF_Q2_Q3!$E$5:$E$268,$J$5,DB_REF_Q2_Q3!$G$5:$G$268,$B58,DB_REF_Q2_Q3!$C$5:$C$268,M$54))))</f>
        <v>3</v>
      </c>
      <c r="N58" s="857">
        <f>IF(AND($J$5="Todas",$J$4="Todas"),COUNTIFS(DB_REF_Q2_Q3!$G$5:$G$268,$B58,DB_REF_Q2_Q3!$C$5:$C$268,N$54),IF($J$5="Todas",COUNTIFS(DB_REF_Q2_Q3!$H$5:$H$268,$J$4,DB_REF_Q2_Q3!$G$5:$G$268,$B58,DB_REF_Q2_Q3!$C$5:$C$268,N$54),IF($J$4="Todas",COUNTIFS(DB_REF_Q2_Q3!$E$5:$E$268,$J$5,DB_REF_Q2_Q3!$G$5:$G$268,$B58,DB_REF_Q2_Q3!$C$5:$C$268,N$54),COUNTIFS(DB_REF_Q2_Q3!$H$5:$H$268,$J$4,DB_REF_Q2_Q3!$E$5:$E$268,$J$5,DB_REF_Q2_Q3!$G$5:$G$268,$B58,DB_REF_Q2_Q3!$C$5:$C$268,N$54))))</f>
        <v>0</v>
      </c>
      <c r="O58" s="866">
        <f t="shared" si="27"/>
        <v>2.4390243902439025E-2</v>
      </c>
      <c r="P58" s="866">
        <f t="shared" si="33"/>
        <v>5.1948051948051951E-2</v>
      </c>
      <c r="Q58" s="866">
        <f t="shared" si="27"/>
        <v>3.7735849056603772E-2</v>
      </c>
      <c r="R58" s="866">
        <f t="shared" si="27"/>
        <v>0.1111111111111111</v>
      </c>
      <c r="S58" s="866">
        <f t="shared" si="27"/>
        <v>0</v>
      </c>
      <c r="T58" s="253"/>
      <c r="U58" s="253"/>
    </row>
    <row r="59" spans="1:21" ht="15" customHeight="1">
      <c r="A59" s="261"/>
      <c r="B59" s="865" t="str">
        <f t="shared" si="28"/>
        <v>Ref. Adiabática</v>
      </c>
      <c r="C59" s="858">
        <f t="shared" si="29"/>
        <v>2.6515151515151516E-2</v>
      </c>
      <c r="D59" s="857">
        <f>IF(AND($J$5="Todas",$J$4="Todas"),COUNTIFS(DB_REF_Q2_Q3!$G$5:$G$268,$B59,DB_REF_Q2_Q3!$F$5:$F$268,D$54),IF($J$5="Todas",COUNTIFS(DB_REF_Q2_Q3!$H$5:$H$268,$J$4,DB_REF_Q2_Q3!$G$5:$G$268,$B59,DB_REF_Q2_Q3!$F$5:$F$268,D$54),IF($J$4="Todas",COUNTIFS(DB_REF_Q2_Q3!$E$5:$E$268,$J$5,DB_REF_Q2_Q3!$G$5:$G$268,$B59,DB_REF_Q2_Q3!$F$5:$F$268,D$54),COUNTIFS(DB_REF_Q2_Q3!$H$5:$H$268,$J$4,DB_REF_Q2_Q3!$E$5:$E$268,$J$5,DB_REF_Q2_Q3!$G$5:$G$268,$B59,DB_REF_Q2_Q3!$F$5:$F$268,D$54))))</f>
        <v>5</v>
      </c>
      <c r="E59" s="857">
        <f>IF(AND($J$5="Todas",$J$4="Todas"),COUNTIFS(DB_REF_Q2_Q3!$G$5:$G$268,$B59,DB_REF_Q2_Q3!$F$5:$F$268,E$54),IF($J$5="Todas",COUNTIFS(DB_REF_Q2_Q3!$H$5:$H$268,$J$4,DB_REF_Q2_Q3!$G$5:$G$268,$B59,DB_REF_Q2_Q3!$F$5:$F$268,E$54),IF($J$4="Todas",COUNTIFS(DB_REF_Q2_Q3!$E$5:$E$268,$J$5,DB_REF_Q2_Q3!$G$5:$G$268,$B59,DB_REF_Q2_Q3!$F$5:$F$268,E$54),COUNTIFS(DB_REF_Q2_Q3!$H$5:$H$268,$J$4,DB_REF_Q2_Q3!$E$5:$E$268,$J$5,DB_REF_Q2_Q3!$G$5:$G$268,$B59,DB_REF_Q2_Q3!$F$5:$F$268,E$54))))</f>
        <v>2</v>
      </c>
      <c r="F59" s="857">
        <f>IF(AND($J$5="Todas",$J$4="Todas"),COUNTIFS(DB_REF_Q2_Q3!$G$5:$G$268,$B59,DB_REF_Q2_Q3!$F$5:$F$268,F$54),IF($J$5="Todas",COUNTIFS(DB_REF_Q2_Q3!$H$5:$H$268,$J$4,DB_REF_Q2_Q3!$G$5:$G$268,$B59,DB_REF_Q2_Q3!$F$5:$F$268,F$54),IF($J$4="Todas",COUNTIFS(DB_REF_Q2_Q3!$E$5:$E$268,$J$5,DB_REF_Q2_Q3!$G$5:$G$268,$B59,DB_REF_Q2_Q3!$F$5:$F$268,F$54),COUNTIFS(DB_REF_Q2_Q3!$H$5:$H$268,$J$4,DB_REF_Q2_Q3!$E$5:$E$268,$J$5,DB_REF_Q2_Q3!$G$5:$G$268,$B59,DB_REF_Q2_Q3!$F$5:$F$268,F$54))))</f>
        <v>0</v>
      </c>
      <c r="G59" s="866">
        <f t="shared" si="30"/>
        <v>4.1322314049586778E-2</v>
      </c>
      <c r="H59" s="866">
        <f t="shared" si="31"/>
        <v>1.5151515151515152E-2</v>
      </c>
      <c r="I59" s="866">
        <f t="shared" si="32"/>
        <v>0</v>
      </c>
      <c r="J59" s="867">
        <f>IF(AND($J$5="Todas",$J$4="Todas"),COUNTIFS(DB_REF_Q2_Q3!$G$5:$G$268,$B59,DB_REF_Q2_Q3!$C$5:$C$268,J$54),IF($J$5="Todas",COUNTIFS(DB_REF_Q2_Q3!$H$5:$H$268,$J$4,DB_REF_Q2_Q3!$G$5:$G$268,$B59,DB_REF_Q2_Q3!$C$5:$C$268,J$54),IF($J$4="Todas",COUNTIFS(DB_REF_Q2_Q3!$E$5:$E$268,$J$5,DB_REF_Q2_Q3!$G$5:$G$268,$B59,DB_REF_Q2_Q3!$C$5:$C$268,J$54),COUNTIFS(DB_REF_Q2_Q3!$H$5:$H$268,$J$4,DB_REF_Q2_Q3!$E$5:$E$268,$J$5,DB_REF_Q2_Q3!$G$5:$G$268,$B59,DB_REF_Q2_Q3!$C$5:$C$268,J$54))))</f>
        <v>1</v>
      </c>
      <c r="K59" s="857">
        <f>IF(AND($J$5="Todas",$J$4="Todas"),COUNTIFS(DB_REF_Q2_Q3!$G$5:$G$268,$B59,DB_REF_Q2_Q3!$C$5:$C$268,K$54),IF($J$5="Todas",COUNTIFS(DB_REF_Q2_Q3!$H$5:$H$268,$J$4,DB_REF_Q2_Q3!$G$5:$G$268,$B59,DB_REF_Q2_Q3!$C$5:$C$268,K$54),IF($J$4="Todas",COUNTIFS(DB_REF_Q2_Q3!$E$5:$E$268,$J$5,DB_REF_Q2_Q3!$G$5:$G$268,$B59,DB_REF_Q2_Q3!$C$5:$C$268,K$54),COUNTIFS(DB_REF_Q2_Q3!$H$5:$H$268,$J$4,DB_REF_Q2_Q3!$E$5:$E$268,$J$5,DB_REF_Q2_Q3!$G$5:$G$268,$B59,DB_REF_Q2_Q3!$C$5:$C$268,K$54))))</f>
        <v>4</v>
      </c>
      <c r="L59" s="857">
        <f>IF(AND($J$5="Todas",$J$4="Todas"),COUNTIFS(DB_REF_Q2_Q3!$G$5:$G$268,$B59,DB_REF_Q2_Q3!$C$5:$C$268,L$54),IF($J$5="Todas",COUNTIFS(DB_REF_Q2_Q3!$H$5:$H$268,$J$4,DB_REF_Q2_Q3!$G$5:$G$268,$B59,DB_REF_Q2_Q3!$C$5:$C$268,L$54),IF($J$4="Todas",COUNTIFS(DB_REF_Q2_Q3!$E$5:$E$268,$J$5,DB_REF_Q2_Q3!$G$5:$G$268,$B59,DB_REF_Q2_Q3!$C$5:$C$268,L$54),COUNTIFS(DB_REF_Q2_Q3!$H$5:$H$268,$J$4,DB_REF_Q2_Q3!$E$5:$E$268,$J$5,DB_REF_Q2_Q3!$G$5:$G$268,$B59,DB_REF_Q2_Q3!$C$5:$C$268,L$54))))</f>
        <v>2</v>
      </c>
      <c r="M59" s="857">
        <f>IF(AND($J$5="Todas",$J$4="Todas"),COUNTIFS(DB_REF_Q2_Q3!$G$5:$G$268,$B59,DB_REF_Q2_Q3!$C$5:$C$268,M$54),IF($J$5="Todas",COUNTIFS(DB_REF_Q2_Q3!$H$5:$H$268,$J$4,DB_REF_Q2_Q3!$G$5:$G$268,$B59,DB_REF_Q2_Q3!$C$5:$C$268,M$54),IF($J$4="Todas",COUNTIFS(DB_REF_Q2_Q3!$E$5:$E$268,$J$5,DB_REF_Q2_Q3!$G$5:$G$268,$B59,DB_REF_Q2_Q3!$C$5:$C$268,M$54),COUNTIFS(DB_REF_Q2_Q3!$H$5:$H$268,$J$4,DB_REF_Q2_Q3!$E$5:$E$268,$J$5,DB_REF_Q2_Q3!$G$5:$G$268,$B59,DB_REF_Q2_Q3!$C$5:$C$268,M$54))))</f>
        <v>0</v>
      </c>
      <c r="N59" s="857">
        <f>IF(AND($J$5="Todas",$J$4="Todas"),COUNTIFS(DB_REF_Q2_Q3!$G$5:$G$268,$B59,DB_REF_Q2_Q3!$C$5:$C$268,N$54),IF($J$5="Todas",COUNTIFS(DB_REF_Q2_Q3!$H$5:$H$268,$J$4,DB_REF_Q2_Q3!$G$5:$G$268,$B59,DB_REF_Q2_Q3!$C$5:$C$268,N$54),IF($J$4="Todas",COUNTIFS(DB_REF_Q2_Q3!$E$5:$E$268,$J$5,DB_REF_Q2_Q3!$G$5:$G$268,$B59,DB_REF_Q2_Q3!$C$5:$C$268,N$54),COUNTIFS(DB_REF_Q2_Q3!$H$5:$H$268,$J$4,DB_REF_Q2_Q3!$E$5:$E$268,$J$5,DB_REF_Q2_Q3!$G$5:$G$268,$B59,DB_REF_Q2_Q3!$C$5:$C$268,N$54))))</f>
        <v>0</v>
      </c>
      <c r="O59" s="866">
        <f t="shared" si="27"/>
        <v>2.4390243902439025E-2</v>
      </c>
      <c r="P59" s="866">
        <f t="shared" si="33"/>
        <v>5.1948051948051951E-2</v>
      </c>
      <c r="Q59" s="866">
        <f t="shared" si="27"/>
        <v>1.8867924528301886E-2</v>
      </c>
      <c r="R59" s="866">
        <f t="shared" si="27"/>
        <v>0</v>
      </c>
      <c r="S59" s="866">
        <f t="shared" si="27"/>
        <v>0</v>
      </c>
      <c r="T59" s="253"/>
      <c r="U59" s="253"/>
    </row>
    <row r="60" spans="1:21" ht="15" customHeight="1">
      <c r="A60" s="261"/>
      <c r="B60" s="865" t="str">
        <f t="shared" si="28"/>
        <v>AC Eléctrico</v>
      </c>
      <c r="C60" s="858">
        <f t="shared" si="29"/>
        <v>2.6515151515151516E-2</v>
      </c>
      <c r="D60" s="857">
        <f>IF(AND($J$5="Todas",$J$4="Todas"),COUNTIFS(DB_REF_Q2_Q3!$G$5:$G$268,$B60,DB_REF_Q2_Q3!$F$5:$F$268,D$54),IF($J$5="Todas",COUNTIFS(DB_REF_Q2_Q3!$H$5:$H$268,$J$4,DB_REF_Q2_Q3!$G$5:$G$268,$B60,DB_REF_Q2_Q3!$F$5:$F$268,D$54),IF($J$4="Todas",COUNTIFS(DB_REF_Q2_Q3!$E$5:$E$268,$J$5,DB_REF_Q2_Q3!$G$5:$G$268,$B60,DB_REF_Q2_Q3!$F$5:$F$268,D$54),COUNTIFS(DB_REF_Q2_Q3!$H$5:$H$268,$J$4,DB_REF_Q2_Q3!$E$5:$E$268,$J$5,DB_REF_Q2_Q3!$G$5:$G$268,$B60,DB_REF_Q2_Q3!$F$5:$F$268,D$54))))</f>
        <v>2</v>
      </c>
      <c r="E60" s="857">
        <f>IF(AND($J$5="Todas",$J$4="Todas"),COUNTIFS(DB_REF_Q2_Q3!$G$5:$G$268,$B60,DB_REF_Q2_Q3!$F$5:$F$268,E$54),IF($J$5="Todas",COUNTIFS(DB_REF_Q2_Q3!$H$5:$H$268,$J$4,DB_REF_Q2_Q3!$G$5:$G$268,$B60,DB_REF_Q2_Q3!$F$5:$F$268,E$54),IF($J$4="Todas",COUNTIFS(DB_REF_Q2_Q3!$E$5:$E$268,$J$5,DB_REF_Q2_Q3!$G$5:$G$268,$B60,DB_REF_Q2_Q3!$F$5:$F$268,E$54),COUNTIFS(DB_REF_Q2_Q3!$H$5:$H$268,$J$4,DB_REF_Q2_Q3!$E$5:$E$268,$J$5,DB_REF_Q2_Q3!$G$5:$G$268,$B60,DB_REF_Q2_Q3!$F$5:$F$268,E$54))))</f>
        <v>5</v>
      </c>
      <c r="F60" s="857">
        <f>IF(AND($J$5="Todas",$J$4="Todas"),COUNTIFS(DB_REF_Q2_Q3!$G$5:$G$268,$B60,DB_REF_Q2_Q3!$F$5:$F$268,F$54),IF($J$5="Todas",COUNTIFS(DB_REF_Q2_Q3!$H$5:$H$268,$J$4,DB_REF_Q2_Q3!$G$5:$G$268,$B60,DB_REF_Q2_Q3!$F$5:$F$268,F$54),IF($J$4="Todas",COUNTIFS(DB_REF_Q2_Q3!$E$5:$E$268,$J$5,DB_REF_Q2_Q3!$G$5:$G$268,$B60,DB_REF_Q2_Q3!$F$5:$F$268,F$54),COUNTIFS(DB_REF_Q2_Q3!$H$5:$H$268,$J$4,DB_REF_Q2_Q3!$E$5:$E$268,$J$5,DB_REF_Q2_Q3!$G$5:$G$268,$B60,DB_REF_Q2_Q3!$F$5:$F$268,F$54))))</f>
        <v>0</v>
      </c>
      <c r="G60" s="866">
        <f t="shared" si="30"/>
        <v>1.6528925619834711E-2</v>
      </c>
      <c r="H60" s="866">
        <f t="shared" si="31"/>
        <v>3.787878787878788E-2</v>
      </c>
      <c r="I60" s="866">
        <f t="shared" si="32"/>
        <v>0</v>
      </c>
      <c r="J60" s="867">
        <f>IF(AND($J$5="Todas",$J$4="Todas"),COUNTIFS(DB_REF_Q2_Q3!$G$5:$G$268,$B60,DB_REF_Q2_Q3!$C$5:$C$268,J$54),IF($J$5="Todas",COUNTIFS(DB_REF_Q2_Q3!$H$5:$H$268,$J$4,DB_REF_Q2_Q3!$G$5:$G$268,$B60,DB_REF_Q2_Q3!$C$5:$C$268,J$54),IF($J$4="Todas",COUNTIFS(DB_REF_Q2_Q3!$E$5:$E$268,$J$5,DB_REF_Q2_Q3!$G$5:$G$268,$B60,DB_REF_Q2_Q3!$C$5:$C$268,J$54),COUNTIFS(DB_REF_Q2_Q3!$H$5:$H$268,$J$4,DB_REF_Q2_Q3!$E$5:$E$268,$J$5,DB_REF_Q2_Q3!$G$5:$G$268,$B60,DB_REF_Q2_Q3!$C$5:$C$268,J$54))))</f>
        <v>0</v>
      </c>
      <c r="K60" s="857">
        <f>IF(AND($J$5="Todas",$J$4="Todas"),COUNTIFS(DB_REF_Q2_Q3!$G$5:$G$268,$B60,DB_REF_Q2_Q3!$C$5:$C$268,K$54),IF($J$5="Todas",COUNTIFS(DB_REF_Q2_Q3!$H$5:$H$268,$J$4,DB_REF_Q2_Q3!$G$5:$G$268,$B60,DB_REF_Q2_Q3!$C$5:$C$268,K$54),IF($J$4="Todas",COUNTIFS(DB_REF_Q2_Q3!$E$5:$E$268,$J$5,DB_REF_Q2_Q3!$G$5:$G$268,$B60,DB_REF_Q2_Q3!$C$5:$C$268,K$54),COUNTIFS(DB_REF_Q2_Q3!$H$5:$H$268,$J$4,DB_REF_Q2_Q3!$E$5:$E$268,$J$5,DB_REF_Q2_Q3!$G$5:$G$268,$B60,DB_REF_Q2_Q3!$C$5:$C$268,K$54))))</f>
        <v>3</v>
      </c>
      <c r="L60" s="857">
        <f>IF(AND($J$5="Todas",$J$4="Todas"),COUNTIFS(DB_REF_Q2_Q3!$G$5:$G$268,$B60,DB_REF_Q2_Q3!$C$5:$C$268,L$54),IF($J$5="Todas",COUNTIFS(DB_REF_Q2_Q3!$H$5:$H$268,$J$4,DB_REF_Q2_Q3!$G$5:$G$268,$B60,DB_REF_Q2_Q3!$C$5:$C$268,L$54),IF($J$4="Todas",COUNTIFS(DB_REF_Q2_Q3!$E$5:$E$268,$J$5,DB_REF_Q2_Q3!$G$5:$G$268,$B60,DB_REF_Q2_Q3!$C$5:$C$268,L$54),COUNTIFS(DB_REF_Q2_Q3!$H$5:$H$268,$J$4,DB_REF_Q2_Q3!$E$5:$E$268,$J$5,DB_REF_Q2_Q3!$G$5:$G$268,$B60,DB_REF_Q2_Q3!$C$5:$C$268,L$54))))</f>
        <v>4</v>
      </c>
      <c r="M60" s="857">
        <f>IF(AND($J$5="Todas",$J$4="Todas"),COUNTIFS(DB_REF_Q2_Q3!$G$5:$G$268,$B60,DB_REF_Q2_Q3!$C$5:$C$268,M$54),IF($J$5="Todas",COUNTIFS(DB_REF_Q2_Q3!$H$5:$H$268,$J$4,DB_REF_Q2_Q3!$G$5:$G$268,$B60,DB_REF_Q2_Q3!$C$5:$C$268,M$54),IF($J$4="Todas",COUNTIFS(DB_REF_Q2_Q3!$E$5:$E$268,$J$5,DB_REF_Q2_Q3!$G$5:$G$268,$B60,DB_REF_Q2_Q3!$C$5:$C$268,M$54),COUNTIFS(DB_REF_Q2_Q3!$H$5:$H$268,$J$4,DB_REF_Q2_Q3!$E$5:$E$268,$J$5,DB_REF_Q2_Q3!$G$5:$G$268,$B60,DB_REF_Q2_Q3!$C$5:$C$268,M$54))))</f>
        <v>0</v>
      </c>
      <c r="N60" s="857">
        <f>IF(AND($J$5="Todas",$J$4="Todas"),COUNTIFS(DB_REF_Q2_Q3!$G$5:$G$268,$B60,DB_REF_Q2_Q3!$C$5:$C$268,N$54),IF($J$5="Todas",COUNTIFS(DB_REF_Q2_Q3!$H$5:$H$268,$J$4,DB_REF_Q2_Q3!$G$5:$G$268,$B60,DB_REF_Q2_Q3!$C$5:$C$268,N$54),IF($J$4="Todas",COUNTIFS(DB_REF_Q2_Q3!$E$5:$E$268,$J$5,DB_REF_Q2_Q3!$G$5:$G$268,$B60,DB_REF_Q2_Q3!$C$5:$C$268,N$54),COUNTIFS(DB_REF_Q2_Q3!$H$5:$H$268,$J$4,DB_REF_Q2_Q3!$E$5:$E$268,$J$5,DB_REF_Q2_Q3!$G$5:$G$268,$B60,DB_REF_Q2_Q3!$C$5:$C$268,N$54))))</f>
        <v>0</v>
      </c>
      <c r="O60" s="866">
        <f t="shared" si="27"/>
        <v>0</v>
      </c>
      <c r="P60" s="866">
        <f t="shared" si="33"/>
        <v>3.896103896103896E-2</v>
      </c>
      <c r="Q60" s="866">
        <f t="shared" si="27"/>
        <v>3.7735849056603772E-2</v>
      </c>
      <c r="R60" s="866">
        <f t="shared" si="27"/>
        <v>0</v>
      </c>
      <c r="S60" s="866">
        <f t="shared" si="27"/>
        <v>0</v>
      </c>
      <c r="T60" s="253"/>
      <c r="U60" s="253"/>
    </row>
    <row r="61" spans="1:21" ht="15" customHeight="1">
      <c r="A61" s="261"/>
      <c r="B61" s="865" t="str">
        <f t="shared" si="28"/>
        <v>Sist. abs. no renov</v>
      </c>
      <c r="C61" s="858">
        <f t="shared" si="29"/>
        <v>1.1363636363636364E-2</v>
      </c>
      <c r="D61" s="857">
        <f>IF(AND($J$5="Todas",$J$4="Todas"),COUNTIFS(DB_REF_Q2_Q3!$G$5:$G$268,$B61,DB_REF_Q2_Q3!$F$5:$F$268,D$54),IF($J$5="Todas",COUNTIFS(DB_REF_Q2_Q3!$H$5:$H$268,$J$4,DB_REF_Q2_Q3!$G$5:$G$268,$B61,DB_REF_Q2_Q3!$F$5:$F$268,D$54),IF($J$4="Todas",COUNTIFS(DB_REF_Q2_Q3!$E$5:$E$268,$J$5,DB_REF_Q2_Q3!$G$5:$G$268,$B61,DB_REF_Q2_Q3!$F$5:$F$268,D$54),COUNTIFS(DB_REF_Q2_Q3!$H$5:$H$268,$J$4,DB_REF_Q2_Q3!$E$5:$E$268,$J$5,DB_REF_Q2_Q3!$G$5:$G$268,$B61,DB_REF_Q2_Q3!$F$5:$F$268,D$54))))</f>
        <v>1</v>
      </c>
      <c r="E61" s="857">
        <f>IF(AND($J$5="Todas",$J$4="Todas"),COUNTIFS(DB_REF_Q2_Q3!$G$5:$G$268,$B61,DB_REF_Q2_Q3!$F$5:$F$268,E$54),IF($J$5="Todas",COUNTIFS(DB_REF_Q2_Q3!$H$5:$H$268,$J$4,DB_REF_Q2_Q3!$G$5:$G$268,$B61,DB_REF_Q2_Q3!$F$5:$F$268,E$54),IF($J$4="Todas",COUNTIFS(DB_REF_Q2_Q3!$E$5:$E$268,$J$5,DB_REF_Q2_Q3!$G$5:$G$268,$B61,DB_REF_Q2_Q3!$F$5:$F$268,E$54),COUNTIFS(DB_REF_Q2_Q3!$H$5:$H$268,$J$4,DB_REF_Q2_Q3!$E$5:$E$268,$J$5,DB_REF_Q2_Q3!$G$5:$G$268,$B61,DB_REF_Q2_Q3!$F$5:$F$268,E$54))))</f>
        <v>2</v>
      </c>
      <c r="F61" s="857">
        <f>IF(AND($J$5="Todas",$J$4="Todas"),COUNTIFS(DB_REF_Q2_Q3!$G$5:$G$268,$B61,DB_REF_Q2_Q3!$F$5:$F$268,F$54),IF($J$5="Todas",COUNTIFS(DB_REF_Q2_Q3!$H$5:$H$268,$J$4,DB_REF_Q2_Q3!$G$5:$G$268,$B61,DB_REF_Q2_Q3!$F$5:$F$268,F$54),IF($J$4="Todas",COUNTIFS(DB_REF_Q2_Q3!$E$5:$E$268,$J$5,DB_REF_Q2_Q3!$G$5:$G$268,$B61,DB_REF_Q2_Q3!$F$5:$F$268,F$54),COUNTIFS(DB_REF_Q2_Q3!$H$5:$H$268,$J$4,DB_REF_Q2_Q3!$E$5:$E$268,$J$5,DB_REF_Q2_Q3!$G$5:$G$268,$B61,DB_REF_Q2_Q3!$F$5:$F$268,F$54))))</f>
        <v>0</v>
      </c>
      <c r="G61" s="866">
        <f t="shared" si="30"/>
        <v>8.2644628099173556E-3</v>
      </c>
      <c r="H61" s="866">
        <f t="shared" si="31"/>
        <v>1.5151515151515152E-2</v>
      </c>
      <c r="I61" s="866">
        <f t="shared" si="32"/>
        <v>0</v>
      </c>
      <c r="J61" s="867">
        <f>IF(AND($J$5="Todas",$J$4="Todas"),COUNTIFS(DB_REF_Q2_Q3!$G$5:$G$268,$B61,DB_REF_Q2_Q3!$C$5:$C$268,J$54),IF($J$5="Todas",COUNTIFS(DB_REF_Q2_Q3!$H$5:$H$268,$J$4,DB_REF_Q2_Q3!$G$5:$G$268,$B61,DB_REF_Q2_Q3!$C$5:$C$268,J$54),IF($J$4="Todas",COUNTIFS(DB_REF_Q2_Q3!$E$5:$E$268,$J$5,DB_REF_Q2_Q3!$G$5:$G$268,$B61,DB_REF_Q2_Q3!$C$5:$C$268,J$54),COUNTIFS(DB_REF_Q2_Q3!$H$5:$H$268,$J$4,DB_REF_Q2_Q3!$E$5:$E$268,$J$5,DB_REF_Q2_Q3!$G$5:$G$268,$B61,DB_REF_Q2_Q3!$C$5:$C$268,J$54))))</f>
        <v>2</v>
      </c>
      <c r="K61" s="857">
        <f>IF(AND($J$5="Todas",$J$4="Todas"),COUNTIFS(DB_REF_Q2_Q3!$G$5:$G$268,$B61,DB_REF_Q2_Q3!$C$5:$C$268,K$54),IF($J$5="Todas",COUNTIFS(DB_REF_Q2_Q3!$H$5:$H$268,$J$4,DB_REF_Q2_Q3!$G$5:$G$268,$B61,DB_REF_Q2_Q3!$C$5:$C$268,K$54),IF($J$4="Todas",COUNTIFS(DB_REF_Q2_Q3!$E$5:$E$268,$J$5,DB_REF_Q2_Q3!$G$5:$G$268,$B61,DB_REF_Q2_Q3!$C$5:$C$268,K$54),COUNTIFS(DB_REF_Q2_Q3!$H$5:$H$268,$J$4,DB_REF_Q2_Q3!$E$5:$E$268,$J$5,DB_REF_Q2_Q3!$G$5:$G$268,$B61,DB_REF_Q2_Q3!$C$5:$C$268,K$54))))</f>
        <v>1</v>
      </c>
      <c r="L61" s="857">
        <f>IF(AND($J$5="Todas",$J$4="Todas"),COUNTIFS(DB_REF_Q2_Q3!$G$5:$G$268,$B61,DB_REF_Q2_Q3!$C$5:$C$268,L$54),IF($J$5="Todas",COUNTIFS(DB_REF_Q2_Q3!$H$5:$H$268,$J$4,DB_REF_Q2_Q3!$G$5:$G$268,$B61,DB_REF_Q2_Q3!$C$5:$C$268,L$54),IF($J$4="Todas",COUNTIFS(DB_REF_Q2_Q3!$E$5:$E$268,$J$5,DB_REF_Q2_Q3!$G$5:$G$268,$B61,DB_REF_Q2_Q3!$C$5:$C$268,L$54),COUNTIFS(DB_REF_Q2_Q3!$H$5:$H$268,$J$4,DB_REF_Q2_Q3!$E$5:$E$268,$J$5,DB_REF_Q2_Q3!$G$5:$G$268,$B61,DB_REF_Q2_Q3!$C$5:$C$268,L$54))))</f>
        <v>0</v>
      </c>
      <c r="M61" s="857">
        <f>IF(AND($J$5="Todas",$J$4="Todas"),COUNTIFS(DB_REF_Q2_Q3!$G$5:$G$268,$B61,DB_REF_Q2_Q3!$C$5:$C$268,M$54),IF($J$5="Todas",COUNTIFS(DB_REF_Q2_Q3!$H$5:$H$268,$J$4,DB_REF_Q2_Q3!$G$5:$G$268,$B61,DB_REF_Q2_Q3!$C$5:$C$268,M$54),IF($J$4="Todas",COUNTIFS(DB_REF_Q2_Q3!$E$5:$E$268,$J$5,DB_REF_Q2_Q3!$G$5:$G$268,$B61,DB_REF_Q2_Q3!$C$5:$C$268,M$54),COUNTIFS(DB_REF_Q2_Q3!$H$5:$H$268,$J$4,DB_REF_Q2_Q3!$E$5:$E$268,$J$5,DB_REF_Q2_Q3!$G$5:$G$268,$B61,DB_REF_Q2_Q3!$C$5:$C$268,M$54))))</f>
        <v>0</v>
      </c>
      <c r="N61" s="857">
        <f>IF(AND($J$5="Todas",$J$4="Todas"),COUNTIFS(DB_REF_Q2_Q3!$G$5:$G$268,$B61,DB_REF_Q2_Q3!$C$5:$C$268,N$54),IF($J$5="Todas",COUNTIFS(DB_REF_Q2_Q3!$H$5:$H$268,$J$4,DB_REF_Q2_Q3!$G$5:$G$268,$B61,DB_REF_Q2_Q3!$C$5:$C$268,N$54),IF($J$4="Todas",COUNTIFS(DB_REF_Q2_Q3!$E$5:$E$268,$J$5,DB_REF_Q2_Q3!$G$5:$G$268,$B61,DB_REF_Q2_Q3!$C$5:$C$268,N$54),COUNTIFS(DB_REF_Q2_Q3!$H$5:$H$268,$J$4,DB_REF_Q2_Q3!$E$5:$E$268,$J$5,DB_REF_Q2_Q3!$G$5:$G$268,$B61,DB_REF_Q2_Q3!$C$5:$C$268,N$54))))</f>
        <v>0</v>
      </c>
      <c r="O61" s="866">
        <f t="shared" si="27"/>
        <v>4.878048780487805E-2</v>
      </c>
      <c r="P61" s="866">
        <f t="shared" si="33"/>
        <v>1.2987012987012988E-2</v>
      </c>
      <c r="Q61" s="866">
        <f t="shared" si="27"/>
        <v>0</v>
      </c>
      <c r="R61" s="866">
        <f t="shared" si="27"/>
        <v>0</v>
      </c>
      <c r="S61" s="866">
        <f t="shared" si="27"/>
        <v>0</v>
      </c>
      <c r="T61" s="253"/>
      <c r="U61" s="253"/>
    </row>
    <row r="62" spans="1:21" ht="15" customHeight="1" thickBot="1">
      <c r="A62" s="261"/>
      <c r="B62" s="860" t="str">
        <f t="shared" si="28"/>
        <v>Bomba de calor gas</v>
      </c>
      <c r="C62" s="821">
        <f t="shared" si="29"/>
        <v>3.787878787878788E-3</v>
      </c>
      <c r="D62" s="822">
        <f>IF(AND($J$5="Todas",$J$4="Todas"),COUNTIFS(DB_REF_Q2_Q3!$G$5:$G$268,$B62,DB_REF_Q2_Q3!$F$5:$F$268,D$54),IF($J$5="Todas",COUNTIFS(DB_REF_Q2_Q3!$H$5:$H$268,$J$4,DB_REF_Q2_Q3!$G$5:$G$268,$B62,DB_REF_Q2_Q3!$F$5:$F$268,D$54),IF($J$4="Todas",COUNTIFS(DB_REF_Q2_Q3!$E$5:$E$268,$J$5,DB_REF_Q2_Q3!$G$5:$G$268,$B62,DB_REF_Q2_Q3!$F$5:$F$268,D$54),COUNTIFS(DB_REF_Q2_Q3!$H$5:$H$268,$J$4,DB_REF_Q2_Q3!$E$5:$E$268,$J$5,DB_REF_Q2_Q3!$G$5:$G$268,$B62,DB_REF_Q2_Q3!$F$5:$F$268,D$54))))</f>
        <v>0</v>
      </c>
      <c r="E62" s="822">
        <f>IF(AND($J$5="Todas",$J$4="Todas"),COUNTIFS(DB_REF_Q2_Q3!$G$5:$G$268,$B62,DB_REF_Q2_Q3!$F$5:$F$268,E$54),IF($J$5="Todas",COUNTIFS(DB_REF_Q2_Q3!$H$5:$H$268,$J$4,DB_REF_Q2_Q3!$G$5:$G$268,$B62,DB_REF_Q2_Q3!$F$5:$F$268,E$54),IF($J$4="Todas",COUNTIFS(DB_REF_Q2_Q3!$E$5:$E$268,$J$5,DB_REF_Q2_Q3!$G$5:$G$268,$B62,DB_REF_Q2_Q3!$F$5:$F$268,E$54),COUNTIFS(DB_REF_Q2_Q3!$H$5:$H$268,$J$4,DB_REF_Q2_Q3!$E$5:$E$268,$J$5,DB_REF_Q2_Q3!$G$5:$G$268,$B62,DB_REF_Q2_Q3!$F$5:$F$268,E$54))))</f>
        <v>1</v>
      </c>
      <c r="F62" s="822">
        <f>IF(AND($J$5="Todas",$J$4="Todas"),COUNTIFS(DB_REF_Q2_Q3!$G$5:$G$268,$B62,DB_REF_Q2_Q3!$F$5:$F$268,F$54),IF($J$5="Todas",COUNTIFS(DB_REF_Q2_Q3!$H$5:$H$268,$J$4,DB_REF_Q2_Q3!$G$5:$G$268,$B62,DB_REF_Q2_Q3!$F$5:$F$268,F$54),IF($J$4="Todas",COUNTIFS(DB_REF_Q2_Q3!$E$5:$E$268,$J$5,DB_REF_Q2_Q3!$G$5:$G$268,$B62,DB_REF_Q2_Q3!$F$5:$F$268,F$54),COUNTIFS(DB_REF_Q2_Q3!$H$5:$H$268,$J$4,DB_REF_Q2_Q3!$E$5:$E$268,$J$5,DB_REF_Q2_Q3!$G$5:$G$268,$B62,DB_REF_Q2_Q3!$F$5:$F$268,F$54))))</f>
        <v>0</v>
      </c>
      <c r="G62" s="823">
        <f t="shared" si="30"/>
        <v>0</v>
      </c>
      <c r="H62" s="823">
        <f t="shared" si="31"/>
        <v>7.575757575757576E-3</v>
      </c>
      <c r="I62" s="823">
        <f t="shared" si="32"/>
        <v>0</v>
      </c>
      <c r="J62" s="824">
        <f>IF(AND($J$5="Todas",$J$4="Todas"),COUNTIFS(DB_REF_Q2_Q3!$G$5:$G$268,$B62,DB_REF_Q2_Q3!$C$5:$C$268,J$54),IF($J$5="Todas",COUNTIFS(DB_REF_Q2_Q3!$H$5:$H$268,$J$4,DB_REF_Q2_Q3!$G$5:$G$268,$B62,DB_REF_Q2_Q3!$C$5:$C$268,J$54),IF($J$4="Todas",COUNTIFS(DB_REF_Q2_Q3!$E$5:$E$268,$J$5,DB_REF_Q2_Q3!$G$5:$G$268,$B62,DB_REF_Q2_Q3!$C$5:$C$268,J$54),COUNTIFS(DB_REF_Q2_Q3!$H$5:$H$268,$J$4,DB_REF_Q2_Q3!$E$5:$E$268,$J$5,DB_REF_Q2_Q3!$G$5:$G$268,$B62,DB_REF_Q2_Q3!$C$5:$C$268,J$54))))</f>
        <v>0</v>
      </c>
      <c r="K62" s="822">
        <f>IF(AND($J$5="Todas",$J$4="Todas"),COUNTIFS(DB_REF_Q2_Q3!$G$5:$G$268,$B62,DB_REF_Q2_Q3!$C$5:$C$268,K$54),IF($J$5="Todas",COUNTIFS(DB_REF_Q2_Q3!$H$5:$H$268,$J$4,DB_REF_Q2_Q3!$G$5:$G$268,$B62,DB_REF_Q2_Q3!$C$5:$C$268,K$54),IF($J$4="Todas",COUNTIFS(DB_REF_Q2_Q3!$E$5:$E$268,$J$5,DB_REF_Q2_Q3!$G$5:$G$268,$B62,DB_REF_Q2_Q3!$C$5:$C$268,K$54),COUNTIFS(DB_REF_Q2_Q3!$H$5:$H$268,$J$4,DB_REF_Q2_Q3!$E$5:$E$268,$J$5,DB_REF_Q2_Q3!$G$5:$G$268,$B62,DB_REF_Q2_Q3!$C$5:$C$268,K$54))))</f>
        <v>0</v>
      </c>
      <c r="L62" s="822">
        <f>IF(AND($J$5="Todas",$J$4="Todas"),COUNTIFS(DB_REF_Q2_Q3!$G$5:$G$268,$B62,DB_REF_Q2_Q3!$C$5:$C$268,L$54),IF($J$5="Todas",COUNTIFS(DB_REF_Q2_Q3!$H$5:$H$268,$J$4,DB_REF_Q2_Q3!$G$5:$G$268,$B62,DB_REF_Q2_Q3!$C$5:$C$268,L$54),IF($J$4="Todas",COUNTIFS(DB_REF_Q2_Q3!$E$5:$E$268,$J$5,DB_REF_Q2_Q3!$G$5:$G$268,$B62,DB_REF_Q2_Q3!$C$5:$C$268,L$54),COUNTIFS(DB_REF_Q2_Q3!$H$5:$H$268,$J$4,DB_REF_Q2_Q3!$E$5:$E$268,$J$5,DB_REF_Q2_Q3!$G$5:$G$268,$B62,DB_REF_Q2_Q3!$C$5:$C$268,L$54))))</f>
        <v>0</v>
      </c>
      <c r="M62" s="822">
        <f>IF(AND($J$5="Todas",$J$4="Todas"),COUNTIFS(DB_REF_Q2_Q3!$G$5:$G$268,$B62,DB_REF_Q2_Q3!$C$5:$C$268,M$54),IF($J$5="Todas",COUNTIFS(DB_REF_Q2_Q3!$H$5:$H$268,$J$4,DB_REF_Q2_Q3!$G$5:$G$268,$B62,DB_REF_Q2_Q3!$C$5:$C$268,M$54),IF($J$4="Todas",COUNTIFS(DB_REF_Q2_Q3!$E$5:$E$268,$J$5,DB_REF_Q2_Q3!$G$5:$G$268,$B62,DB_REF_Q2_Q3!$C$5:$C$268,M$54),COUNTIFS(DB_REF_Q2_Q3!$H$5:$H$268,$J$4,DB_REF_Q2_Q3!$E$5:$E$268,$J$5,DB_REF_Q2_Q3!$G$5:$G$268,$B62,DB_REF_Q2_Q3!$C$5:$C$268,M$54))))</f>
        <v>1</v>
      </c>
      <c r="N62" s="822">
        <f>IF(AND($J$5="Todas",$J$4="Todas"),COUNTIFS(DB_REF_Q2_Q3!$G$5:$G$268,$B62,DB_REF_Q2_Q3!$C$5:$C$268,N$54),IF($J$5="Todas",COUNTIFS(DB_REF_Q2_Q3!$H$5:$H$268,$J$4,DB_REF_Q2_Q3!$G$5:$G$268,$B62,DB_REF_Q2_Q3!$C$5:$C$268,N$54),IF($J$4="Todas",COUNTIFS(DB_REF_Q2_Q3!$E$5:$E$268,$J$5,DB_REF_Q2_Q3!$G$5:$G$268,$B62,DB_REF_Q2_Q3!$C$5:$C$268,N$54),COUNTIFS(DB_REF_Q2_Q3!$H$5:$H$268,$J$4,DB_REF_Q2_Q3!$E$5:$E$268,$J$5,DB_REF_Q2_Q3!$G$5:$G$268,$B62,DB_REF_Q2_Q3!$C$5:$C$268,N$54))))</f>
        <v>0</v>
      </c>
      <c r="O62" s="823">
        <f t="shared" si="27"/>
        <v>0</v>
      </c>
      <c r="P62" s="823">
        <f t="shared" si="33"/>
        <v>0</v>
      </c>
      <c r="Q62" s="823">
        <f t="shared" si="27"/>
        <v>0</v>
      </c>
      <c r="R62" s="823">
        <f t="shared" si="27"/>
        <v>3.7037037037037035E-2</v>
      </c>
      <c r="S62" s="823">
        <f t="shared" si="27"/>
        <v>0</v>
      </c>
      <c r="T62" s="253"/>
      <c r="U62" s="253"/>
    </row>
    <row r="63" spans="1:21" ht="15" customHeight="1" thickTop="1">
      <c r="A63" s="261"/>
      <c r="D63" s="190">
        <f t="shared" ref="D63:S63" si="34">SUM(D55:D62)</f>
        <v>121</v>
      </c>
      <c r="E63" s="190">
        <f t="shared" si="34"/>
        <v>132</v>
      </c>
      <c r="F63" s="190">
        <f t="shared" si="34"/>
        <v>11</v>
      </c>
      <c r="G63" s="248">
        <f t="shared" si="34"/>
        <v>1</v>
      </c>
      <c r="H63" s="248">
        <f t="shared" si="34"/>
        <v>1</v>
      </c>
      <c r="I63" s="248">
        <f t="shared" si="34"/>
        <v>1</v>
      </c>
      <c r="J63" s="868">
        <f t="shared" si="34"/>
        <v>41</v>
      </c>
      <c r="K63" s="190">
        <f t="shared" si="34"/>
        <v>77</v>
      </c>
      <c r="L63" s="190">
        <f t="shared" si="34"/>
        <v>106</v>
      </c>
      <c r="M63" s="190">
        <f t="shared" si="34"/>
        <v>27</v>
      </c>
      <c r="N63" s="190">
        <f t="shared" si="34"/>
        <v>13</v>
      </c>
      <c r="O63" s="248">
        <f t="shared" si="34"/>
        <v>1</v>
      </c>
      <c r="P63" s="248">
        <f t="shared" si="34"/>
        <v>1</v>
      </c>
      <c r="Q63" s="248">
        <f t="shared" si="34"/>
        <v>0.99999999999999989</v>
      </c>
      <c r="R63" s="248">
        <f t="shared" si="34"/>
        <v>1</v>
      </c>
      <c r="S63" s="248">
        <f t="shared" si="34"/>
        <v>1</v>
      </c>
      <c r="T63" s="248"/>
      <c r="U63" s="248"/>
    </row>
    <row r="64" spans="1:21">
      <c r="A64" s="261"/>
      <c r="B64" s="717"/>
      <c r="C64" s="576"/>
      <c r="D64" s="869"/>
      <c r="I64" s="530"/>
      <c r="J64" s="530"/>
      <c r="K64" s="530"/>
      <c r="L64" s="530"/>
      <c r="M64" s="261"/>
      <c r="N64" s="261"/>
      <c r="O64" s="261"/>
      <c r="P64" s="261"/>
      <c r="Q64" s="261"/>
    </row>
    <row r="65" spans="1:17" ht="15" customHeight="1">
      <c r="A65" s="261"/>
      <c r="I65" s="530"/>
      <c r="J65" s="530"/>
      <c r="K65" s="870"/>
      <c r="L65" s="870"/>
    </row>
    <row r="66" spans="1:17" ht="15" customHeight="1">
      <c r="A66" s="261"/>
      <c r="I66" s="530"/>
      <c r="J66" s="530"/>
      <c r="K66" s="870"/>
      <c r="L66" s="870"/>
    </row>
    <row r="67" spans="1:17" ht="15" customHeight="1">
      <c r="A67" s="261"/>
      <c r="I67" s="530"/>
      <c r="J67" s="530"/>
      <c r="K67" s="870"/>
      <c r="L67" s="870"/>
    </row>
    <row r="68" spans="1:17" ht="15" customHeight="1">
      <c r="A68" s="261"/>
      <c r="I68" s="530"/>
      <c r="J68" s="530"/>
      <c r="K68" s="870"/>
      <c r="L68" s="870"/>
    </row>
    <row r="69" spans="1:17" ht="15" customHeight="1">
      <c r="A69" s="261"/>
      <c r="I69" s="530"/>
      <c r="J69" s="530"/>
      <c r="K69" s="870"/>
      <c r="L69" s="870"/>
    </row>
    <row r="70" spans="1:17" ht="15" customHeight="1">
      <c r="A70" s="261"/>
    </row>
    <row r="71" spans="1:17" ht="15" customHeight="1">
      <c r="A71" s="261"/>
    </row>
    <row r="72" spans="1:17" ht="15" customHeight="1">
      <c r="A72" s="261"/>
    </row>
    <row r="73" spans="1:17" ht="15" customHeight="1">
      <c r="A73" s="261"/>
      <c r="I73" s="514"/>
      <c r="J73" s="514"/>
      <c r="N73" s="261"/>
      <c r="O73" s="261"/>
      <c r="P73" s="261"/>
      <c r="Q73" s="261"/>
    </row>
    <row r="74" spans="1:17" ht="15" customHeight="1">
      <c r="A74" s="261"/>
      <c r="I74" s="514"/>
      <c r="J74" s="514"/>
      <c r="N74" s="261"/>
      <c r="O74" s="261"/>
      <c r="P74" s="261"/>
      <c r="Q74" s="261"/>
    </row>
    <row r="75" spans="1:17" ht="15" customHeight="1">
      <c r="A75" s="261"/>
      <c r="I75" s="514"/>
      <c r="J75" s="514"/>
      <c r="N75" s="261"/>
      <c r="O75" s="261"/>
      <c r="P75" s="261"/>
      <c r="Q75" s="261"/>
    </row>
    <row r="76" spans="1:17" ht="15" customHeight="1">
      <c r="A76" s="261"/>
      <c r="K76" s="261"/>
      <c r="L76" s="261"/>
      <c r="M76" s="261"/>
      <c r="N76" s="261"/>
      <c r="O76" s="261"/>
      <c r="P76" s="261"/>
      <c r="Q76" s="261"/>
    </row>
    <row r="77" spans="1:17">
      <c r="A77" s="261"/>
      <c r="K77" s="261"/>
      <c r="L77" s="261"/>
      <c r="M77" s="261"/>
      <c r="N77" s="261"/>
      <c r="O77" s="261"/>
      <c r="P77" s="261"/>
      <c r="Q77" s="261"/>
    </row>
    <row r="78" spans="1:17">
      <c r="A78" s="261"/>
      <c r="K78" s="261"/>
      <c r="L78" s="261"/>
      <c r="M78" s="261"/>
      <c r="N78" s="261"/>
      <c r="O78" s="261"/>
      <c r="P78" s="261"/>
      <c r="Q78" s="261"/>
    </row>
    <row r="79" spans="1:17">
      <c r="A79" s="261"/>
      <c r="K79" s="261"/>
      <c r="L79" s="261"/>
      <c r="M79" s="261"/>
      <c r="N79" s="261"/>
      <c r="O79" s="261"/>
      <c r="P79" s="261"/>
      <c r="Q79" s="261"/>
    </row>
    <row r="80" spans="1:17">
      <c r="A80" s="261"/>
      <c r="K80" s="261"/>
      <c r="L80" s="261"/>
      <c r="M80" s="261"/>
      <c r="N80" s="261"/>
      <c r="O80" s="261"/>
      <c r="P80" s="261"/>
      <c r="Q80" s="261"/>
    </row>
    <row r="81" spans="1:17">
      <c r="A81" s="261"/>
      <c r="K81" s="261"/>
      <c r="L81" s="261"/>
      <c r="M81" s="261"/>
      <c r="N81" s="261"/>
      <c r="O81" s="261"/>
      <c r="P81" s="261"/>
      <c r="Q81" s="261"/>
    </row>
    <row r="82" spans="1:17">
      <c r="A82" s="261"/>
      <c r="K82" s="261"/>
      <c r="L82" s="261"/>
      <c r="M82" s="261"/>
      <c r="N82" s="261"/>
      <c r="O82" s="261"/>
      <c r="P82" s="261"/>
      <c r="Q82" s="261"/>
    </row>
    <row r="83" spans="1:17">
      <c r="A83" s="261"/>
    </row>
    <row r="84" spans="1:17">
      <c r="A84" s="261"/>
    </row>
    <row r="85" spans="1:17">
      <c r="A85" s="261"/>
    </row>
    <row r="86" spans="1:17">
      <c r="A86" s="261"/>
    </row>
    <row r="87" spans="1:17">
      <c r="A87" s="261"/>
    </row>
    <row r="88" spans="1:17">
      <c r="A88" s="261"/>
    </row>
    <row r="89" spans="1:17">
      <c r="A89" s="261"/>
    </row>
    <row r="90" spans="1:17">
      <c r="A90" s="261"/>
      <c r="K90" s="261"/>
      <c r="L90" s="261"/>
      <c r="M90" s="261"/>
      <c r="N90" s="261"/>
      <c r="O90" s="261"/>
      <c r="P90" s="261"/>
      <c r="Q90" s="261"/>
    </row>
    <row r="91" spans="1:17">
      <c r="A91" s="261"/>
      <c r="K91" s="261"/>
      <c r="L91" s="261"/>
      <c r="M91" s="261"/>
      <c r="N91" s="261"/>
      <c r="O91" s="261"/>
      <c r="P91" s="261"/>
      <c r="Q91" s="261"/>
    </row>
    <row r="92" spans="1:17">
      <c r="A92" s="261"/>
      <c r="K92" s="261"/>
      <c r="L92" s="261"/>
      <c r="M92" s="261"/>
      <c r="N92" s="261"/>
      <c r="O92" s="261"/>
      <c r="P92" s="261"/>
      <c r="Q92" s="261"/>
    </row>
    <row r="93" spans="1:17">
      <c r="A93" s="261"/>
      <c r="K93" s="261"/>
      <c r="L93" s="261"/>
      <c r="M93" s="261"/>
      <c r="N93" s="261"/>
      <c r="O93" s="261"/>
      <c r="P93" s="261"/>
      <c r="Q93" s="261"/>
    </row>
    <row r="94" spans="1:17">
      <c r="A94" s="261"/>
      <c r="K94" s="261"/>
      <c r="L94" s="261"/>
      <c r="M94" s="261"/>
      <c r="N94" s="261"/>
      <c r="O94" s="261"/>
      <c r="P94" s="261"/>
      <c r="Q94" s="261"/>
    </row>
    <row r="95" spans="1:17">
      <c r="A95" s="261"/>
      <c r="K95" s="261"/>
      <c r="L95" s="261"/>
      <c r="M95" s="261"/>
      <c r="N95" s="261"/>
      <c r="O95" s="261"/>
      <c r="P95" s="261"/>
      <c r="Q95" s="261"/>
    </row>
    <row r="96" spans="1:17">
      <c r="A96" s="261"/>
      <c r="K96" s="261"/>
      <c r="L96" s="261"/>
      <c r="M96" s="261"/>
      <c r="N96" s="261"/>
      <c r="O96" s="261"/>
      <c r="P96" s="261"/>
      <c r="Q96" s="261"/>
    </row>
    <row r="97" spans="1:17">
      <c r="A97" s="261"/>
      <c r="E97" s="514"/>
      <c r="F97" s="514"/>
      <c r="G97" s="514"/>
      <c r="H97" s="514"/>
      <c r="I97" s="514"/>
      <c r="J97" s="514"/>
      <c r="L97" s="261"/>
      <c r="M97" s="261"/>
      <c r="N97" s="261"/>
      <c r="O97" s="261"/>
      <c r="P97" s="261"/>
      <c r="Q97" s="261"/>
    </row>
    <row r="98" spans="1:17">
      <c r="A98" s="261"/>
      <c r="E98" s="514"/>
      <c r="F98" s="514"/>
      <c r="G98" s="514"/>
      <c r="H98" s="514"/>
      <c r="I98" s="514"/>
      <c r="J98" s="514"/>
      <c r="L98" s="261"/>
      <c r="M98" s="261"/>
      <c r="N98" s="261"/>
      <c r="O98" s="261"/>
      <c r="P98" s="261"/>
      <c r="Q98" s="261"/>
    </row>
    <row r="99" spans="1:17">
      <c r="A99" s="261"/>
    </row>
    <row r="100" spans="1:17">
      <c r="A100" s="261"/>
      <c r="K100" s="261"/>
      <c r="L100" s="261"/>
      <c r="M100" s="261"/>
      <c r="N100" s="261"/>
      <c r="O100" s="261"/>
      <c r="P100" s="261"/>
      <c r="Q100" s="261"/>
    </row>
    <row r="101" spans="1:17">
      <c r="A101" s="261"/>
      <c r="K101" s="261"/>
      <c r="L101" s="261"/>
      <c r="M101" s="261"/>
      <c r="N101" s="261"/>
      <c r="O101" s="261"/>
      <c r="P101" s="261"/>
      <c r="Q101" s="261"/>
    </row>
    <row r="102" spans="1:17">
      <c r="A102" s="261"/>
      <c r="K102" s="261"/>
      <c r="L102" s="261"/>
      <c r="M102" s="261"/>
      <c r="N102" s="261"/>
      <c r="O102" s="261"/>
      <c r="P102" s="261"/>
      <c r="Q102" s="261"/>
    </row>
    <row r="103" spans="1:17">
      <c r="A103" s="261"/>
      <c r="K103" s="261"/>
      <c r="L103" s="261"/>
      <c r="M103" s="261"/>
      <c r="N103" s="261"/>
      <c r="O103" s="261"/>
      <c r="P103" s="261"/>
      <c r="Q103" s="261"/>
    </row>
    <row r="104" spans="1:17">
      <c r="A104" s="261"/>
      <c r="K104" s="261"/>
      <c r="L104" s="261"/>
      <c r="M104" s="261"/>
      <c r="N104" s="261"/>
      <c r="O104" s="261"/>
      <c r="P104" s="261"/>
      <c r="Q104" s="261"/>
    </row>
    <row r="105" spans="1:17">
      <c r="A105" s="261"/>
      <c r="K105" s="261"/>
      <c r="L105" s="261"/>
      <c r="M105" s="261"/>
      <c r="N105" s="261"/>
      <c r="O105" s="261"/>
      <c r="P105" s="261"/>
      <c r="Q105" s="261"/>
    </row>
    <row r="106" spans="1:17">
      <c r="A106" s="261"/>
      <c r="K106" s="261"/>
      <c r="L106" s="261"/>
      <c r="M106" s="261"/>
      <c r="N106" s="261"/>
      <c r="O106" s="261"/>
      <c r="P106" s="261"/>
      <c r="Q106" s="261"/>
    </row>
    <row r="107" spans="1:17">
      <c r="A107" s="261"/>
    </row>
    <row r="108" spans="1:17">
      <c r="A108" s="261"/>
      <c r="K108" s="261"/>
      <c r="L108" s="261"/>
      <c r="M108" s="261"/>
      <c r="N108" s="261"/>
      <c r="O108" s="261"/>
      <c r="P108" s="261"/>
      <c r="Q108" s="261"/>
    </row>
    <row r="109" spans="1:17">
      <c r="A109" s="261"/>
      <c r="K109" s="261"/>
      <c r="L109" s="261"/>
      <c r="M109" s="261"/>
      <c r="N109" s="261"/>
      <c r="O109" s="261"/>
      <c r="P109" s="261"/>
      <c r="Q109" s="261"/>
    </row>
    <row r="110" spans="1:17">
      <c r="A110" s="261"/>
      <c r="K110" s="261"/>
      <c r="L110" s="261"/>
      <c r="M110" s="261"/>
      <c r="N110" s="261"/>
      <c r="O110" s="261"/>
      <c r="P110" s="261"/>
      <c r="Q110" s="261"/>
    </row>
    <row r="111" spans="1:17">
      <c r="A111" s="261"/>
      <c r="K111" s="261"/>
      <c r="L111" s="261"/>
      <c r="M111" s="261"/>
      <c r="N111" s="261"/>
      <c r="O111" s="261"/>
      <c r="P111" s="261"/>
      <c r="Q111" s="261"/>
    </row>
    <row r="112" spans="1:17">
      <c r="A112" s="261"/>
      <c r="K112" s="261"/>
      <c r="L112" s="261"/>
      <c r="M112" s="261"/>
      <c r="N112" s="261"/>
      <c r="O112" s="261"/>
      <c r="P112" s="261"/>
      <c r="Q112" s="261"/>
    </row>
    <row r="113" spans="1:17">
      <c r="A113" s="261"/>
      <c r="K113" s="261"/>
      <c r="L113" s="261"/>
      <c r="M113" s="261"/>
      <c r="N113" s="261"/>
      <c r="O113" s="261"/>
      <c r="P113" s="261"/>
      <c r="Q113" s="261"/>
    </row>
    <row r="114" spans="1:17">
      <c r="A114" s="261"/>
      <c r="K114" s="261"/>
      <c r="L114" s="261"/>
      <c r="M114" s="261"/>
      <c r="N114" s="261"/>
      <c r="O114" s="261"/>
      <c r="P114" s="261"/>
      <c r="Q114" s="261"/>
    </row>
    <row r="115" spans="1:17">
      <c r="A115" s="261"/>
      <c r="K115" s="261"/>
      <c r="L115" s="261"/>
      <c r="M115" s="261"/>
      <c r="N115" s="261"/>
      <c r="O115" s="261"/>
      <c r="P115" s="261"/>
      <c r="Q115" s="261"/>
    </row>
    <row r="116" spans="1:17">
      <c r="A116" s="261"/>
      <c r="K116" s="261"/>
      <c r="L116" s="261"/>
      <c r="M116" s="261"/>
      <c r="N116" s="261"/>
      <c r="O116" s="261"/>
      <c r="P116" s="261"/>
      <c r="Q116" s="261"/>
    </row>
    <row r="117" spans="1:17">
      <c r="A117" s="261"/>
      <c r="K117" s="261"/>
      <c r="L117" s="261"/>
      <c r="M117" s="261"/>
      <c r="N117" s="261"/>
      <c r="O117" s="261"/>
      <c r="P117" s="261"/>
      <c r="Q117" s="261"/>
    </row>
    <row r="118" spans="1:17">
      <c r="A118" s="261"/>
      <c r="K118" s="261"/>
      <c r="L118" s="261"/>
      <c r="M118" s="261"/>
      <c r="N118" s="261"/>
      <c r="O118" s="261"/>
      <c r="P118" s="261"/>
      <c r="Q118" s="261"/>
    </row>
    <row r="119" spans="1:17">
      <c r="A119" s="261"/>
      <c r="K119" s="261"/>
      <c r="L119" s="261"/>
      <c r="M119" s="261"/>
      <c r="N119" s="261"/>
      <c r="O119" s="261"/>
      <c r="P119" s="261"/>
      <c r="Q119" s="261"/>
    </row>
    <row r="120" spans="1:17">
      <c r="A120" s="261"/>
      <c r="K120" s="261"/>
      <c r="L120" s="261"/>
      <c r="M120" s="261"/>
      <c r="N120" s="261"/>
      <c r="O120" s="261"/>
      <c r="P120" s="261"/>
      <c r="Q120" s="261"/>
    </row>
    <row r="121" spans="1:17">
      <c r="A121" s="261"/>
      <c r="K121" s="261"/>
      <c r="L121" s="261"/>
      <c r="M121" s="261"/>
      <c r="N121" s="261"/>
      <c r="O121" s="261"/>
      <c r="P121" s="261"/>
      <c r="Q121" s="261"/>
    </row>
    <row r="122" spans="1:17">
      <c r="A122" s="261"/>
      <c r="K122" s="261"/>
      <c r="L122" s="261"/>
      <c r="M122" s="261"/>
      <c r="N122" s="261"/>
      <c r="O122" s="261"/>
      <c r="P122" s="261"/>
      <c r="Q122" s="261"/>
    </row>
    <row r="123" spans="1:17">
      <c r="A123" s="261"/>
      <c r="K123" s="261"/>
      <c r="L123" s="261"/>
      <c r="M123" s="261"/>
      <c r="N123" s="261"/>
      <c r="O123" s="261"/>
      <c r="P123" s="261"/>
      <c r="Q123" s="261"/>
    </row>
    <row r="124" spans="1:17">
      <c r="A124" s="261"/>
    </row>
    <row r="125" spans="1:17">
      <c r="A125" s="261"/>
    </row>
    <row r="126" spans="1:17">
      <c r="A126" s="261"/>
    </row>
    <row r="127" spans="1:17">
      <c r="A127" s="261"/>
    </row>
    <row r="128" spans="1:17">
      <c r="A128" s="261"/>
    </row>
    <row r="129" spans="1:17">
      <c r="A129" s="261"/>
    </row>
    <row r="130" spans="1:17">
      <c r="A130" s="261"/>
    </row>
    <row r="131" spans="1:17">
      <c r="A131" s="261"/>
    </row>
    <row r="132" spans="1:17">
      <c r="A132" s="261"/>
    </row>
    <row r="133" spans="1:17">
      <c r="A133" s="261"/>
    </row>
    <row r="134" spans="1:17">
      <c r="A134" s="261"/>
      <c r="K134" s="261"/>
      <c r="L134" s="261"/>
      <c r="M134" s="261"/>
      <c r="N134" s="261"/>
      <c r="O134" s="261"/>
      <c r="P134" s="261"/>
      <c r="Q134" s="261"/>
    </row>
    <row r="135" spans="1:17">
      <c r="A135" s="261"/>
      <c r="K135" s="261"/>
      <c r="L135" s="261"/>
      <c r="M135" s="261"/>
      <c r="N135" s="261"/>
      <c r="O135" s="261"/>
      <c r="P135" s="261"/>
      <c r="Q135" s="261"/>
    </row>
    <row r="136" spans="1:17">
      <c r="A136" s="261"/>
      <c r="K136" s="261"/>
      <c r="L136" s="261"/>
      <c r="M136" s="261"/>
      <c r="N136" s="261"/>
      <c r="O136" s="261"/>
      <c r="P136" s="261"/>
      <c r="Q136" s="261"/>
    </row>
    <row r="137" spans="1:17">
      <c r="A137" s="261"/>
      <c r="K137" s="261"/>
      <c r="L137" s="261"/>
      <c r="M137" s="261"/>
      <c r="N137" s="261"/>
      <c r="O137" s="261"/>
      <c r="P137" s="261"/>
      <c r="Q137" s="261"/>
    </row>
    <row r="138" spans="1:17">
      <c r="A138" s="261"/>
      <c r="K138" s="261"/>
      <c r="L138" s="261"/>
      <c r="M138" s="261"/>
      <c r="N138" s="261"/>
      <c r="O138" s="261"/>
      <c r="P138" s="261"/>
      <c r="Q138" s="261"/>
    </row>
    <row r="139" spans="1:17">
      <c r="A139" s="261"/>
      <c r="K139" s="261"/>
      <c r="L139" s="261"/>
      <c r="M139" s="261"/>
      <c r="N139" s="261"/>
      <c r="O139" s="261"/>
      <c r="P139" s="261"/>
      <c r="Q139" s="261"/>
    </row>
    <row r="140" spans="1:17">
      <c r="A140" s="261"/>
      <c r="K140" s="261"/>
      <c r="L140" s="261"/>
      <c r="M140" s="261"/>
      <c r="N140" s="261"/>
      <c r="O140" s="261"/>
      <c r="P140" s="261"/>
      <c r="Q140" s="261"/>
    </row>
    <row r="141" spans="1:17">
      <c r="A141" s="261"/>
      <c r="K141" s="261"/>
      <c r="L141" s="261"/>
      <c r="M141" s="261"/>
      <c r="N141" s="261"/>
      <c r="O141" s="261"/>
      <c r="P141" s="261"/>
      <c r="Q141" s="261"/>
    </row>
    <row r="142" spans="1:17">
      <c r="A142" s="261"/>
      <c r="K142" s="261"/>
      <c r="L142" s="261"/>
      <c r="M142" s="261"/>
      <c r="N142" s="261"/>
      <c r="O142" s="261"/>
      <c r="P142" s="261"/>
      <c r="Q142" s="261"/>
    </row>
    <row r="143" spans="1:17">
      <c r="A143" s="261"/>
      <c r="K143" s="261"/>
      <c r="L143" s="261"/>
      <c r="M143" s="261"/>
      <c r="N143" s="261"/>
      <c r="O143" s="261"/>
      <c r="P143" s="261"/>
      <c r="Q143" s="261"/>
    </row>
    <row r="144" spans="1:17">
      <c r="A144" s="261"/>
      <c r="K144" s="261"/>
      <c r="L144" s="261"/>
      <c r="M144" s="261"/>
      <c r="N144" s="261"/>
      <c r="O144" s="261"/>
      <c r="P144" s="261"/>
      <c r="Q144" s="261"/>
    </row>
    <row r="145" spans="1:17">
      <c r="A145" s="261"/>
      <c r="K145" s="261"/>
      <c r="L145" s="261"/>
      <c r="M145" s="261"/>
      <c r="N145" s="261"/>
      <c r="O145" s="261"/>
      <c r="P145" s="261"/>
      <c r="Q145" s="261"/>
    </row>
    <row r="146" spans="1:17">
      <c r="A146" s="261"/>
      <c r="K146" s="261"/>
      <c r="L146" s="261"/>
      <c r="M146" s="261"/>
      <c r="N146" s="261"/>
      <c r="O146" s="261"/>
      <c r="P146" s="261"/>
      <c r="Q146" s="261"/>
    </row>
    <row r="147" spans="1:17">
      <c r="A147" s="261"/>
      <c r="K147" s="261"/>
      <c r="L147" s="261"/>
      <c r="M147" s="261"/>
      <c r="N147" s="261"/>
      <c r="O147" s="261"/>
      <c r="P147" s="261"/>
      <c r="Q147" s="261"/>
    </row>
    <row r="148" spans="1:17">
      <c r="A148" s="261"/>
      <c r="K148" s="261"/>
      <c r="L148" s="261"/>
      <c r="M148" s="261"/>
      <c r="N148" s="261"/>
      <c r="O148" s="261"/>
      <c r="P148" s="261"/>
      <c r="Q148" s="261"/>
    </row>
    <row r="149" spans="1:17">
      <c r="A149" s="261"/>
      <c r="K149" s="261"/>
      <c r="L149" s="261"/>
      <c r="M149" s="261"/>
      <c r="N149" s="261"/>
      <c r="O149" s="261"/>
      <c r="P149" s="261"/>
      <c r="Q149" s="261"/>
    </row>
    <row r="150" spans="1:17">
      <c r="A150" s="261"/>
    </row>
    <row r="151" spans="1:17">
      <c r="A151" s="261"/>
    </row>
    <row r="152" spans="1:17">
      <c r="A152" s="261"/>
    </row>
    <row r="153" spans="1:17">
      <c r="A153" s="261"/>
    </row>
    <row r="154" spans="1:17">
      <c r="A154" s="261"/>
    </row>
    <row r="155" spans="1:17">
      <c r="A155" s="261"/>
    </row>
    <row r="156" spans="1:17">
      <c r="A156" s="261"/>
    </row>
    <row r="157" spans="1:17">
      <c r="A157" s="261"/>
    </row>
    <row r="158" spans="1:17">
      <c r="A158" s="261"/>
    </row>
    <row r="159" spans="1:17">
      <c r="A159" s="261"/>
    </row>
    <row r="160" spans="1:17">
      <c r="A160" s="261"/>
    </row>
    <row r="161" spans="1:17">
      <c r="A161" s="261"/>
    </row>
    <row r="162" spans="1:17">
      <c r="A162" s="261"/>
      <c r="K162" s="261"/>
      <c r="L162" s="261"/>
      <c r="M162" s="261"/>
      <c r="N162" s="261"/>
      <c r="O162" s="261"/>
      <c r="P162" s="261"/>
      <c r="Q162" s="261"/>
    </row>
    <row r="163" spans="1:17">
      <c r="A163" s="261"/>
      <c r="K163" s="261"/>
      <c r="L163" s="261"/>
      <c r="M163" s="261"/>
      <c r="N163" s="261"/>
      <c r="O163" s="261"/>
      <c r="P163" s="261"/>
      <c r="Q163" s="261"/>
    </row>
    <row r="164" spans="1:17">
      <c r="A164" s="261"/>
      <c r="K164" s="261"/>
      <c r="L164" s="261"/>
      <c r="M164" s="261"/>
      <c r="N164" s="261"/>
      <c r="O164" s="261"/>
      <c r="P164" s="261"/>
      <c r="Q164" s="261"/>
    </row>
    <row r="165" spans="1:17">
      <c r="A165" s="261"/>
      <c r="K165" s="261"/>
      <c r="L165" s="261"/>
      <c r="M165" s="261"/>
      <c r="N165" s="261"/>
      <c r="O165" s="261"/>
      <c r="P165" s="261"/>
      <c r="Q165" s="261"/>
    </row>
    <row r="166" spans="1:17">
      <c r="A166" s="261"/>
      <c r="K166" s="261"/>
      <c r="L166" s="261"/>
      <c r="M166" s="261"/>
      <c r="N166" s="261"/>
      <c r="O166" s="261"/>
      <c r="P166" s="261"/>
      <c r="Q166" s="261"/>
    </row>
    <row r="167" spans="1:17">
      <c r="A167" s="261"/>
      <c r="K167" s="261"/>
      <c r="L167" s="261"/>
      <c r="M167" s="261"/>
      <c r="N167" s="261"/>
      <c r="O167" s="261"/>
      <c r="P167" s="261"/>
      <c r="Q167" s="261"/>
    </row>
    <row r="168" spans="1:17">
      <c r="A168" s="261"/>
      <c r="K168" s="261"/>
      <c r="L168" s="261"/>
      <c r="M168" s="261"/>
      <c r="N168" s="261"/>
      <c r="O168" s="261"/>
      <c r="P168" s="261"/>
      <c r="Q168" s="261"/>
    </row>
    <row r="169" spans="1:17">
      <c r="A169" s="261"/>
      <c r="K169" s="261"/>
      <c r="L169" s="261"/>
      <c r="M169" s="261"/>
      <c r="N169" s="261"/>
      <c r="O169" s="261"/>
      <c r="P169" s="261"/>
      <c r="Q169" s="261"/>
    </row>
    <row r="170" spans="1:17">
      <c r="A170" s="261"/>
      <c r="K170" s="261"/>
      <c r="L170" s="261"/>
      <c r="M170" s="261"/>
      <c r="N170" s="261"/>
      <c r="O170" s="261"/>
      <c r="P170" s="261"/>
      <c r="Q170" s="261"/>
    </row>
    <row r="171" spans="1:17">
      <c r="A171" s="261"/>
      <c r="K171" s="261"/>
      <c r="L171" s="261"/>
      <c r="M171" s="261"/>
      <c r="N171" s="261"/>
      <c r="O171" s="261"/>
      <c r="P171" s="261"/>
      <c r="Q171" s="261"/>
    </row>
    <row r="172" spans="1:17">
      <c r="A172" s="261"/>
      <c r="K172" s="261"/>
      <c r="L172" s="261"/>
      <c r="M172" s="261"/>
      <c r="N172" s="261"/>
      <c r="O172" s="261"/>
      <c r="P172" s="261"/>
      <c r="Q172" s="261"/>
    </row>
    <row r="173" spans="1:17">
      <c r="A173" s="261"/>
      <c r="K173" s="261"/>
      <c r="L173" s="261"/>
      <c r="M173" s="261"/>
      <c r="N173" s="261"/>
      <c r="O173" s="261"/>
      <c r="P173" s="261"/>
      <c r="Q173" s="261"/>
    </row>
    <row r="174" spans="1:17">
      <c r="A174" s="261"/>
      <c r="K174" s="261"/>
      <c r="L174" s="261"/>
      <c r="M174" s="261"/>
      <c r="N174" s="261"/>
      <c r="O174" s="261"/>
      <c r="P174" s="261"/>
      <c r="Q174" s="261"/>
    </row>
    <row r="175" spans="1:17">
      <c r="A175" s="261"/>
      <c r="K175" s="261"/>
      <c r="L175" s="261"/>
      <c r="M175" s="261"/>
      <c r="N175" s="261"/>
      <c r="O175" s="261"/>
      <c r="P175" s="261"/>
      <c r="Q175" s="261"/>
    </row>
    <row r="176" spans="1:17">
      <c r="A176" s="261"/>
      <c r="K176" s="261"/>
      <c r="L176" s="261"/>
      <c r="M176" s="261"/>
      <c r="N176" s="261"/>
      <c r="O176" s="261"/>
      <c r="P176" s="261"/>
      <c r="Q176" s="261"/>
    </row>
    <row r="177" spans="1:17">
      <c r="A177" s="261"/>
      <c r="K177" s="261"/>
      <c r="L177" s="261"/>
      <c r="M177" s="261"/>
      <c r="N177" s="261"/>
      <c r="O177" s="261"/>
      <c r="P177" s="261"/>
      <c r="Q177" s="261"/>
    </row>
    <row r="178" spans="1:17">
      <c r="A178" s="261"/>
      <c r="K178" s="261"/>
      <c r="L178" s="261"/>
      <c r="M178" s="261"/>
      <c r="N178" s="261"/>
      <c r="O178" s="261"/>
      <c r="P178" s="261"/>
      <c r="Q178" s="261"/>
    </row>
    <row r="179" spans="1:17">
      <c r="A179" s="261"/>
      <c r="K179" s="261"/>
      <c r="L179" s="261"/>
      <c r="M179" s="261"/>
      <c r="N179" s="261"/>
      <c r="O179" s="261"/>
      <c r="P179" s="261"/>
      <c r="Q179" s="261"/>
    </row>
    <row r="180" spans="1:17">
      <c r="A180" s="261"/>
      <c r="K180" s="261"/>
      <c r="L180" s="261"/>
      <c r="M180" s="261"/>
      <c r="N180" s="261"/>
      <c r="O180" s="261"/>
      <c r="P180" s="261"/>
      <c r="Q180" s="261"/>
    </row>
    <row r="181" spans="1:17">
      <c r="A181" s="261"/>
      <c r="K181" s="261"/>
      <c r="L181" s="261"/>
      <c r="M181" s="261"/>
      <c r="N181" s="261"/>
      <c r="O181" s="261"/>
      <c r="P181" s="261"/>
      <c r="Q181" s="261"/>
    </row>
    <row r="182" spans="1:17">
      <c r="A182" s="261"/>
      <c r="K182" s="261"/>
      <c r="L182" s="261"/>
      <c r="M182" s="261"/>
      <c r="N182" s="261"/>
      <c r="O182" s="261"/>
      <c r="P182" s="261"/>
      <c r="Q182" s="261"/>
    </row>
    <row r="183" spans="1:17">
      <c r="A183" s="261"/>
      <c r="K183" s="261"/>
      <c r="L183" s="261"/>
      <c r="M183" s="261"/>
      <c r="N183" s="261"/>
      <c r="O183" s="261"/>
      <c r="P183" s="261"/>
      <c r="Q183" s="261"/>
    </row>
    <row r="184" spans="1:17">
      <c r="A184" s="261"/>
      <c r="K184" s="261"/>
      <c r="L184" s="261"/>
      <c r="M184" s="261"/>
      <c r="N184" s="261"/>
      <c r="O184" s="261"/>
      <c r="P184" s="261"/>
      <c r="Q184" s="261"/>
    </row>
    <row r="185" spans="1:17">
      <c r="A185" s="261"/>
      <c r="K185" s="261"/>
      <c r="L185" s="261"/>
      <c r="M185" s="261"/>
      <c r="N185" s="261"/>
      <c r="O185" s="261"/>
      <c r="P185" s="261"/>
      <c r="Q185" s="261"/>
    </row>
    <row r="186" spans="1:17">
      <c r="A186" s="261"/>
      <c r="K186" s="261"/>
      <c r="L186" s="261"/>
      <c r="M186" s="261"/>
      <c r="N186" s="261"/>
      <c r="O186" s="261"/>
      <c r="P186" s="261"/>
      <c r="Q186" s="261"/>
    </row>
    <row r="187" spans="1:17">
      <c r="A187" s="261"/>
      <c r="K187" s="261"/>
      <c r="L187" s="261"/>
      <c r="M187" s="261"/>
      <c r="N187" s="261"/>
      <c r="O187" s="261"/>
      <c r="P187" s="261"/>
      <c r="Q187" s="261"/>
    </row>
    <row r="188" spans="1:17">
      <c r="A188" s="261"/>
      <c r="K188" s="261"/>
      <c r="L188" s="261"/>
      <c r="M188" s="261"/>
      <c r="N188" s="261"/>
      <c r="O188" s="261"/>
      <c r="P188" s="261"/>
      <c r="Q188" s="261"/>
    </row>
    <row r="189" spans="1:17">
      <c r="A189" s="261"/>
      <c r="K189" s="261"/>
      <c r="L189" s="261"/>
      <c r="M189" s="261"/>
      <c r="N189" s="261"/>
      <c r="O189" s="261"/>
      <c r="P189" s="261"/>
      <c r="Q189" s="261"/>
    </row>
    <row r="190" spans="1:17">
      <c r="A190" s="261"/>
      <c r="K190" s="261"/>
      <c r="L190" s="261"/>
      <c r="M190" s="261"/>
      <c r="N190" s="261"/>
      <c r="O190" s="261"/>
      <c r="P190" s="261"/>
      <c r="Q190" s="261"/>
    </row>
    <row r="191" spans="1:17">
      <c r="A191" s="261"/>
      <c r="K191" s="261"/>
      <c r="L191" s="261"/>
      <c r="M191" s="261"/>
      <c r="N191" s="261"/>
      <c r="O191" s="261"/>
      <c r="P191" s="261"/>
      <c r="Q191" s="261"/>
    </row>
    <row r="192" spans="1:17">
      <c r="A192" s="261"/>
      <c r="K192" s="261"/>
      <c r="L192" s="261"/>
      <c r="M192" s="261"/>
      <c r="N192" s="261"/>
      <c r="O192" s="261"/>
      <c r="P192" s="261"/>
      <c r="Q192" s="261"/>
    </row>
    <row r="193" spans="1:17">
      <c r="A193" s="261"/>
      <c r="K193" s="261"/>
      <c r="L193" s="261"/>
      <c r="M193" s="261"/>
      <c r="N193" s="261"/>
      <c r="O193" s="261"/>
      <c r="P193" s="261"/>
      <c r="Q193" s="261"/>
    </row>
    <row r="194" spans="1:17">
      <c r="A194" s="261"/>
      <c r="K194" s="261"/>
      <c r="L194" s="261"/>
      <c r="M194" s="261"/>
      <c r="N194" s="261"/>
      <c r="O194" s="261"/>
      <c r="P194" s="261"/>
      <c r="Q194" s="261"/>
    </row>
    <row r="195" spans="1:17">
      <c r="A195" s="261"/>
      <c r="K195" s="261"/>
      <c r="L195" s="261"/>
      <c r="M195" s="261"/>
      <c r="N195" s="261"/>
      <c r="O195" s="261"/>
      <c r="P195" s="261"/>
      <c r="Q195" s="261"/>
    </row>
    <row r="196" spans="1:17">
      <c r="A196" s="261"/>
      <c r="K196" s="261"/>
      <c r="L196" s="261"/>
      <c r="M196" s="261"/>
      <c r="N196" s="261"/>
      <c r="O196" s="261"/>
      <c r="P196" s="261"/>
      <c r="Q196" s="261"/>
    </row>
    <row r="197" spans="1:17">
      <c r="A197" s="261"/>
      <c r="K197" s="261"/>
      <c r="L197" s="261"/>
      <c r="M197" s="261"/>
      <c r="N197" s="261"/>
      <c r="O197" s="261"/>
      <c r="P197" s="261"/>
      <c r="Q197" s="261"/>
    </row>
    <row r="198" spans="1:17">
      <c r="A198" s="261"/>
      <c r="K198" s="261"/>
      <c r="L198" s="261"/>
      <c r="M198" s="261"/>
      <c r="N198" s="261"/>
      <c r="O198" s="261"/>
      <c r="P198" s="261"/>
      <c r="Q198" s="261"/>
    </row>
    <row r="199" spans="1:17">
      <c r="A199" s="261"/>
      <c r="K199" s="261"/>
      <c r="L199" s="261"/>
      <c r="M199" s="261"/>
      <c r="N199" s="261"/>
      <c r="O199" s="261"/>
      <c r="P199" s="261"/>
      <c r="Q199" s="261"/>
    </row>
    <row r="200" spans="1:17">
      <c r="A200" s="261"/>
      <c r="K200" s="261"/>
      <c r="L200" s="261"/>
      <c r="M200" s="261"/>
      <c r="N200" s="261"/>
      <c r="O200" s="261"/>
      <c r="P200" s="261"/>
      <c r="Q200" s="261"/>
    </row>
    <row r="201" spans="1:17">
      <c r="A201" s="261"/>
      <c r="K201" s="261"/>
      <c r="L201" s="261"/>
      <c r="M201" s="261"/>
      <c r="N201" s="261"/>
      <c r="O201" s="261"/>
      <c r="P201" s="261"/>
      <c r="Q201" s="261"/>
    </row>
    <row r="202" spans="1:17">
      <c r="A202" s="261"/>
      <c r="K202" s="261"/>
      <c r="L202" s="261"/>
      <c r="M202" s="261"/>
      <c r="N202" s="261"/>
      <c r="O202" s="261"/>
      <c r="P202" s="261"/>
      <c r="Q202" s="261"/>
    </row>
    <row r="203" spans="1:17">
      <c r="A203" s="261"/>
      <c r="K203" s="261"/>
      <c r="L203" s="261"/>
      <c r="M203" s="261"/>
      <c r="N203" s="261"/>
      <c r="O203" s="261"/>
      <c r="P203" s="261"/>
      <c r="Q203" s="261"/>
    </row>
    <row r="204" spans="1:17">
      <c r="A204" s="261"/>
      <c r="K204" s="261"/>
      <c r="L204" s="261"/>
      <c r="M204" s="261"/>
      <c r="N204" s="261"/>
      <c r="O204" s="261"/>
      <c r="P204" s="261"/>
      <c r="Q204" s="261"/>
    </row>
    <row r="205" spans="1:17">
      <c r="A205" s="261"/>
      <c r="K205" s="261"/>
      <c r="L205" s="261"/>
      <c r="M205" s="261"/>
      <c r="N205" s="261"/>
      <c r="O205" s="261"/>
      <c r="P205" s="261"/>
      <c r="Q205" s="261"/>
    </row>
    <row r="206" spans="1:17">
      <c r="A206" s="261"/>
      <c r="K206" s="261"/>
      <c r="L206" s="261"/>
      <c r="M206" s="261"/>
      <c r="N206" s="261"/>
      <c r="O206" s="261"/>
      <c r="P206" s="261"/>
      <c r="Q206" s="261"/>
    </row>
    <row r="207" spans="1:17">
      <c r="A207" s="261"/>
      <c r="K207" s="261"/>
      <c r="L207" s="261"/>
      <c r="M207" s="261"/>
      <c r="N207" s="261"/>
      <c r="O207" s="261"/>
      <c r="P207" s="261"/>
      <c r="Q207" s="261"/>
    </row>
    <row r="208" spans="1:17">
      <c r="A208" s="261"/>
      <c r="K208" s="261"/>
      <c r="L208" s="261"/>
      <c r="M208" s="261"/>
      <c r="N208" s="261"/>
      <c r="O208" s="261"/>
      <c r="P208" s="261"/>
      <c r="Q208" s="261"/>
    </row>
    <row r="209" spans="1:17">
      <c r="A209" s="261"/>
      <c r="K209" s="261"/>
      <c r="L209" s="261"/>
      <c r="M209" s="261"/>
      <c r="N209" s="261"/>
      <c r="O209" s="261"/>
      <c r="P209" s="261"/>
      <c r="Q209" s="261"/>
    </row>
    <row r="210" spans="1:17">
      <c r="A210" s="261"/>
      <c r="K210" s="261"/>
      <c r="L210" s="261"/>
      <c r="M210" s="261"/>
      <c r="N210" s="261"/>
      <c r="O210" s="261"/>
      <c r="P210" s="261"/>
      <c r="Q210" s="261"/>
    </row>
    <row r="211" spans="1:17">
      <c r="A211" s="261"/>
      <c r="K211" s="261"/>
      <c r="L211" s="261"/>
      <c r="M211" s="261"/>
      <c r="N211" s="261"/>
      <c r="O211" s="261"/>
      <c r="P211" s="261"/>
      <c r="Q211" s="261"/>
    </row>
    <row r="212" spans="1:17">
      <c r="A212" s="261"/>
      <c r="K212" s="261"/>
      <c r="L212" s="261"/>
      <c r="M212" s="261"/>
      <c r="N212" s="261"/>
      <c r="O212" s="261"/>
      <c r="P212" s="261"/>
      <c r="Q212" s="261"/>
    </row>
    <row r="213" spans="1:17">
      <c r="A213" s="261"/>
      <c r="K213" s="261"/>
      <c r="L213" s="261"/>
      <c r="M213" s="261"/>
      <c r="N213" s="261"/>
      <c r="O213" s="261"/>
      <c r="P213" s="261"/>
      <c r="Q213" s="261"/>
    </row>
    <row r="214" spans="1:17">
      <c r="A214" s="261"/>
      <c r="K214" s="261"/>
      <c r="L214" s="261"/>
      <c r="M214" s="261"/>
      <c r="N214" s="261"/>
      <c r="O214" s="261"/>
      <c r="P214" s="261"/>
      <c r="Q214" s="261"/>
    </row>
    <row r="215" spans="1:17">
      <c r="A215" s="261"/>
      <c r="K215" s="261"/>
      <c r="L215" s="261"/>
      <c r="M215" s="261"/>
      <c r="N215" s="261"/>
      <c r="O215" s="261"/>
      <c r="P215" s="261"/>
      <c r="Q215" s="261"/>
    </row>
    <row r="216" spans="1:17">
      <c r="A216" s="261"/>
      <c r="K216" s="261"/>
      <c r="L216" s="261"/>
      <c r="M216" s="261"/>
      <c r="N216" s="261"/>
      <c r="O216" s="261"/>
      <c r="P216" s="261"/>
      <c r="Q216" s="261"/>
    </row>
    <row r="217" spans="1:17">
      <c r="A217" s="261"/>
      <c r="K217" s="261"/>
      <c r="L217" s="261"/>
      <c r="M217" s="261"/>
      <c r="N217" s="261"/>
      <c r="O217" s="261"/>
      <c r="P217" s="261"/>
      <c r="Q217" s="261"/>
    </row>
    <row r="218" spans="1:17">
      <c r="A218" s="261"/>
      <c r="K218" s="261"/>
      <c r="L218" s="261"/>
      <c r="M218" s="261"/>
      <c r="N218" s="261"/>
      <c r="O218" s="261"/>
      <c r="P218" s="261"/>
      <c r="Q218" s="261"/>
    </row>
    <row r="219" spans="1:17">
      <c r="A219" s="261"/>
      <c r="K219" s="261"/>
      <c r="L219" s="261"/>
      <c r="M219" s="261"/>
      <c r="N219" s="261"/>
      <c r="O219" s="261"/>
      <c r="P219" s="261"/>
      <c r="Q219" s="261"/>
    </row>
    <row r="220" spans="1:17">
      <c r="A220" s="261"/>
      <c r="K220" s="261"/>
      <c r="L220" s="261"/>
      <c r="M220" s="261"/>
      <c r="N220" s="261"/>
      <c r="O220" s="261"/>
      <c r="P220" s="261"/>
      <c r="Q220" s="261"/>
    </row>
    <row r="221" spans="1:17">
      <c r="A221" s="261"/>
      <c r="K221" s="261"/>
      <c r="L221" s="261"/>
      <c r="M221" s="261"/>
      <c r="N221" s="261"/>
      <c r="O221" s="261"/>
      <c r="P221" s="261"/>
      <c r="Q221" s="261"/>
    </row>
    <row r="222" spans="1:17">
      <c r="A222" s="261"/>
      <c r="K222" s="261"/>
      <c r="L222" s="261"/>
      <c r="M222" s="261"/>
      <c r="N222" s="261"/>
      <c r="O222" s="261"/>
      <c r="P222" s="261"/>
      <c r="Q222" s="261"/>
    </row>
    <row r="223" spans="1:17">
      <c r="A223" s="261"/>
      <c r="K223" s="261"/>
      <c r="L223" s="261"/>
      <c r="M223" s="261"/>
      <c r="N223" s="261"/>
      <c r="O223" s="261"/>
      <c r="P223" s="261"/>
      <c r="Q223" s="261"/>
    </row>
    <row r="224" spans="1:17">
      <c r="A224" s="261"/>
      <c r="K224" s="261"/>
      <c r="L224" s="261"/>
      <c r="M224" s="261"/>
      <c r="N224" s="261"/>
      <c r="O224" s="261"/>
      <c r="P224" s="261"/>
      <c r="Q224" s="261"/>
    </row>
    <row r="225" spans="1:17">
      <c r="A225" s="261"/>
      <c r="K225" s="261"/>
      <c r="L225" s="261"/>
      <c r="M225" s="261"/>
      <c r="N225" s="261"/>
      <c r="O225" s="261"/>
      <c r="P225" s="261"/>
      <c r="Q225" s="261"/>
    </row>
    <row r="226" spans="1:17">
      <c r="A226" s="261"/>
      <c r="K226" s="261"/>
      <c r="L226" s="261"/>
      <c r="M226" s="261"/>
      <c r="N226" s="261"/>
      <c r="O226" s="261"/>
      <c r="P226" s="261"/>
      <c r="Q226" s="261"/>
    </row>
    <row r="227" spans="1:17">
      <c r="A227" s="261"/>
      <c r="K227" s="261"/>
      <c r="L227" s="261"/>
      <c r="M227" s="261"/>
      <c r="N227" s="261"/>
      <c r="O227" s="261"/>
      <c r="P227" s="261"/>
      <c r="Q227" s="261"/>
    </row>
    <row r="228" spans="1:17">
      <c r="A228" s="261"/>
      <c r="K228" s="261"/>
      <c r="L228" s="261"/>
      <c r="M228" s="261"/>
      <c r="N228" s="261"/>
      <c r="O228" s="261"/>
      <c r="P228" s="261"/>
      <c r="Q228" s="261"/>
    </row>
    <row r="229" spans="1:17">
      <c r="A229" s="261"/>
      <c r="K229" s="261"/>
      <c r="L229" s="261"/>
      <c r="M229" s="261"/>
      <c r="N229" s="261"/>
      <c r="O229" s="261"/>
      <c r="P229" s="261"/>
      <c r="Q229" s="261"/>
    </row>
    <row r="230" spans="1:17">
      <c r="A230" s="261"/>
      <c r="K230" s="261"/>
      <c r="L230" s="261"/>
      <c r="M230" s="261"/>
      <c r="N230" s="261"/>
      <c r="O230" s="261"/>
      <c r="P230" s="261"/>
      <c r="Q230" s="261"/>
    </row>
    <row r="231" spans="1:17">
      <c r="A231" s="261"/>
      <c r="K231" s="261"/>
      <c r="L231" s="261"/>
      <c r="M231" s="261"/>
      <c r="N231" s="261"/>
      <c r="O231" s="261"/>
      <c r="P231" s="261"/>
      <c r="Q231" s="261"/>
    </row>
    <row r="232" spans="1:17">
      <c r="A232" s="261"/>
      <c r="K232" s="261"/>
      <c r="L232" s="261"/>
      <c r="M232" s="261"/>
      <c r="N232" s="261"/>
      <c r="O232" s="261"/>
      <c r="P232" s="261"/>
      <c r="Q232" s="261"/>
    </row>
    <row r="233" spans="1:17">
      <c r="A233" s="261"/>
      <c r="K233" s="261"/>
      <c r="L233" s="261"/>
      <c r="M233" s="261"/>
      <c r="N233" s="261"/>
      <c r="O233" s="261"/>
      <c r="P233" s="261"/>
      <c r="Q233" s="261"/>
    </row>
    <row r="234" spans="1:17">
      <c r="A234" s="261"/>
      <c r="K234" s="261"/>
      <c r="L234" s="261"/>
      <c r="M234" s="261"/>
      <c r="N234" s="261"/>
      <c r="O234" s="261"/>
      <c r="P234" s="261"/>
      <c r="Q234" s="261"/>
    </row>
    <row r="235" spans="1:17">
      <c r="A235" s="261"/>
      <c r="K235" s="261"/>
      <c r="L235" s="261"/>
      <c r="M235" s="261"/>
      <c r="N235" s="261"/>
      <c r="O235" s="261"/>
      <c r="P235" s="261"/>
      <c r="Q235" s="261"/>
    </row>
    <row r="236" spans="1:17">
      <c r="A236" s="261"/>
      <c r="K236" s="261"/>
      <c r="L236" s="261"/>
      <c r="M236" s="261"/>
      <c r="N236" s="261"/>
      <c r="O236" s="261"/>
      <c r="P236" s="261"/>
      <c r="Q236" s="261"/>
    </row>
    <row r="237" spans="1:17">
      <c r="A237" s="261"/>
      <c r="K237" s="261"/>
      <c r="L237" s="261"/>
      <c r="M237" s="261"/>
      <c r="N237" s="261"/>
      <c r="O237" s="261"/>
      <c r="P237" s="261"/>
      <c r="Q237" s="261"/>
    </row>
    <row r="238" spans="1:17">
      <c r="A238" s="261"/>
      <c r="K238" s="261"/>
      <c r="L238" s="261"/>
      <c r="M238" s="261"/>
      <c r="N238" s="261"/>
      <c r="O238" s="261"/>
      <c r="P238" s="261"/>
      <c r="Q238" s="261"/>
    </row>
    <row r="239" spans="1:17">
      <c r="A239" s="261"/>
      <c r="K239" s="261"/>
      <c r="L239" s="261"/>
      <c r="M239" s="261"/>
      <c r="N239" s="261"/>
      <c r="O239" s="261"/>
      <c r="P239" s="261"/>
      <c r="Q239" s="261"/>
    </row>
    <row r="240" spans="1:17">
      <c r="A240" s="261"/>
      <c r="K240" s="261"/>
      <c r="L240" s="261"/>
      <c r="M240" s="261"/>
      <c r="N240" s="261"/>
      <c r="O240" s="261"/>
      <c r="P240" s="261"/>
      <c r="Q240" s="261"/>
    </row>
    <row r="241" spans="1:17">
      <c r="A241" s="261"/>
      <c r="K241" s="261"/>
      <c r="L241" s="261"/>
      <c r="M241" s="261"/>
      <c r="N241" s="261"/>
      <c r="O241" s="261"/>
      <c r="P241" s="261"/>
      <c r="Q241" s="261"/>
    </row>
    <row r="242" spans="1:17">
      <c r="A242" s="261"/>
      <c r="K242" s="261"/>
      <c r="L242" s="261"/>
      <c r="M242" s="261"/>
      <c r="N242" s="261"/>
      <c r="O242" s="261"/>
      <c r="P242" s="261"/>
      <c r="Q242" s="261"/>
    </row>
    <row r="243" spans="1:17">
      <c r="A243" s="261"/>
    </row>
    <row r="244" spans="1:17">
      <c r="A244" s="261"/>
    </row>
    <row r="245" spans="1:17">
      <c r="A245" s="261"/>
    </row>
    <row r="246" spans="1:17">
      <c r="A246" s="261"/>
      <c r="K246" s="261"/>
      <c r="L246" s="261"/>
      <c r="M246" s="261"/>
      <c r="N246" s="261"/>
      <c r="O246" s="261"/>
      <c r="P246" s="261"/>
      <c r="Q246" s="261"/>
    </row>
    <row r="247" spans="1:17">
      <c r="A247" s="261"/>
      <c r="K247" s="261"/>
      <c r="L247" s="261"/>
      <c r="M247" s="261"/>
      <c r="N247" s="261"/>
      <c r="O247" s="261"/>
      <c r="P247" s="261"/>
      <c r="Q247" s="261"/>
    </row>
    <row r="248" spans="1:17">
      <c r="A248" s="261"/>
      <c r="K248" s="261"/>
      <c r="L248" s="261"/>
      <c r="M248" s="261"/>
      <c r="N248" s="261"/>
      <c r="O248" s="261"/>
      <c r="P248" s="261"/>
      <c r="Q248" s="261"/>
    </row>
    <row r="249" spans="1:17">
      <c r="A249" s="261"/>
      <c r="K249" s="261"/>
      <c r="L249" s="261"/>
      <c r="M249" s="261"/>
      <c r="N249" s="261"/>
      <c r="O249" s="261"/>
      <c r="P249" s="261"/>
      <c r="Q249" s="261"/>
    </row>
    <row r="250" spans="1:17">
      <c r="A250" s="261"/>
      <c r="K250" s="261"/>
      <c r="L250" s="261"/>
      <c r="M250" s="261"/>
      <c r="N250" s="261"/>
      <c r="O250" s="261"/>
      <c r="P250" s="261"/>
      <c r="Q250" s="261"/>
    </row>
    <row r="251" spans="1:17">
      <c r="A251" s="261"/>
      <c r="K251" s="261"/>
      <c r="L251" s="261"/>
      <c r="M251" s="261"/>
      <c r="N251" s="261"/>
      <c r="O251" s="261"/>
      <c r="P251" s="261"/>
      <c r="Q251" s="261"/>
    </row>
    <row r="252" spans="1:17">
      <c r="A252" s="261"/>
      <c r="K252" s="261"/>
      <c r="L252" s="261"/>
      <c r="M252" s="261"/>
      <c r="N252" s="261"/>
      <c r="O252" s="261"/>
      <c r="P252" s="261"/>
      <c r="Q252" s="261"/>
    </row>
    <row r="253" spans="1:17">
      <c r="A253" s="261"/>
      <c r="K253" s="261"/>
      <c r="L253" s="261"/>
      <c r="M253" s="261"/>
      <c r="N253" s="261"/>
      <c r="O253" s="261"/>
      <c r="P253" s="261"/>
      <c r="Q253" s="261"/>
    </row>
    <row r="254" spans="1:17">
      <c r="A254" s="261"/>
      <c r="K254" s="261"/>
      <c r="L254" s="261"/>
      <c r="M254" s="261"/>
      <c r="N254" s="261"/>
      <c r="O254" s="261"/>
      <c r="P254" s="261"/>
      <c r="Q254" s="261"/>
    </row>
    <row r="255" spans="1:17">
      <c r="A255" s="261"/>
      <c r="K255" s="261"/>
      <c r="L255" s="261"/>
      <c r="M255" s="261"/>
      <c r="N255" s="261"/>
      <c r="O255" s="261"/>
      <c r="P255" s="261"/>
      <c r="Q255" s="261"/>
    </row>
    <row r="256" spans="1:17">
      <c r="A256" s="261"/>
      <c r="K256" s="261"/>
      <c r="L256" s="261"/>
      <c r="M256" s="261"/>
      <c r="N256" s="261"/>
      <c r="O256" s="261"/>
      <c r="P256" s="261"/>
      <c r="Q256" s="261"/>
    </row>
    <row r="257" spans="1:17">
      <c r="A257" s="261"/>
      <c r="K257" s="261"/>
      <c r="L257" s="261"/>
      <c r="M257" s="261"/>
      <c r="N257" s="261"/>
      <c r="O257" s="261"/>
      <c r="P257" s="261"/>
      <c r="Q257" s="261"/>
    </row>
    <row r="258" spans="1:17">
      <c r="A258" s="261"/>
      <c r="K258" s="261"/>
      <c r="L258" s="261"/>
      <c r="M258" s="261"/>
      <c r="N258" s="261"/>
      <c r="O258" s="261"/>
      <c r="P258" s="261"/>
      <c r="Q258" s="261"/>
    </row>
    <row r="259" spans="1:17">
      <c r="A259" s="261"/>
      <c r="K259" s="261"/>
      <c r="L259" s="261"/>
      <c r="M259" s="261"/>
      <c r="N259" s="261"/>
      <c r="O259" s="261"/>
      <c r="P259" s="261"/>
      <c r="Q259" s="261"/>
    </row>
    <row r="260" spans="1:17">
      <c r="A260" s="261"/>
      <c r="K260" s="261"/>
      <c r="L260" s="261"/>
      <c r="M260" s="261"/>
      <c r="N260" s="261"/>
      <c r="O260" s="261"/>
      <c r="P260" s="261"/>
      <c r="Q260" s="261"/>
    </row>
    <row r="261" spans="1:17">
      <c r="A261" s="261"/>
      <c r="K261" s="261"/>
      <c r="L261" s="261"/>
      <c r="M261" s="261"/>
      <c r="N261" s="261"/>
      <c r="O261" s="261"/>
      <c r="P261" s="261"/>
      <c r="Q261" s="261"/>
    </row>
    <row r="262" spans="1:17">
      <c r="A262" s="261"/>
      <c r="K262" s="261"/>
      <c r="L262" s="261"/>
      <c r="M262" s="261"/>
      <c r="N262" s="261"/>
      <c r="O262" s="261"/>
      <c r="P262" s="261"/>
      <c r="Q262" s="261"/>
    </row>
    <row r="263" spans="1:17">
      <c r="A263" s="261"/>
      <c r="K263" s="261"/>
      <c r="L263" s="261"/>
      <c r="M263" s="261"/>
      <c r="N263" s="261"/>
      <c r="O263" s="261"/>
      <c r="P263" s="261"/>
      <c r="Q263" s="261"/>
    </row>
    <row r="264" spans="1:17">
      <c r="A264" s="261"/>
      <c r="K264" s="261"/>
      <c r="L264" s="261"/>
      <c r="M264" s="261"/>
      <c r="N264" s="261"/>
      <c r="O264" s="261"/>
      <c r="P264" s="261"/>
      <c r="Q264" s="261"/>
    </row>
    <row r="265" spans="1:17">
      <c r="A265" s="261"/>
      <c r="K265" s="261"/>
      <c r="L265" s="261"/>
      <c r="M265" s="261"/>
      <c r="N265" s="261"/>
      <c r="O265" s="261"/>
      <c r="P265" s="261"/>
      <c r="Q265" s="261"/>
    </row>
    <row r="266" spans="1:17">
      <c r="A266" s="261"/>
      <c r="K266" s="261"/>
      <c r="L266" s="261"/>
      <c r="M266" s="261"/>
      <c r="N266" s="261"/>
      <c r="O266" s="261"/>
      <c r="P266" s="261"/>
      <c r="Q266" s="261"/>
    </row>
    <row r="267" spans="1:17">
      <c r="A267" s="261"/>
      <c r="K267" s="261"/>
      <c r="L267" s="261"/>
      <c r="M267" s="261"/>
      <c r="N267" s="261"/>
      <c r="O267" s="261"/>
      <c r="P267" s="261"/>
      <c r="Q267" s="261"/>
    </row>
    <row r="268" spans="1:17">
      <c r="A268" s="261"/>
      <c r="K268" s="261"/>
      <c r="L268" s="261"/>
      <c r="M268" s="261"/>
      <c r="N268" s="261"/>
      <c r="O268" s="261"/>
      <c r="P268" s="261"/>
      <c r="Q268" s="261"/>
    </row>
    <row r="269" spans="1:17">
      <c r="A269" s="261"/>
      <c r="K269" s="261"/>
      <c r="L269" s="261"/>
      <c r="M269" s="261"/>
      <c r="N269" s="261"/>
      <c r="O269" s="261"/>
      <c r="P269" s="261"/>
      <c r="Q269" s="261"/>
    </row>
    <row r="270" spans="1:17">
      <c r="A270" s="261"/>
      <c r="K270" s="261"/>
      <c r="L270" s="261"/>
      <c r="M270" s="261"/>
      <c r="N270" s="261"/>
      <c r="O270" s="261"/>
      <c r="P270" s="261"/>
      <c r="Q270" s="261"/>
    </row>
    <row r="271" spans="1:17">
      <c r="A271" s="261"/>
      <c r="K271" s="261"/>
      <c r="L271" s="261"/>
      <c r="M271" s="261"/>
      <c r="N271" s="261"/>
      <c r="O271" s="261"/>
      <c r="P271" s="261"/>
      <c r="Q271" s="261"/>
    </row>
    <row r="272" spans="1:17">
      <c r="A272" s="261"/>
      <c r="K272" s="261"/>
      <c r="L272" s="261"/>
      <c r="M272" s="261"/>
      <c r="N272" s="261"/>
      <c r="O272" s="261"/>
      <c r="P272" s="261"/>
      <c r="Q272" s="261"/>
    </row>
    <row r="273" spans="1:17">
      <c r="A273" s="261"/>
    </row>
    <row r="274" spans="1:17">
      <c r="A274" s="261"/>
      <c r="K274" s="261"/>
      <c r="L274" s="261"/>
      <c r="M274" s="261"/>
      <c r="N274" s="261"/>
      <c r="O274" s="261"/>
      <c r="P274" s="261"/>
      <c r="Q274" s="261"/>
    </row>
    <row r="275" spans="1:17">
      <c r="A275" s="261"/>
      <c r="K275" s="261"/>
      <c r="L275" s="261"/>
      <c r="M275" s="261"/>
      <c r="N275" s="261"/>
      <c r="O275" s="261"/>
      <c r="P275" s="261"/>
      <c r="Q275" s="261"/>
    </row>
    <row r="276" spans="1:17">
      <c r="A276" s="261"/>
      <c r="K276" s="261"/>
      <c r="L276" s="261"/>
      <c r="M276" s="261"/>
      <c r="N276" s="261"/>
      <c r="O276" s="261"/>
      <c r="P276" s="261"/>
      <c r="Q276" s="261"/>
    </row>
    <row r="277" spans="1:17">
      <c r="A277" s="261"/>
      <c r="K277" s="261"/>
      <c r="L277" s="261"/>
      <c r="M277" s="261"/>
      <c r="N277" s="261"/>
      <c r="O277" s="261"/>
      <c r="P277" s="261"/>
      <c r="Q277" s="261"/>
    </row>
    <row r="278" spans="1:17">
      <c r="A278" s="261"/>
      <c r="K278" s="261"/>
      <c r="L278" s="261"/>
      <c r="M278" s="261"/>
      <c r="N278" s="261"/>
      <c r="O278" s="261"/>
      <c r="P278" s="261"/>
      <c r="Q278" s="261"/>
    </row>
    <row r="279" spans="1:17">
      <c r="A279" s="261"/>
      <c r="K279" s="261"/>
      <c r="L279" s="261"/>
      <c r="M279" s="261"/>
      <c r="N279" s="261"/>
      <c r="O279" s="261"/>
      <c r="P279" s="261"/>
      <c r="Q279" s="261"/>
    </row>
    <row r="280" spans="1:17">
      <c r="A280" s="261"/>
      <c r="K280" s="261"/>
      <c r="L280" s="261"/>
      <c r="M280" s="261"/>
      <c r="N280" s="261"/>
      <c r="O280" s="261"/>
      <c r="P280" s="261"/>
      <c r="Q280" s="261"/>
    </row>
    <row r="281" spans="1:17">
      <c r="A281" s="261"/>
      <c r="K281" s="261"/>
      <c r="L281" s="261"/>
      <c r="M281" s="261"/>
      <c r="N281" s="261"/>
      <c r="O281" s="261"/>
      <c r="P281" s="261"/>
      <c r="Q281" s="261"/>
    </row>
    <row r="282" spans="1:17">
      <c r="A282" s="261"/>
      <c r="K282" s="261"/>
      <c r="L282" s="261"/>
      <c r="M282" s="261"/>
      <c r="N282" s="261"/>
      <c r="O282" s="261"/>
      <c r="P282" s="261"/>
      <c r="Q282" s="261"/>
    </row>
    <row r="283" spans="1:17">
      <c r="A283" s="261"/>
      <c r="K283" s="261"/>
      <c r="L283" s="261"/>
      <c r="M283" s="261"/>
      <c r="N283" s="261"/>
      <c r="O283" s="261"/>
      <c r="P283" s="261"/>
      <c r="Q283" s="261"/>
    </row>
    <row r="284" spans="1:17">
      <c r="A284" s="261"/>
      <c r="K284" s="261"/>
      <c r="L284" s="261"/>
      <c r="M284" s="261"/>
      <c r="N284" s="261"/>
      <c r="O284" s="261"/>
      <c r="P284" s="261"/>
      <c r="Q284" s="261"/>
    </row>
    <row r="285" spans="1:17">
      <c r="A285" s="261"/>
      <c r="K285" s="261"/>
      <c r="L285" s="261"/>
      <c r="M285" s="261"/>
      <c r="N285" s="261"/>
      <c r="O285" s="261"/>
      <c r="P285" s="261"/>
      <c r="Q285" s="261"/>
    </row>
    <row r="286" spans="1:17">
      <c r="A286" s="261"/>
      <c r="K286" s="261"/>
      <c r="L286" s="261"/>
      <c r="M286" s="261"/>
      <c r="N286" s="261"/>
      <c r="O286" s="261"/>
      <c r="P286" s="261"/>
      <c r="Q286" s="261"/>
    </row>
    <row r="287" spans="1:17">
      <c r="A287" s="261"/>
      <c r="K287" s="261"/>
      <c r="L287" s="261"/>
      <c r="M287" s="261"/>
      <c r="N287" s="261"/>
      <c r="O287" s="261"/>
      <c r="P287" s="261"/>
      <c r="Q287" s="261"/>
    </row>
    <row r="288" spans="1:17">
      <c r="A288" s="261"/>
      <c r="K288" s="261"/>
      <c r="L288" s="261"/>
      <c r="M288" s="261"/>
      <c r="N288" s="261"/>
      <c r="O288" s="261"/>
      <c r="P288" s="261"/>
      <c r="Q288" s="261"/>
    </row>
    <row r="289" spans="1:17">
      <c r="A289" s="261"/>
      <c r="K289" s="261"/>
      <c r="L289" s="261"/>
      <c r="M289" s="261"/>
      <c r="N289" s="261"/>
      <c r="O289" s="261"/>
      <c r="P289" s="261"/>
      <c r="Q289" s="261"/>
    </row>
    <row r="296" spans="1:17">
      <c r="A296" s="261"/>
      <c r="K296" s="261"/>
      <c r="L296" s="261"/>
      <c r="M296" s="261"/>
      <c r="N296" s="261"/>
      <c r="O296" s="261"/>
      <c r="P296" s="261"/>
      <c r="Q296" s="261"/>
    </row>
    <row r="297" spans="1:17">
      <c r="A297" s="261"/>
      <c r="K297" s="261"/>
      <c r="L297" s="261"/>
      <c r="M297" s="261"/>
      <c r="N297" s="261"/>
      <c r="O297" s="261"/>
      <c r="P297" s="261"/>
      <c r="Q297" s="261"/>
    </row>
    <row r="298" spans="1:17">
      <c r="A298" s="261"/>
      <c r="K298" s="261"/>
      <c r="L298" s="261"/>
      <c r="M298" s="261"/>
      <c r="N298" s="261"/>
      <c r="O298" s="261"/>
      <c r="P298" s="261"/>
      <c r="Q298" s="261"/>
    </row>
    <row r="299" spans="1:17">
      <c r="A299" s="261"/>
      <c r="K299" s="261"/>
      <c r="L299" s="261"/>
      <c r="M299" s="261"/>
      <c r="N299" s="261"/>
      <c r="O299" s="261"/>
      <c r="P299" s="261"/>
      <c r="Q299" s="261"/>
    </row>
    <row r="300" spans="1:17">
      <c r="A300" s="261"/>
      <c r="K300" s="261"/>
      <c r="L300" s="261"/>
      <c r="M300" s="261"/>
      <c r="N300" s="261"/>
      <c r="O300" s="261"/>
      <c r="P300" s="261"/>
      <c r="Q300" s="261"/>
    </row>
    <row r="301" spans="1:17">
      <c r="A301" s="261"/>
      <c r="K301" s="261"/>
      <c r="L301" s="261"/>
      <c r="M301" s="261"/>
      <c r="N301" s="261"/>
      <c r="O301" s="261"/>
      <c r="P301" s="261"/>
      <c r="Q301" s="261"/>
    </row>
    <row r="302" spans="1:17">
      <c r="A302" s="261"/>
      <c r="K302" s="261"/>
      <c r="L302" s="261"/>
      <c r="M302" s="261"/>
      <c r="N302" s="261"/>
      <c r="O302" s="261"/>
      <c r="P302" s="261"/>
      <c r="Q302" s="261"/>
    </row>
    <row r="303" spans="1:17">
      <c r="A303" s="261"/>
      <c r="K303" s="261"/>
      <c r="L303" s="261"/>
      <c r="M303" s="261"/>
      <c r="N303" s="261"/>
      <c r="O303" s="261"/>
      <c r="P303" s="261"/>
      <c r="Q303" s="261"/>
    </row>
    <row r="304" spans="1:17">
      <c r="A304" s="261"/>
      <c r="K304" s="261"/>
      <c r="L304" s="261"/>
      <c r="M304" s="261"/>
      <c r="N304" s="261"/>
      <c r="O304" s="261"/>
      <c r="P304" s="261"/>
      <c r="Q304" s="261"/>
    </row>
    <row r="305" spans="1:17">
      <c r="A305" s="261"/>
      <c r="K305" s="261"/>
      <c r="L305" s="261"/>
      <c r="M305" s="261"/>
      <c r="N305" s="261"/>
      <c r="O305" s="261"/>
      <c r="P305" s="261"/>
      <c r="Q305" s="261"/>
    </row>
    <row r="306" spans="1:17">
      <c r="A306" s="261"/>
      <c r="K306" s="261"/>
      <c r="L306" s="261"/>
      <c r="M306" s="261"/>
      <c r="N306" s="261"/>
      <c r="O306" s="261"/>
      <c r="P306" s="261"/>
      <c r="Q306" s="261"/>
    </row>
    <row r="307" spans="1:17">
      <c r="A307" s="261"/>
      <c r="K307" s="261"/>
      <c r="L307" s="261"/>
      <c r="M307" s="261"/>
      <c r="N307" s="261"/>
      <c r="O307" s="261"/>
      <c r="P307" s="261"/>
      <c r="Q307" s="261"/>
    </row>
    <row r="308" spans="1:17">
      <c r="A308" s="261"/>
      <c r="K308" s="261"/>
      <c r="L308" s="261"/>
      <c r="M308" s="261"/>
      <c r="N308" s="261"/>
      <c r="O308" s="261"/>
      <c r="P308" s="261"/>
      <c r="Q308" s="261"/>
    </row>
    <row r="309" spans="1:17">
      <c r="A309" s="261"/>
      <c r="K309" s="261"/>
      <c r="L309" s="261"/>
      <c r="M309" s="261"/>
      <c r="N309" s="261"/>
      <c r="O309" s="261"/>
      <c r="P309" s="261"/>
      <c r="Q309" s="261"/>
    </row>
    <row r="310" spans="1:17">
      <c r="A310" s="261"/>
      <c r="K310" s="261"/>
      <c r="L310" s="261"/>
      <c r="M310" s="261"/>
      <c r="N310" s="261"/>
      <c r="O310" s="261"/>
      <c r="P310" s="261"/>
      <c r="Q310" s="261"/>
    </row>
    <row r="311" spans="1:17">
      <c r="A311" s="261"/>
      <c r="K311" s="261"/>
      <c r="L311" s="261"/>
      <c r="M311" s="261"/>
      <c r="N311" s="261"/>
      <c r="O311" s="261"/>
      <c r="P311" s="261"/>
      <c r="Q311" s="261"/>
    </row>
    <row r="312" spans="1:17">
      <c r="A312" s="261"/>
      <c r="K312" s="261"/>
      <c r="L312" s="261"/>
      <c r="M312" s="261"/>
      <c r="N312" s="261"/>
      <c r="O312" s="261"/>
      <c r="P312" s="261"/>
      <c r="Q312" s="261"/>
    </row>
    <row r="313" spans="1:17">
      <c r="A313" s="261"/>
      <c r="K313" s="261"/>
      <c r="L313" s="261"/>
      <c r="M313" s="261"/>
      <c r="N313" s="261"/>
      <c r="O313" s="261"/>
      <c r="P313" s="261"/>
      <c r="Q313" s="261"/>
    </row>
    <row r="314" spans="1:17">
      <c r="A314" s="261"/>
      <c r="K314" s="261"/>
      <c r="L314" s="261"/>
      <c r="M314" s="261"/>
      <c r="N314" s="261"/>
      <c r="O314" s="261"/>
      <c r="P314" s="261"/>
      <c r="Q314" s="261"/>
    </row>
    <row r="315" spans="1:17">
      <c r="A315" s="261"/>
      <c r="K315" s="261"/>
      <c r="L315" s="261"/>
      <c r="M315" s="261"/>
      <c r="N315" s="261"/>
      <c r="O315" s="261"/>
      <c r="P315" s="261"/>
      <c r="Q315" s="261"/>
    </row>
    <row r="316" spans="1:17">
      <c r="A316" s="261"/>
      <c r="K316" s="261"/>
      <c r="L316" s="261"/>
      <c r="M316" s="261"/>
      <c r="N316" s="261"/>
      <c r="O316" s="261"/>
      <c r="P316" s="261"/>
      <c r="Q316" s="261"/>
    </row>
    <row r="317" spans="1:17">
      <c r="A317" s="261"/>
      <c r="K317" s="261"/>
      <c r="L317" s="261"/>
      <c r="M317" s="261"/>
      <c r="N317" s="261"/>
      <c r="O317" s="261"/>
      <c r="P317" s="261"/>
      <c r="Q317" s="261"/>
    </row>
    <row r="318" spans="1:17">
      <c r="A318" s="261"/>
      <c r="K318" s="261"/>
      <c r="L318" s="261"/>
      <c r="M318" s="261"/>
      <c r="N318" s="261"/>
      <c r="O318" s="261"/>
      <c r="P318" s="261"/>
      <c r="Q318" s="261"/>
    </row>
    <row r="319" spans="1:17">
      <c r="A319" s="261"/>
      <c r="K319" s="261"/>
      <c r="L319" s="261"/>
      <c r="M319" s="261"/>
      <c r="N319" s="261"/>
      <c r="O319" s="261"/>
      <c r="P319" s="261"/>
      <c r="Q319" s="261"/>
    </row>
    <row r="320" spans="1:17">
      <c r="A320" s="261"/>
      <c r="K320" s="261"/>
      <c r="L320" s="261"/>
      <c r="M320" s="261"/>
      <c r="N320" s="261"/>
      <c r="O320" s="261"/>
      <c r="P320" s="261"/>
      <c r="Q320" s="261"/>
    </row>
    <row r="321" spans="1:17">
      <c r="A321" s="261"/>
      <c r="K321" s="261"/>
      <c r="L321" s="261"/>
      <c r="M321" s="261"/>
      <c r="N321" s="261"/>
      <c r="O321" s="261"/>
      <c r="P321" s="261"/>
      <c r="Q321" s="261"/>
    </row>
    <row r="322" spans="1:17">
      <c r="A322" s="261"/>
      <c r="K322" s="261"/>
      <c r="L322" s="261"/>
      <c r="M322" s="261"/>
      <c r="N322" s="261"/>
      <c r="O322" s="261"/>
      <c r="P322" s="261"/>
      <c r="Q322" s="261"/>
    </row>
    <row r="323" spans="1:17">
      <c r="A323" s="261"/>
      <c r="K323" s="261"/>
      <c r="L323" s="261"/>
      <c r="M323" s="261"/>
      <c r="N323" s="261"/>
      <c r="O323" s="261"/>
      <c r="P323" s="261"/>
      <c r="Q323" s="261"/>
    </row>
    <row r="324" spans="1:17">
      <c r="A324" s="261"/>
      <c r="K324" s="261"/>
      <c r="L324" s="261"/>
      <c r="M324" s="261"/>
      <c r="N324" s="261"/>
      <c r="O324" s="261"/>
      <c r="P324" s="261"/>
      <c r="Q324" s="261"/>
    </row>
    <row r="325" spans="1:17">
      <c r="A325" s="261"/>
      <c r="K325" s="261"/>
      <c r="L325" s="261"/>
      <c r="M325" s="261"/>
      <c r="N325" s="261"/>
      <c r="O325" s="261"/>
      <c r="P325" s="261"/>
      <c r="Q325" s="261"/>
    </row>
    <row r="326" spans="1:17">
      <c r="A326" s="261"/>
      <c r="K326" s="261"/>
      <c r="L326" s="261"/>
      <c r="M326" s="261"/>
      <c r="N326" s="261"/>
      <c r="O326" s="261"/>
      <c r="P326" s="261"/>
      <c r="Q326" s="261"/>
    </row>
    <row r="327" spans="1:17">
      <c r="A327" s="261"/>
      <c r="K327" s="261"/>
      <c r="L327" s="261"/>
      <c r="M327" s="261"/>
      <c r="N327" s="261"/>
      <c r="O327" s="261"/>
      <c r="P327" s="261"/>
      <c r="Q327" s="261"/>
    </row>
    <row r="328" spans="1:17">
      <c r="A328" s="261"/>
      <c r="K328" s="261"/>
      <c r="L328" s="261"/>
      <c r="M328" s="261"/>
      <c r="N328" s="261"/>
      <c r="O328" s="261"/>
      <c r="P328" s="261"/>
      <c r="Q328" s="261"/>
    </row>
    <row r="329" spans="1:17">
      <c r="A329" s="261"/>
      <c r="K329" s="261"/>
      <c r="L329" s="261"/>
      <c r="M329" s="261"/>
      <c r="N329" s="261"/>
      <c r="O329" s="261"/>
      <c r="P329" s="261"/>
      <c r="Q329" s="261"/>
    </row>
    <row r="330" spans="1:17">
      <c r="A330" s="261"/>
      <c r="K330" s="261"/>
      <c r="L330" s="261"/>
      <c r="M330" s="261"/>
      <c r="N330" s="261"/>
      <c r="O330" s="261"/>
      <c r="P330" s="261"/>
      <c r="Q330" s="261"/>
    </row>
  </sheetData>
  <sheetProtection password="E269" sheet="1" objects="1" scenarios="1" selectLockedCells="1"/>
  <dataValidations count="2">
    <dataValidation type="list" allowBlank="1" showInputMessage="1" showErrorMessage="1" sqref="J5">
      <formula1>$J$1:$M$1</formula1>
    </dataValidation>
    <dataValidation type="list" allowBlank="1" showInputMessage="1" showErrorMessage="1" sqref="J4">
      <formula1>$G$1:$I$1</formula1>
    </dataValidation>
  </dataValidations>
  <pageMargins left="0.7" right="0.7" top="0.75" bottom="0.75" header="0.3" footer="0.3"/>
  <pageSetup paperSize="9" scale="24"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dimension ref="A1:AI325"/>
  <sheetViews>
    <sheetView showGridLines="0" showRowColHeaders="0" showZeros="0" zoomScaleNormal="100" zoomScaleSheetLayoutView="106" workbookViewId="0">
      <selection activeCell="J6" sqref="J6"/>
    </sheetView>
  </sheetViews>
  <sheetFormatPr baseColWidth="10" defaultRowHeight="12.75"/>
  <cols>
    <col min="1" max="1" width="1.625" style="185" customWidth="1"/>
    <col min="2" max="2" width="18.625" style="186" customWidth="1"/>
    <col min="3" max="4" width="11.625" style="186" customWidth="1"/>
    <col min="5" max="5" width="8.625" style="186" customWidth="1"/>
    <col min="6" max="6" width="10.625" style="186" customWidth="1"/>
    <col min="7" max="7" width="11.625" style="186" customWidth="1"/>
    <col min="8" max="8" width="10.625" style="186" customWidth="1"/>
    <col min="9" max="10" width="11.625" style="186" customWidth="1"/>
    <col min="11" max="12" width="10.625" style="186" customWidth="1"/>
    <col min="13" max="14" width="9.625" style="186" customWidth="1"/>
    <col min="15" max="15" width="10.625" style="774" customWidth="1"/>
    <col min="16" max="17" width="11.625" style="186" customWidth="1"/>
    <col min="18" max="19" width="8.625" style="186" customWidth="1"/>
    <col min="20" max="20" width="10.625" style="186" customWidth="1"/>
    <col min="21" max="21" width="8.625" style="186" customWidth="1"/>
    <col min="22" max="22" width="8.375" style="186" bestFit="1" customWidth="1"/>
    <col min="23" max="23" width="10.875" style="186" bestFit="1" customWidth="1"/>
    <col min="24" max="27" width="5" style="186" bestFit="1" customWidth="1"/>
    <col min="28" max="28" width="4.875" style="186" bestFit="1" customWidth="1"/>
    <col min="29" max="16384" width="11" style="186"/>
  </cols>
  <sheetData>
    <row r="1" spans="1:21" ht="15" customHeight="1">
      <c r="G1" s="187" t="s">
        <v>291</v>
      </c>
      <c r="H1" s="185" t="s">
        <v>89</v>
      </c>
      <c r="I1" s="185" t="s">
        <v>0</v>
      </c>
      <c r="J1" s="185" t="s">
        <v>291</v>
      </c>
      <c r="K1" s="185" t="s">
        <v>207</v>
      </c>
      <c r="L1" s="185" t="s">
        <v>208</v>
      </c>
      <c r="M1" s="185" t="s">
        <v>209</v>
      </c>
      <c r="N1" s="185"/>
      <c r="O1" s="187">
        <f>IF(Q54=F62,0,1)</f>
        <v>1</v>
      </c>
    </row>
    <row r="2" spans="1:21" ht="18.75">
      <c r="B2" s="189" t="s">
        <v>313</v>
      </c>
      <c r="D2" s="190"/>
      <c r="E2" s="191"/>
      <c r="F2" s="192"/>
      <c r="G2" s="192"/>
      <c r="O2" s="186"/>
    </row>
    <row r="3" spans="1:21">
      <c r="B3" s="260"/>
      <c r="D3" s="190"/>
      <c r="E3" s="191"/>
      <c r="F3" s="192"/>
      <c r="G3" s="192"/>
      <c r="O3" s="186"/>
    </row>
    <row r="4" spans="1:21" ht="15" customHeight="1">
      <c r="D4" s="193"/>
      <c r="E4" s="194"/>
      <c r="F4" s="192"/>
      <c r="N4" s="186" t="s">
        <v>215</v>
      </c>
    </row>
    <row r="5" spans="1:21" ht="15" customHeight="1">
      <c r="B5" s="195" t="s">
        <v>118</v>
      </c>
      <c r="C5" s="196" t="str">
        <f>$J$5</f>
        <v>Todas</v>
      </c>
      <c r="D5" s="197"/>
      <c r="E5" s="198"/>
      <c r="F5" s="192"/>
      <c r="I5" s="199" t="s">
        <v>122</v>
      </c>
      <c r="J5" s="262" t="s">
        <v>291</v>
      </c>
      <c r="K5" s="200" t="s">
        <v>118</v>
      </c>
      <c r="N5" s="972" t="s">
        <v>22</v>
      </c>
      <c r="O5" s="972"/>
      <c r="P5" s="737" t="s">
        <v>227</v>
      </c>
    </row>
    <row r="6" spans="1:21" ht="15" customHeight="1">
      <c r="B6" s="201" t="s">
        <v>88</v>
      </c>
      <c r="C6" s="196" t="str">
        <f>$J$6</f>
        <v>Todas</v>
      </c>
      <c r="I6" s="202"/>
      <c r="J6" s="450" t="s">
        <v>291</v>
      </c>
      <c r="K6" s="200" t="s">
        <v>88</v>
      </c>
      <c r="N6" s="973" t="str">
        <f>$J$5</f>
        <v>Todas</v>
      </c>
      <c r="O6" s="973"/>
      <c r="P6" s="737" t="s">
        <v>118</v>
      </c>
    </row>
    <row r="7" spans="1:21" ht="15" customHeight="1">
      <c r="I7" s="188"/>
      <c r="N7" s="973" t="str">
        <f>$J$6</f>
        <v>Todas</v>
      </c>
      <c r="O7" s="973"/>
      <c r="P7" s="761" t="s">
        <v>88</v>
      </c>
    </row>
    <row r="8" spans="1:21">
      <c r="A8" s="185">
        <v>1</v>
      </c>
      <c r="B8" s="788" t="s">
        <v>116</v>
      </c>
      <c r="C8" s="789" t="s">
        <v>96</v>
      </c>
      <c r="D8" s="790" t="s">
        <v>97</v>
      </c>
      <c r="E8" s="789" t="s">
        <v>90</v>
      </c>
      <c r="F8" s="789" t="s">
        <v>96</v>
      </c>
      <c r="G8" s="790" t="s">
        <v>97</v>
      </c>
      <c r="H8" s="789" t="s">
        <v>90</v>
      </c>
      <c r="I8" s="185" t="s">
        <v>96</v>
      </c>
      <c r="J8" s="185"/>
      <c r="K8" s="187" t="s">
        <v>210</v>
      </c>
      <c r="L8" s="185"/>
      <c r="M8" s="185" t="s">
        <v>211</v>
      </c>
      <c r="N8" s="185" t="s">
        <v>97</v>
      </c>
      <c r="O8" s="185"/>
      <c r="P8" s="187" t="s">
        <v>210</v>
      </c>
      <c r="Q8" s="185" t="s">
        <v>211</v>
      </c>
      <c r="R8" s="185" t="s">
        <v>90</v>
      </c>
      <c r="S8" s="185"/>
      <c r="T8" s="187" t="s">
        <v>210</v>
      </c>
      <c r="U8" s="791" t="s">
        <v>211</v>
      </c>
    </row>
    <row r="9" spans="1:21" ht="15" customHeight="1">
      <c r="A9" s="212">
        <v>1</v>
      </c>
      <c r="B9" s="766" t="str">
        <f>VLOOKUP(LARGE($K$9:$K$16,A9),$K$9:$L$16,2,)</f>
        <v>Otros</v>
      </c>
      <c r="C9" s="792">
        <f>LARGE($I$9:$I$16,A9)</f>
        <v>49</v>
      </c>
      <c r="D9" s="792">
        <f>VLOOKUP(B9,$L$9:$N$16,3,)</f>
        <v>3</v>
      </c>
      <c r="E9" s="792">
        <f>VLOOKUP(B9,$L$9:$R$16,7,)</f>
        <v>0</v>
      </c>
      <c r="F9" s="793">
        <f>VLOOKUP(B9,$L$9:$M$16,2,)</f>
        <v>0.94230769230769229</v>
      </c>
      <c r="G9" s="793">
        <f>VLOOKUP(B9,$L$9:$Q$16,6,)</f>
        <v>5.7692307692307696E-2</v>
      </c>
      <c r="H9" s="793">
        <f>VLOOKUP(B9,$L$9:$U$16,10,)</f>
        <v>1.5384615384615385E-6</v>
      </c>
      <c r="I9" s="775">
        <f t="shared" ref="I9:I16" si="0">IF($J$6="Todas",SUM(D30:F30),HLOOKUP($J$6,$D$29:$F$37,A30,))</f>
        <v>0</v>
      </c>
      <c r="J9" s="745">
        <f>COUNTIF($I$9:$I$16,I9)</f>
        <v>1</v>
      </c>
      <c r="K9" s="469">
        <f>IFERROR(IF(J9=1,I9,I9+A9/100000)/SUM($I$9:$I$16),)</f>
        <v>0</v>
      </c>
      <c r="L9" s="745" t="s">
        <v>108</v>
      </c>
      <c r="M9" s="469">
        <f>IFERROR(IF(J9=1,I9,I9+A9/100000)/SUM(I9,N9,R9),)</f>
        <v>0</v>
      </c>
      <c r="N9" s="775">
        <f t="shared" ref="N9:N16" si="1">IF($J$6="Todas",SUM(J30:L30),HLOOKUP($J$6,$J$29:$L$37,A30,))</f>
        <v>0</v>
      </c>
      <c r="O9" s="745">
        <f>COUNTIF($N$9:$N$16,N9)</f>
        <v>3</v>
      </c>
      <c r="P9" s="469">
        <f>IFERROR(IF(O9=1,N9,N9+A9/10000)/SUM($N$9:$N$16),)</f>
        <v>1.1111111111111112E-5</v>
      </c>
      <c r="Q9" s="469">
        <f>IFERROR(IF(O9=1,N9,N9+A9/100000)/SUM(I9,N9,R9),)</f>
        <v>6.0975609756097569E-8</v>
      </c>
      <c r="R9" s="775">
        <f t="shared" ref="R9:R16" si="2">IF($J$6="Todas",SUM(P30:R30),HLOOKUP($J$6,$P$29:$R$37,A30,))</f>
        <v>164</v>
      </c>
      <c r="S9" s="745">
        <f>COUNTIF($R$9:$R$16,R9)</f>
        <v>1</v>
      </c>
      <c r="T9" s="469">
        <f>IFERROR(IF(S9=1,R9,R9+A9/100000)/SUM($R$9:$R$16),)</f>
        <v>1</v>
      </c>
      <c r="U9" s="469">
        <f>IFERROR(IF(S9=1,R9,R9+A9/100000)/SUM(I9,N9,R9),)</f>
        <v>1</v>
      </c>
    </row>
    <row r="10" spans="1:21" ht="15" customHeight="1">
      <c r="A10" s="212">
        <v>2</v>
      </c>
      <c r="B10" s="766" t="str">
        <f t="shared" ref="B10:B16" si="3">VLOOKUP(LARGE($K$9:$K$16,A10),$K$9:$L$16,2,)</f>
        <v>Bomba de calor agua</v>
      </c>
      <c r="C10" s="767">
        <f t="shared" ref="C10:C16" si="4">LARGE($I$9:$I$16,A10)</f>
        <v>16</v>
      </c>
      <c r="D10" s="767">
        <f t="shared" ref="D10:D16" si="5">VLOOKUP(B10,$L$9:$N$16,3,)</f>
        <v>2</v>
      </c>
      <c r="E10" s="767">
        <f t="shared" ref="E10:E16" si="6">VLOOKUP(B10,$L$9:$R$16,7,)</f>
        <v>0</v>
      </c>
      <c r="F10" s="794">
        <f t="shared" ref="F10:F16" si="7">VLOOKUP(B10,$L$9:$M$16,2,)</f>
        <v>0.88888888888888884</v>
      </c>
      <c r="G10" s="794">
        <f t="shared" ref="G10:G16" si="8">VLOOKUP(B10,$L$9:$Q$16,6,)</f>
        <v>0.11111333333333333</v>
      </c>
      <c r="H10" s="794">
        <f t="shared" ref="H10:H16" si="9">VLOOKUP(B10,$L$9:$U$16,10,)</f>
        <v>2.2222222222222225E-6</v>
      </c>
      <c r="I10" s="775">
        <f t="shared" si="0"/>
        <v>6</v>
      </c>
      <c r="J10" s="745">
        <f t="shared" ref="J10:J16" si="10">COUNTIF($I$9:$I$16,I10)</f>
        <v>1</v>
      </c>
      <c r="K10" s="469">
        <f t="shared" ref="K10:K16" si="11">IFERROR(IF(J10=1,I10,I10+A10/100000)/SUM($I$9:$I$16),)</f>
        <v>6.5934065934065936E-2</v>
      </c>
      <c r="L10" s="745" t="s">
        <v>109</v>
      </c>
      <c r="M10" s="469">
        <f>IFERROR(IF(J10=1,I10,I10+A10/100000)/SUM(I10,N10,R10),)</f>
        <v>0.8571428571428571</v>
      </c>
      <c r="N10" s="775">
        <f t="shared" si="1"/>
        <v>1</v>
      </c>
      <c r="O10" s="745">
        <f t="shared" ref="O10:O16" si="12">COUNTIF($N$9:$N$16,N10)</f>
        <v>2</v>
      </c>
      <c r="P10" s="469">
        <f t="shared" ref="P10:P16" si="13">IFERROR(IF(O10=1,N10,N10+A10/10000)/SUM($N$9:$N$16),)</f>
        <v>0.11113333333333333</v>
      </c>
      <c r="Q10" s="469">
        <f t="shared" ref="Q10:Q16" si="14">IFERROR(IF(O10=1,N10,N10+A10/100000)/SUM(I10,N10,R10),)</f>
        <v>0.14285999999999999</v>
      </c>
      <c r="R10" s="775">
        <f t="shared" si="2"/>
        <v>0</v>
      </c>
      <c r="S10" s="745">
        <f t="shared" ref="S10:S16" si="15">COUNTIF($R$9:$R$16,R10)</f>
        <v>7</v>
      </c>
      <c r="T10" s="469">
        <f t="shared" ref="T10:T16" si="16">IFERROR(IF(S10=1,R10,R10+A10/100000)/SUM($R$9:$R$16),)</f>
        <v>1.2195121951219514E-7</v>
      </c>
      <c r="U10" s="469">
        <f t="shared" ref="U10:U16" si="17">IFERROR(IF(S10=1,R10,R10+A10/100000)/SUM(I10,N10,R10),)</f>
        <v>2.8571428571428573E-6</v>
      </c>
    </row>
    <row r="11" spans="1:21" ht="15" customHeight="1">
      <c r="A11" s="212">
        <v>3</v>
      </c>
      <c r="B11" s="766" t="str">
        <f t="shared" si="3"/>
        <v>Bomba de calor aire</v>
      </c>
      <c r="C11" s="767">
        <f t="shared" si="4"/>
        <v>11</v>
      </c>
      <c r="D11" s="767">
        <f t="shared" si="5"/>
        <v>1</v>
      </c>
      <c r="E11" s="767">
        <f t="shared" si="6"/>
        <v>0</v>
      </c>
      <c r="F11" s="794">
        <f t="shared" si="7"/>
        <v>0.91666666666666663</v>
      </c>
      <c r="G11" s="794">
        <f t="shared" si="8"/>
        <v>8.3335833333333331E-2</v>
      </c>
      <c r="H11" s="794">
        <f t="shared" si="9"/>
        <v>2.5000000000000002E-6</v>
      </c>
      <c r="I11" s="775">
        <f t="shared" si="0"/>
        <v>11</v>
      </c>
      <c r="J11" s="745">
        <f t="shared" si="10"/>
        <v>1</v>
      </c>
      <c r="K11" s="469">
        <f t="shared" si="11"/>
        <v>0.12087912087912088</v>
      </c>
      <c r="L11" s="745" t="s">
        <v>112</v>
      </c>
      <c r="M11" s="469">
        <f>IFERROR(IF(J11=1,I11,I11+A11/100000)/SUM(I11,N11,R11),)</f>
        <v>0.91666666666666663</v>
      </c>
      <c r="N11" s="775">
        <f t="shared" si="1"/>
        <v>1</v>
      </c>
      <c r="O11" s="745">
        <f t="shared" si="12"/>
        <v>2</v>
      </c>
      <c r="P11" s="469">
        <f t="shared" si="13"/>
        <v>0.11114444444444443</v>
      </c>
      <c r="Q11" s="469">
        <f t="shared" si="14"/>
        <v>8.3335833333333331E-2</v>
      </c>
      <c r="R11" s="775">
        <f t="shared" si="2"/>
        <v>0</v>
      </c>
      <c r="S11" s="745">
        <f t="shared" si="15"/>
        <v>7</v>
      </c>
      <c r="T11" s="469">
        <f t="shared" si="16"/>
        <v>1.8292682926829268E-7</v>
      </c>
      <c r="U11" s="469">
        <f t="shared" si="17"/>
        <v>2.5000000000000002E-6</v>
      </c>
    </row>
    <row r="12" spans="1:21" ht="15" customHeight="1">
      <c r="A12" s="212">
        <v>4</v>
      </c>
      <c r="B12" s="766" t="str">
        <f t="shared" si="3"/>
        <v>AC Eléctrico</v>
      </c>
      <c r="C12" s="767">
        <f t="shared" si="4"/>
        <v>6</v>
      </c>
      <c r="D12" s="767">
        <f t="shared" si="5"/>
        <v>1</v>
      </c>
      <c r="E12" s="767">
        <f t="shared" si="6"/>
        <v>0</v>
      </c>
      <c r="F12" s="794">
        <f t="shared" si="7"/>
        <v>0.8571428571428571</v>
      </c>
      <c r="G12" s="794">
        <f t="shared" si="8"/>
        <v>0.14285999999999999</v>
      </c>
      <c r="H12" s="794">
        <f t="shared" si="9"/>
        <v>2.8571428571428573E-6</v>
      </c>
      <c r="I12" s="775">
        <f t="shared" si="0"/>
        <v>16</v>
      </c>
      <c r="J12" s="745">
        <f t="shared" si="10"/>
        <v>1</v>
      </c>
      <c r="K12" s="469">
        <f t="shared" si="11"/>
        <v>0.17582417582417584</v>
      </c>
      <c r="L12" s="745" t="s">
        <v>114</v>
      </c>
      <c r="M12" s="469">
        <f t="shared" ref="M12:M16" si="18">IFERROR(IF(J12=1,I12,I12+A12/100000)/SUM(I12,N12,R12),)</f>
        <v>0.88888888888888884</v>
      </c>
      <c r="N12" s="775">
        <f t="shared" si="1"/>
        <v>2</v>
      </c>
      <c r="O12" s="745">
        <f t="shared" si="12"/>
        <v>2</v>
      </c>
      <c r="P12" s="469">
        <f t="shared" si="13"/>
        <v>0.22226666666666667</v>
      </c>
      <c r="Q12" s="469">
        <f t="shared" si="14"/>
        <v>0.11111333333333333</v>
      </c>
      <c r="R12" s="775">
        <f t="shared" si="2"/>
        <v>0</v>
      </c>
      <c r="S12" s="745">
        <f t="shared" si="15"/>
        <v>7</v>
      </c>
      <c r="T12" s="469">
        <f t="shared" si="16"/>
        <v>2.4390243902439027E-7</v>
      </c>
      <c r="U12" s="469">
        <f t="shared" si="17"/>
        <v>2.2222222222222225E-6</v>
      </c>
    </row>
    <row r="13" spans="1:21" ht="15" customHeight="1">
      <c r="A13" s="212">
        <v>5</v>
      </c>
      <c r="B13" s="766" t="str">
        <f t="shared" si="3"/>
        <v>Ref. Adiabática</v>
      </c>
      <c r="C13" s="767">
        <f t="shared" si="4"/>
        <v>5</v>
      </c>
      <c r="D13" s="767">
        <f t="shared" si="5"/>
        <v>2</v>
      </c>
      <c r="E13" s="767">
        <f t="shared" si="6"/>
        <v>0</v>
      </c>
      <c r="F13" s="794">
        <f t="shared" si="7"/>
        <v>0.7142857142857143</v>
      </c>
      <c r="G13" s="794">
        <f t="shared" si="8"/>
        <v>0.28572428571428571</v>
      </c>
      <c r="H13" s="794">
        <f t="shared" si="9"/>
        <v>9.9999999999999991E-6</v>
      </c>
      <c r="I13" s="775">
        <f t="shared" si="0"/>
        <v>1</v>
      </c>
      <c r="J13" s="745">
        <f t="shared" si="10"/>
        <v>1</v>
      </c>
      <c r="K13" s="469">
        <f t="shared" si="11"/>
        <v>1.098901098901099E-2</v>
      </c>
      <c r="L13" s="745" t="s">
        <v>277</v>
      </c>
      <c r="M13" s="469">
        <f t="shared" si="18"/>
        <v>1</v>
      </c>
      <c r="N13" s="775">
        <f t="shared" si="1"/>
        <v>0</v>
      </c>
      <c r="O13" s="745">
        <f t="shared" si="12"/>
        <v>3</v>
      </c>
      <c r="P13" s="469">
        <f t="shared" si="13"/>
        <v>5.5555555555555558E-5</v>
      </c>
      <c r="Q13" s="469">
        <f t="shared" si="14"/>
        <v>5.0000000000000002E-5</v>
      </c>
      <c r="R13" s="775">
        <f t="shared" si="2"/>
        <v>0</v>
      </c>
      <c r="S13" s="745">
        <f t="shared" si="15"/>
        <v>7</v>
      </c>
      <c r="T13" s="469">
        <f t="shared" si="16"/>
        <v>3.0487804878048784E-7</v>
      </c>
      <c r="U13" s="469">
        <f t="shared" si="17"/>
        <v>5.0000000000000002E-5</v>
      </c>
    </row>
    <row r="14" spans="1:21" ht="15" customHeight="1">
      <c r="A14" s="212">
        <v>6</v>
      </c>
      <c r="B14" s="766" t="str">
        <f t="shared" si="3"/>
        <v>Sist. abs. no renov</v>
      </c>
      <c r="C14" s="767">
        <f t="shared" si="4"/>
        <v>3</v>
      </c>
      <c r="D14" s="767">
        <f t="shared" si="5"/>
        <v>0</v>
      </c>
      <c r="E14" s="767">
        <f t="shared" si="6"/>
        <v>0</v>
      </c>
      <c r="F14" s="794">
        <f t="shared" si="7"/>
        <v>1</v>
      </c>
      <c r="G14" s="794">
        <f t="shared" si="8"/>
        <v>2.0000000000000002E-5</v>
      </c>
      <c r="H14" s="794">
        <f t="shared" si="9"/>
        <v>2.0000000000000002E-5</v>
      </c>
      <c r="I14" s="775">
        <f t="shared" si="0"/>
        <v>3</v>
      </c>
      <c r="J14" s="745">
        <f t="shared" si="10"/>
        <v>1</v>
      </c>
      <c r="K14" s="469">
        <f t="shared" si="11"/>
        <v>3.2967032967032968E-2</v>
      </c>
      <c r="L14" s="745" t="s">
        <v>310</v>
      </c>
      <c r="M14" s="469">
        <f t="shared" si="18"/>
        <v>1</v>
      </c>
      <c r="N14" s="775">
        <f t="shared" si="1"/>
        <v>0</v>
      </c>
      <c r="O14" s="745">
        <f t="shared" si="12"/>
        <v>3</v>
      </c>
      <c r="P14" s="469">
        <f t="shared" si="13"/>
        <v>6.6666666666666656E-5</v>
      </c>
      <c r="Q14" s="469">
        <f t="shared" si="14"/>
        <v>2.0000000000000002E-5</v>
      </c>
      <c r="R14" s="775">
        <f t="shared" si="2"/>
        <v>0</v>
      </c>
      <c r="S14" s="745">
        <f t="shared" si="15"/>
        <v>7</v>
      </c>
      <c r="T14" s="469">
        <f t="shared" si="16"/>
        <v>3.6585365853658536E-7</v>
      </c>
      <c r="U14" s="469">
        <f t="shared" si="17"/>
        <v>2.0000000000000002E-5</v>
      </c>
    </row>
    <row r="15" spans="1:21" ht="15" customHeight="1">
      <c r="A15" s="212">
        <v>7</v>
      </c>
      <c r="B15" s="766" t="str">
        <f>VLOOKUP(LARGE($K$9:$K$16,A15),$K$9:$L$16,2,)</f>
        <v>Bomba de calor gas</v>
      </c>
      <c r="C15" s="767">
        <f t="shared" si="4"/>
        <v>1</v>
      </c>
      <c r="D15" s="767">
        <f t="shared" si="5"/>
        <v>0</v>
      </c>
      <c r="E15" s="767">
        <f t="shared" si="6"/>
        <v>0</v>
      </c>
      <c r="F15" s="794">
        <f t="shared" si="7"/>
        <v>1</v>
      </c>
      <c r="G15" s="794">
        <f t="shared" si="8"/>
        <v>5.0000000000000002E-5</v>
      </c>
      <c r="H15" s="794">
        <f t="shared" si="9"/>
        <v>5.0000000000000002E-5</v>
      </c>
      <c r="I15" s="775">
        <f t="shared" si="0"/>
        <v>5</v>
      </c>
      <c r="J15" s="745">
        <f t="shared" si="10"/>
        <v>1</v>
      </c>
      <c r="K15" s="469">
        <f t="shared" si="11"/>
        <v>5.4945054945054944E-2</v>
      </c>
      <c r="L15" s="745" t="s">
        <v>311</v>
      </c>
      <c r="M15" s="469">
        <f t="shared" si="18"/>
        <v>0.7142857142857143</v>
      </c>
      <c r="N15" s="775">
        <f t="shared" si="1"/>
        <v>2</v>
      </c>
      <c r="O15" s="745">
        <f t="shared" si="12"/>
        <v>2</v>
      </c>
      <c r="P15" s="469">
        <f t="shared" si="13"/>
        <v>0.22230000000000003</v>
      </c>
      <c r="Q15" s="469">
        <f t="shared" si="14"/>
        <v>0.28572428571428571</v>
      </c>
      <c r="R15" s="775">
        <f t="shared" si="2"/>
        <v>0</v>
      </c>
      <c r="S15" s="745">
        <f t="shared" si="15"/>
        <v>7</v>
      </c>
      <c r="T15" s="469">
        <f t="shared" si="16"/>
        <v>4.2682926829268287E-7</v>
      </c>
      <c r="U15" s="469">
        <f t="shared" si="17"/>
        <v>9.9999999999999991E-6</v>
      </c>
    </row>
    <row r="16" spans="1:21" ht="15" customHeight="1" thickBot="1">
      <c r="A16" s="212">
        <v>8</v>
      </c>
      <c r="B16" s="766" t="str">
        <f t="shared" si="3"/>
        <v>Ninguno</v>
      </c>
      <c r="C16" s="767">
        <f t="shared" si="4"/>
        <v>0</v>
      </c>
      <c r="D16" s="767">
        <f t="shared" si="5"/>
        <v>0</v>
      </c>
      <c r="E16" s="767">
        <f t="shared" si="6"/>
        <v>164</v>
      </c>
      <c r="F16" s="794">
        <f t="shared" si="7"/>
        <v>0</v>
      </c>
      <c r="G16" s="794">
        <f t="shared" si="8"/>
        <v>6.0975609756097569E-8</v>
      </c>
      <c r="H16" s="794">
        <f t="shared" si="9"/>
        <v>1</v>
      </c>
      <c r="I16" s="775">
        <f t="shared" si="0"/>
        <v>49</v>
      </c>
      <c r="J16" s="745">
        <f t="shared" si="10"/>
        <v>1</v>
      </c>
      <c r="K16" s="469">
        <f t="shared" si="11"/>
        <v>0.53846153846153844</v>
      </c>
      <c r="L16" s="745" t="s">
        <v>50</v>
      </c>
      <c r="M16" s="469">
        <f t="shared" si="18"/>
        <v>0.94230769230769229</v>
      </c>
      <c r="N16" s="775">
        <f t="shared" si="1"/>
        <v>3</v>
      </c>
      <c r="O16" s="745">
        <f t="shared" si="12"/>
        <v>1</v>
      </c>
      <c r="P16" s="469">
        <f t="shared" si="13"/>
        <v>0.33333333333333331</v>
      </c>
      <c r="Q16" s="469">
        <f t="shared" si="14"/>
        <v>5.7692307692307696E-2</v>
      </c>
      <c r="R16" s="775">
        <f t="shared" si="2"/>
        <v>0</v>
      </c>
      <c r="S16" s="745">
        <f t="shared" si="15"/>
        <v>7</v>
      </c>
      <c r="T16" s="469">
        <f t="shared" si="16"/>
        <v>4.8780487804878055E-7</v>
      </c>
      <c r="U16" s="469">
        <f t="shared" si="17"/>
        <v>1.5384615384615385E-6</v>
      </c>
    </row>
    <row r="17" spans="1:21" ht="15" customHeight="1" thickTop="1">
      <c r="A17" s="212"/>
      <c r="B17" s="772" t="s">
        <v>22</v>
      </c>
      <c r="C17" s="773">
        <f>SUM(C9:C16)</f>
        <v>91</v>
      </c>
      <c r="D17" s="773">
        <f>SUM(D9:D16)</f>
        <v>9</v>
      </c>
      <c r="E17" s="773">
        <f>SUM(E9:E16)</f>
        <v>164</v>
      </c>
      <c r="F17" s="795"/>
      <c r="G17" s="795"/>
      <c r="H17" s="795"/>
      <c r="I17" s="775"/>
      <c r="J17" s="745"/>
      <c r="K17" s="469"/>
      <c r="L17" s="745"/>
      <c r="M17" s="469"/>
      <c r="N17" s="775"/>
      <c r="O17" s="745"/>
      <c r="P17" s="469"/>
      <c r="Q17" s="469"/>
      <c r="R17" s="775"/>
      <c r="S17" s="745"/>
      <c r="T17" s="469"/>
      <c r="U17" s="469"/>
    </row>
    <row r="18" spans="1:21" ht="15" customHeight="1">
      <c r="A18" s="212"/>
      <c r="B18" s="268" t="s">
        <v>365</v>
      </c>
      <c r="F18" s="796"/>
      <c r="G18" s="796"/>
      <c r="H18" s="796"/>
      <c r="I18" s="775"/>
      <c r="J18" s="745"/>
      <c r="K18" s="469"/>
      <c r="L18" s="745"/>
      <c r="M18" s="469"/>
      <c r="N18" s="775"/>
      <c r="O18" s="745"/>
      <c r="P18" s="469"/>
      <c r="Q18" s="469"/>
      <c r="R18" s="775"/>
      <c r="S18" s="745"/>
      <c r="T18" s="469"/>
      <c r="U18" s="469"/>
    </row>
    <row r="19" spans="1:21" ht="15" customHeight="1">
      <c r="A19" s="212"/>
      <c r="B19" s="680" t="str">
        <f>$N$5</f>
        <v>TOTAL</v>
      </c>
      <c r="C19" s="797">
        <f>IF($B$19=$B$17,VLOOKUP($N$5,$B$9:$E$17,2,)-C16,VLOOKUP($N$5,$B$9:$E$17,2,))</f>
        <v>91</v>
      </c>
      <c r="D19" s="797">
        <f>IF($B$19=$B$17,VLOOKUP($N$5,$B$9:$E$17,3,)-D16,VLOOKUP($N$5,$B$9:$E$17,3,))</f>
        <v>9</v>
      </c>
      <c r="E19" s="797">
        <f>IF($B$19=$B$17,VLOOKUP($N$5,$B$9:$E$17,4,)-VLOOKUP("Ninguno",$B$9:$E$16,4,),VLOOKUP($N$5,$B$9:$E$17,4,))</f>
        <v>0</v>
      </c>
      <c r="F19" s="796"/>
      <c r="G19" s="796"/>
      <c r="H19" s="796"/>
      <c r="I19" s="775"/>
      <c r="J19" s="745"/>
      <c r="K19" s="469"/>
      <c r="L19" s="745"/>
      <c r="M19" s="469"/>
      <c r="N19" s="775"/>
      <c r="O19" s="745"/>
      <c r="P19" s="469"/>
      <c r="Q19" s="469"/>
      <c r="R19" s="775"/>
      <c r="S19" s="745"/>
      <c r="T19" s="469"/>
      <c r="U19" s="469"/>
    </row>
    <row r="20" spans="1:21" ht="15" customHeight="1">
      <c r="A20" s="212"/>
      <c r="B20" s="680"/>
      <c r="C20" s="798"/>
      <c r="D20" s="798"/>
      <c r="E20" s="798"/>
      <c r="F20" s="796"/>
      <c r="G20" s="796"/>
      <c r="H20" s="796"/>
      <c r="I20" s="775"/>
      <c r="J20" s="745"/>
      <c r="K20" s="469"/>
      <c r="L20" s="745"/>
      <c r="M20" s="469"/>
      <c r="N20" s="775"/>
      <c r="O20" s="745"/>
      <c r="P20" s="469"/>
      <c r="Q20" s="469"/>
      <c r="R20" s="775"/>
      <c r="S20" s="745"/>
      <c r="T20" s="469"/>
      <c r="U20" s="469"/>
    </row>
    <row r="21" spans="1:21" ht="15" customHeight="1">
      <c r="A21" s="212"/>
      <c r="B21" s="680"/>
      <c r="C21" s="799"/>
      <c r="D21" s="799"/>
      <c r="E21" s="799"/>
      <c r="F21" s="796"/>
      <c r="G21" s="796"/>
      <c r="H21" s="796"/>
      <c r="I21" s="775"/>
      <c r="J21" s="745"/>
      <c r="K21" s="469"/>
      <c r="L21" s="745"/>
      <c r="M21" s="469"/>
      <c r="N21" s="775"/>
      <c r="O21" s="745"/>
      <c r="P21" s="469"/>
      <c r="Q21" s="469"/>
      <c r="R21" s="775"/>
      <c r="S21" s="745"/>
      <c r="T21" s="469"/>
      <c r="U21" s="469"/>
    </row>
    <row r="22" spans="1:21" ht="15" customHeight="1">
      <c r="A22" s="212"/>
      <c r="B22" s="680"/>
      <c r="C22" s="798"/>
      <c r="D22" s="438"/>
      <c r="E22" s="438"/>
      <c r="F22" s="796"/>
      <c r="G22" s="796"/>
      <c r="H22" s="796"/>
      <c r="I22" s="775"/>
      <c r="J22" s="745"/>
      <c r="K22" s="469"/>
      <c r="L22" s="745"/>
      <c r="M22" s="469"/>
      <c r="N22" s="775"/>
      <c r="O22" s="745"/>
      <c r="P22" s="469"/>
      <c r="Q22" s="469"/>
      <c r="R22" s="775"/>
      <c r="S22" s="745"/>
      <c r="T22" s="469"/>
      <c r="U22" s="469"/>
    </row>
    <row r="23" spans="1:21" ht="15" customHeight="1">
      <c r="A23" s="212"/>
      <c r="B23" s="680"/>
      <c r="C23" s="798"/>
      <c r="D23" s="438"/>
      <c r="E23" s="438"/>
      <c r="F23" s="796"/>
      <c r="G23" s="796"/>
      <c r="H23" s="796"/>
      <c r="I23" s="800"/>
      <c r="J23" s="801"/>
      <c r="K23" s="753"/>
      <c r="L23" s="801"/>
      <c r="M23" s="753"/>
      <c r="N23" s="800"/>
      <c r="O23" s="801"/>
      <c r="P23" s="753"/>
      <c r="Q23" s="753"/>
      <c r="R23" s="800"/>
      <c r="S23" s="801"/>
      <c r="T23" s="753"/>
      <c r="U23" s="753"/>
    </row>
    <row r="24" spans="1:21" ht="15" customHeight="1">
      <c r="A24" s="185" t="s">
        <v>291</v>
      </c>
      <c r="B24" s="239"/>
      <c r="C24" s="197"/>
      <c r="D24" s="197"/>
      <c r="I24" s="340"/>
      <c r="J24" s="616"/>
      <c r="K24" s="616"/>
      <c r="L24" s="616"/>
      <c r="M24" s="616"/>
      <c r="N24" s="616"/>
      <c r="O24" s="616"/>
      <c r="P24" s="616"/>
      <c r="Q24" s="616"/>
      <c r="R24" s="616"/>
      <c r="S24" s="616"/>
      <c r="T24" s="616"/>
      <c r="U24" s="616"/>
    </row>
    <row r="25" spans="1:21" ht="15" customHeight="1">
      <c r="A25" s="185" t="s">
        <v>96</v>
      </c>
      <c r="O25" s="186"/>
    </row>
    <row r="26" spans="1:21" ht="15" customHeight="1">
      <c r="A26" s="185" t="s">
        <v>97</v>
      </c>
      <c r="D26" s="268" t="s">
        <v>364</v>
      </c>
      <c r="O26" s="186"/>
    </row>
    <row r="27" spans="1:21" ht="15" customHeight="1">
      <c r="A27" s="185" t="s">
        <v>90</v>
      </c>
      <c r="B27" s="186" t="s">
        <v>212</v>
      </c>
      <c r="D27" s="802" t="s">
        <v>54</v>
      </c>
      <c r="E27" s="802"/>
      <c r="F27" s="802"/>
      <c r="G27" s="802"/>
      <c r="H27" s="802"/>
      <c r="I27" s="802"/>
      <c r="J27" s="802"/>
      <c r="K27" s="802"/>
      <c r="L27" s="802"/>
      <c r="M27" s="802"/>
      <c r="N27" s="802"/>
      <c r="O27" s="802"/>
      <c r="P27" s="802"/>
      <c r="Q27" s="802"/>
      <c r="R27" s="802"/>
      <c r="S27" s="802"/>
      <c r="T27" s="802"/>
      <c r="U27" s="802"/>
    </row>
    <row r="28" spans="1:21" ht="15" customHeight="1">
      <c r="B28" s="264" t="s">
        <v>96</v>
      </c>
      <c r="C28" s="803"/>
      <c r="D28" s="804" t="s">
        <v>204</v>
      </c>
      <c r="E28" s="804"/>
      <c r="F28" s="804"/>
      <c r="G28" s="804"/>
      <c r="H28" s="804"/>
      <c r="I28" s="804"/>
      <c r="J28" s="805" t="s">
        <v>206</v>
      </c>
      <c r="K28" s="806"/>
      <c r="L28" s="806"/>
      <c r="M28" s="806"/>
      <c r="N28" s="806"/>
      <c r="O28" s="807"/>
      <c r="P28" s="806" t="s">
        <v>205</v>
      </c>
      <c r="Q28" s="806"/>
      <c r="R28" s="806"/>
      <c r="S28" s="806"/>
      <c r="T28" s="806"/>
      <c r="U28" s="806"/>
    </row>
    <row r="29" spans="1:21" ht="15" customHeight="1">
      <c r="A29" s="185">
        <v>1</v>
      </c>
      <c r="C29" s="188" t="s">
        <v>46</v>
      </c>
      <c r="D29" s="808" t="s">
        <v>207</v>
      </c>
      <c r="E29" s="808" t="s">
        <v>208</v>
      </c>
      <c r="F29" s="808" t="s">
        <v>209</v>
      </c>
      <c r="G29" s="809" t="s">
        <v>207</v>
      </c>
      <c r="H29" s="809" t="s">
        <v>208</v>
      </c>
      <c r="I29" s="809" t="s">
        <v>209</v>
      </c>
      <c r="J29" s="808" t="s">
        <v>207</v>
      </c>
      <c r="K29" s="808" t="s">
        <v>208</v>
      </c>
      <c r="L29" s="808" t="s">
        <v>209</v>
      </c>
      <c r="M29" s="809" t="s">
        <v>207</v>
      </c>
      <c r="N29" s="809" t="s">
        <v>208</v>
      </c>
      <c r="O29" s="809" t="s">
        <v>209</v>
      </c>
      <c r="P29" s="808" t="s">
        <v>207</v>
      </c>
      <c r="Q29" s="808" t="s">
        <v>208</v>
      </c>
      <c r="R29" s="808" t="s">
        <v>209</v>
      </c>
      <c r="S29" s="809" t="s">
        <v>207</v>
      </c>
      <c r="T29" s="809" t="s">
        <v>208</v>
      </c>
      <c r="U29" s="809" t="s">
        <v>209</v>
      </c>
    </row>
    <row r="30" spans="1:21" ht="15" customHeight="1">
      <c r="A30" s="185">
        <v>2</v>
      </c>
      <c r="B30" s="810" t="s">
        <v>108</v>
      </c>
      <c r="C30" s="811">
        <f>IFERROR(IF($B$28="Satisfecho",SUM(D30:F30)/SUM($D$38:$F$38),IF($B$28="No satisfecho",SUM(J30:L30)/SUM($J$38:$L$38),IF($B$28="NS/NC",SUM(P30:R30)/SUM($P$38:$R$38)))),)</f>
        <v>0</v>
      </c>
      <c r="D30" s="812">
        <f>IF($J$5="Todas",COUNTIFS(DB_REF_Q2_Q3!$G$5:$G$268,$B30,DB_REF_Q2_Q3!$E$5:$E$268,D$29,DB_REF_Q2_Q3!$I$5:$I$268,"Satisfecho"),COUNTIFS(DB_REF_Q2_Q3!$H$5:$H$268,$J$5,DB_REF_Q2_Q3!$G$5:$G$268,$B30,DB_REF_Q2_Q3!$E$5:$E$268,D$29,DB_REF_Q2_Q3!$I$5:$I$268,"Satisfecho"))</f>
        <v>0</v>
      </c>
      <c r="E30" s="812">
        <f>IF($J$5="Todas",COUNTIFS(DB_REF_Q2_Q3!$G$5:$G$268,$B30,DB_REF_Q2_Q3!$E$5:$E$268,E$29,DB_REF_Q2_Q3!$I$5:$I$268,"Satisfecho"),COUNTIFS(DB_REF_Q2_Q3!$H$5:$H$268,$J$5,DB_REF_Q2_Q3!$G$5:$G$268,$B30,DB_REF_Q2_Q3!$E$5:$E$268,E$29,DB_REF_Q2_Q3!$I$5:$I$268,"Satisfecho"))</f>
        <v>0</v>
      </c>
      <c r="F30" s="812">
        <f>IF($J$5="Todas",COUNTIFS(DB_REF_Q2_Q3!$G$5:$G$268,$B30,DB_REF_Q2_Q3!$E$5:$E$268,F$29,DB_REF_Q2_Q3!$I$5:$I$268,"Satisfecho"),COUNTIFS(DB_REF_Q2_Q3!$H$5:$H$268,$J$5,DB_REF_Q2_Q3!$G$5:$G$268,$B30,DB_REF_Q2_Q3!$E$5:$E$268,F$29,DB_REF_Q2_Q3!$I$5:$I$268,"Satisfecho"))</f>
        <v>0</v>
      </c>
      <c r="G30" s="813">
        <f>IFERROR(D30/D$38,)</f>
        <v>0</v>
      </c>
      <c r="H30" s="813">
        <f t="shared" ref="H30" si="19">IFERROR(E30/E$38,)</f>
        <v>0</v>
      </c>
      <c r="I30" s="813">
        <f t="shared" ref="I30" si="20">IFERROR(F30/F$38,)</f>
        <v>0</v>
      </c>
      <c r="J30" s="814">
        <f>IF($J$5="Todas",COUNTIFS(DB_REF_Q2_Q3!$G$5:$G$268,$B30,DB_REF_Q2_Q3!$E$5:$E$268,J$29,DB_REF_Q2_Q3!$I$5:$I$268,"No satisfecho"),COUNTIFS(DB_REF_Q2_Q3!$H$5:$H$268,$J$5,DB_REF_Q2_Q3!$G$5:$G$268,$B30,DB_REF_Q2_Q3!$E$5:$E$268,J$29,DB_REF_Q2_Q3!$I$5:$I$268,"No satisfecho"))</f>
        <v>0</v>
      </c>
      <c r="K30" s="812">
        <f>IF($J$5="Todas",COUNTIFS(DB_REF_Q2_Q3!$G$5:$G$268,$B30,DB_REF_Q2_Q3!$E$5:$E$268,K$29,DB_REF_Q2_Q3!$I$5:$I$268,"No satisfecho"),COUNTIFS(DB_REF_Q2_Q3!$H$5:$H$268,$J$5,DB_REF_Q2_Q3!$G$5:$G$268,$B30,DB_REF_Q2_Q3!$E$5:$E$268,K$29,DB_REF_Q2_Q3!$I$5:$I$268,"No satisfecho"))</f>
        <v>0</v>
      </c>
      <c r="L30" s="812">
        <f>IF($J$5="Todas",COUNTIFS(DB_REF_Q2_Q3!$G$5:$G$268,$B30,DB_REF_Q2_Q3!$E$5:$E$268,L$29,DB_REF_Q2_Q3!$I$5:$I$268,"No satisfecho"),COUNTIFS(DB_REF_Q2_Q3!$H$5:$H$268,$J$5,DB_REF_Q2_Q3!$G$5:$G$268,$B30,DB_REF_Q2_Q3!$E$5:$E$268,L$29,DB_REF_Q2_Q3!$I$5:$I$268,"No satisfecho"))</f>
        <v>0</v>
      </c>
      <c r="M30" s="815">
        <f t="shared" ref="M30" si="21">IFERROR(J30/J$38,)</f>
        <v>0</v>
      </c>
      <c r="N30" s="815">
        <f t="shared" ref="N30" si="22">IFERROR(K30/K$38,)</f>
        <v>0</v>
      </c>
      <c r="O30" s="816">
        <f t="shared" ref="O30" si="23">IFERROR(L30/L$38,)</f>
        <v>0</v>
      </c>
      <c r="P30" s="812">
        <f>IF($J$5="Todas",COUNTIFS(DB_REF_Q2_Q3!$G$5:$G$268,$B30,DB_REF_Q2_Q3!$E$5:$E$268,P$29,DB_REF_Q2_Q3!$I$5:$I$268,"NS/NC"),COUNTIFS(DB_REF_Q2_Q3!$H$5:$H$268,$J$5,DB_REF_Q2_Q3!$G$5:$G$268,$B30,DB_REF_Q2_Q3!$E$5:$E$268,P$29,DB_REF_Q2_Q3!$I$5:$I$268,"NS/NC"))</f>
        <v>70</v>
      </c>
      <c r="Q30" s="812">
        <f>IF($J$5="Todas",COUNTIFS(DB_REF_Q2_Q3!$G$5:$G$268,$B30,DB_REF_Q2_Q3!$E$5:$E$268,Q$29,DB_REF_Q2_Q3!$I$5:$I$268,"NS/NC"),COUNTIFS(DB_REF_Q2_Q3!$H$5:$H$268,$J$5,DB_REF_Q2_Q3!$G$5:$G$268,$B30,DB_REF_Q2_Q3!$E$5:$E$268,Q$29,DB_REF_Q2_Q3!$I$5:$I$268,"NS/NC"))</f>
        <v>67</v>
      </c>
      <c r="R30" s="812">
        <f>IF($J$5="Todas",COUNTIFS(DB_REF_Q2_Q3!$G$5:$G$268,$B30,DB_REF_Q2_Q3!$E$5:$E$268,R$29,DB_REF_Q2_Q3!$I$5:$I$268,"NS/NC"),COUNTIFS(DB_REF_Q2_Q3!$H$5:$H$268,$J$5,DB_REF_Q2_Q3!$G$5:$G$268,$B30,DB_REF_Q2_Q3!$E$5:$E$268,R$29,DB_REF_Q2_Q3!$I$5:$I$268,"NS/NC"))</f>
        <v>27</v>
      </c>
      <c r="S30" s="815">
        <f>IFERROR(P30/P$38,)</f>
        <v>1</v>
      </c>
      <c r="T30" s="815">
        <f t="shared" ref="T30:U30" si="24">IFERROR(Q30/Q$38,)</f>
        <v>1</v>
      </c>
      <c r="U30" s="815">
        <f t="shared" si="24"/>
        <v>1</v>
      </c>
    </row>
    <row r="31" spans="1:21" ht="15" customHeight="1">
      <c r="A31" s="185">
        <v>3</v>
      </c>
      <c r="B31" s="817" t="s">
        <v>109</v>
      </c>
      <c r="C31" s="794">
        <f>IFERROR(IF($B$28="Satisfecho",SUM(D31:F31)/SUM($D$38:$F$38),IF($B$28="No satisfecho",SUM(J31:L31)/SUM($J$38:$L$38),IF($B$28="NS/NC",SUM(P31:R31)/SUM($P$38:$R$38)))),)</f>
        <v>6.5934065934065936E-2</v>
      </c>
      <c r="D31" s="767">
        <f>IF($J$5="Todas",COUNTIFS(DB_REF_Q2_Q3!$G$5:$G$268,$B31,DB_REF_Q2_Q3!$E$5:$E$268,D$29,DB_REF_Q2_Q3!$I$5:$I$268,"Satisfecho"),COUNTIFS(DB_REF_Q2_Q3!$H$5:$H$268,$J$5,DB_REF_Q2_Q3!$G$5:$G$268,$B31,DB_REF_Q2_Q3!$E$5:$E$268,D$29,DB_REF_Q2_Q3!$I$5:$I$268,"Satisfecho"))</f>
        <v>0</v>
      </c>
      <c r="E31" s="767">
        <f>IF($J$5="Todas",COUNTIFS(DB_REF_Q2_Q3!$G$5:$G$268,$B31,DB_REF_Q2_Q3!$E$5:$E$268,E$29,DB_REF_Q2_Q3!$I$5:$I$268,"Satisfecho"),COUNTIFS(DB_REF_Q2_Q3!$H$5:$H$268,$J$5,DB_REF_Q2_Q3!$G$5:$G$268,$B31,DB_REF_Q2_Q3!$E$5:$E$268,E$29,DB_REF_Q2_Q3!$I$5:$I$268,"Satisfecho"))</f>
        <v>4</v>
      </c>
      <c r="F31" s="767">
        <f>IF($J$5="Todas",COUNTIFS(DB_REF_Q2_Q3!$G$5:$G$268,$B31,DB_REF_Q2_Q3!$E$5:$E$268,F$29,DB_REF_Q2_Q3!$I$5:$I$268,"Satisfecho"),COUNTIFS(DB_REF_Q2_Q3!$H$5:$H$268,$J$5,DB_REF_Q2_Q3!$G$5:$G$268,$B31,DB_REF_Q2_Q3!$E$5:$E$268,F$29,DB_REF_Q2_Q3!$I$5:$I$268,"Satisfecho"))</f>
        <v>2</v>
      </c>
      <c r="G31" s="813">
        <f>IFERROR(D31/D$38,)</f>
        <v>0</v>
      </c>
      <c r="H31" s="813">
        <f t="shared" ref="H31:I31" si="25">IFERROR(E31/E$38,)</f>
        <v>0.1111111111111111</v>
      </c>
      <c r="I31" s="813">
        <f t="shared" si="25"/>
        <v>0.1</v>
      </c>
      <c r="J31" s="818">
        <f>IF($J$5="Todas",COUNTIFS(DB_REF_Q2_Q3!$G$5:$G$268,$B31,DB_REF_Q2_Q3!$E$5:$E$268,J$29,DB_REF_Q2_Q3!$I$5:$I$268,"No satisfecho"),COUNTIFS(DB_REF_Q2_Q3!$H$5:$H$268,$J$5,DB_REF_Q2_Q3!$G$5:$G$268,$B31,DB_REF_Q2_Q3!$E$5:$E$268,J$29,DB_REF_Q2_Q3!$I$5:$I$268,"No satisfecho"))</f>
        <v>0</v>
      </c>
      <c r="K31" s="767">
        <f>IF($J$5="Todas",COUNTIFS(DB_REF_Q2_Q3!$G$5:$G$268,$B31,DB_REF_Q2_Q3!$E$5:$E$268,K$29,DB_REF_Q2_Q3!$I$5:$I$268,"No satisfecho"),COUNTIFS(DB_REF_Q2_Q3!$H$5:$H$268,$J$5,DB_REF_Q2_Q3!$G$5:$G$268,$B31,DB_REF_Q2_Q3!$E$5:$E$268,K$29,DB_REF_Q2_Q3!$I$5:$I$268,"No satisfecho"))</f>
        <v>1</v>
      </c>
      <c r="L31" s="767">
        <f>IF($J$5="Todas",COUNTIFS(DB_REF_Q2_Q3!$G$5:$G$268,$B31,DB_REF_Q2_Q3!$E$5:$E$268,L$29,DB_REF_Q2_Q3!$I$5:$I$268,"No satisfecho"),COUNTIFS(DB_REF_Q2_Q3!$H$5:$H$268,$J$5,DB_REF_Q2_Q3!$G$5:$G$268,$B31,DB_REF_Q2_Q3!$E$5:$E$268,L$29,DB_REF_Q2_Q3!$I$5:$I$268,"No satisfecho"))</f>
        <v>0</v>
      </c>
      <c r="M31" s="813">
        <f>IFERROR(J31/J$38,)</f>
        <v>0</v>
      </c>
      <c r="N31" s="813">
        <f t="shared" ref="N31:O31" si="26">IFERROR(K31/K$38,)</f>
        <v>0.2</v>
      </c>
      <c r="O31" s="819">
        <f t="shared" si="26"/>
        <v>0</v>
      </c>
      <c r="P31" s="767">
        <f>IF($J$5="Todas",COUNTIFS(DB_REF_Q2_Q3!$G$5:$G$268,$B31,DB_REF_Q2_Q3!$E$5:$E$268,P$29,DB_REF_Q2_Q3!$I$5:$I$268,"NS/NC"),COUNTIFS(DB_REF_Q2_Q3!$H$5:$H$268,$J$5,DB_REF_Q2_Q3!$G$5:$G$268,$B31,DB_REF_Q2_Q3!$E$5:$E$268,P$29,DB_REF_Q2_Q3!$I$5:$I$268,"NS/NC"))</f>
        <v>0</v>
      </c>
      <c r="Q31" s="767">
        <f>IF($J$5="Todas",COUNTIFS(DB_REF_Q2_Q3!$G$5:$G$268,$B31,DB_REF_Q2_Q3!$E$5:$E$268,Q$29,DB_REF_Q2_Q3!$I$5:$I$268,"NS/NC"),COUNTIFS(DB_REF_Q2_Q3!$H$5:$H$268,$J$5,DB_REF_Q2_Q3!$G$5:$G$268,$B31,DB_REF_Q2_Q3!$E$5:$E$268,Q$29,DB_REF_Q2_Q3!$I$5:$I$268,"NS/NC"))</f>
        <v>0</v>
      </c>
      <c r="R31" s="767">
        <f>IF($J$5="Todas",COUNTIFS(DB_REF_Q2_Q3!$G$5:$G$268,$B31,DB_REF_Q2_Q3!$E$5:$E$268,R$29,DB_REF_Q2_Q3!$I$5:$I$268,"NS/NC"),COUNTIFS(DB_REF_Q2_Q3!$H$5:$H$268,$J$5,DB_REF_Q2_Q3!$G$5:$G$268,$B31,DB_REF_Q2_Q3!$E$5:$E$268,R$29,DB_REF_Q2_Q3!$I$5:$I$268,"NS/NC"))</f>
        <v>0</v>
      </c>
      <c r="S31" s="813">
        <f>IFERROR(P31/P$38,)</f>
        <v>0</v>
      </c>
      <c r="T31" s="813">
        <f t="shared" ref="T31:U33" si="27">IFERROR(Q31/Q$38,)</f>
        <v>0</v>
      </c>
      <c r="U31" s="813">
        <f t="shared" si="27"/>
        <v>0</v>
      </c>
    </row>
    <row r="32" spans="1:21" ht="15" customHeight="1">
      <c r="A32" s="185">
        <v>4</v>
      </c>
      <c r="B32" s="817" t="s">
        <v>112</v>
      </c>
      <c r="C32" s="794">
        <f>IFERROR(IF($B$28="Satisfecho",SUM(D32:F32)/SUM($D$38:$F$38),IF($B$28="No satisfecho",SUM(J32:L32)/SUM($J$38:$L$38),IF($B$28="NS/NC",SUM(P32:R32)/SUM($P$38:$R$38)))),)</f>
        <v>0.12087912087912088</v>
      </c>
      <c r="D32" s="767">
        <f>IF($J$5="Todas",COUNTIFS(DB_REF_Q2_Q3!$G$5:$G$268,$B32,DB_REF_Q2_Q3!$E$5:$E$268,D$29,DB_REF_Q2_Q3!$I$5:$I$268,"Satisfecho"),COUNTIFS(DB_REF_Q2_Q3!$H$5:$H$268,$J$5,DB_REF_Q2_Q3!$G$5:$G$268,$B32,DB_REF_Q2_Q3!$E$5:$E$268,D$29,DB_REF_Q2_Q3!$I$5:$I$268,"Satisfecho"))</f>
        <v>4</v>
      </c>
      <c r="E32" s="767">
        <f>IF($J$5="Todas",COUNTIFS(DB_REF_Q2_Q3!$G$5:$G$268,$B32,DB_REF_Q2_Q3!$E$5:$E$268,E$29,DB_REF_Q2_Q3!$I$5:$I$268,"Satisfecho"),COUNTIFS(DB_REF_Q2_Q3!$H$5:$H$268,$J$5,DB_REF_Q2_Q3!$G$5:$G$268,$B32,DB_REF_Q2_Q3!$E$5:$E$268,E$29,DB_REF_Q2_Q3!$I$5:$I$268,"Satisfecho"))</f>
        <v>5</v>
      </c>
      <c r="F32" s="767">
        <f>IF($J$5="Todas",COUNTIFS(DB_REF_Q2_Q3!$G$5:$G$268,$B32,DB_REF_Q2_Q3!$E$5:$E$268,F$29,DB_REF_Q2_Q3!$I$5:$I$268,"Satisfecho"),COUNTIFS(DB_REF_Q2_Q3!$H$5:$H$268,$J$5,DB_REF_Q2_Q3!$G$5:$G$268,$B32,DB_REF_Q2_Q3!$E$5:$E$268,F$29,DB_REF_Q2_Q3!$I$5:$I$268,"Satisfecho"))</f>
        <v>2</v>
      </c>
      <c r="G32" s="813">
        <f>IFERROR(D32/D$38,)</f>
        <v>0.11428571428571428</v>
      </c>
      <c r="H32" s="813">
        <f>IFERROR(E32/E$38,)</f>
        <v>0.1388888888888889</v>
      </c>
      <c r="I32" s="813">
        <f>IFERROR(F32/F$38,)</f>
        <v>0.1</v>
      </c>
      <c r="J32" s="818">
        <f>IF($J$5="Todas",COUNTIFS(DB_REF_Q2_Q3!$G$5:$G$268,$B32,DB_REF_Q2_Q3!$E$5:$E$268,J$29,DB_REF_Q2_Q3!$I$5:$I$268,"No satisfecho"),COUNTIFS(DB_REF_Q2_Q3!$H$5:$H$268,$J$5,DB_REF_Q2_Q3!$G$5:$G$268,$B32,DB_REF_Q2_Q3!$E$5:$E$268,J$29,DB_REF_Q2_Q3!$I$5:$I$268,"No satisfecho"))</f>
        <v>0</v>
      </c>
      <c r="K32" s="767">
        <f>IF($J$5="Todas",COUNTIFS(DB_REF_Q2_Q3!$G$5:$G$268,$B32,DB_REF_Q2_Q3!$E$5:$E$268,K$29,DB_REF_Q2_Q3!$I$5:$I$268,"No satisfecho"),COUNTIFS(DB_REF_Q2_Q3!$H$5:$H$268,$J$5,DB_REF_Q2_Q3!$G$5:$G$268,$B32,DB_REF_Q2_Q3!$E$5:$E$268,K$29,DB_REF_Q2_Q3!$I$5:$I$268,"No satisfecho"))</f>
        <v>1</v>
      </c>
      <c r="L32" s="767">
        <f>IF($J$5="Todas",COUNTIFS(DB_REF_Q2_Q3!$G$5:$G$268,$B32,DB_REF_Q2_Q3!$E$5:$E$268,L$29,DB_REF_Q2_Q3!$I$5:$I$268,"No satisfecho"),COUNTIFS(DB_REF_Q2_Q3!$H$5:$H$268,$J$5,DB_REF_Q2_Q3!$G$5:$G$268,$B32,DB_REF_Q2_Q3!$E$5:$E$268,L$29,DB_REF_Q2_Q3!$I$5:$I$268,"No satisfecho"))</f>
        <v>0</v>
      </c>
      <c r="M32" s="813">
        <f>IFERROR(J32/J$38,)</f>
        <v>0</v>
      </c>
      <c r="N32" s="813">
        <f>IFERROR(K32/K$38,)</f>
        <v>0.2</v>
      </c>
      <c r="O32" s="819">
        <f>IFERROR(L32/L$38,)</f>
        <v>0</v>
      </c>
      <c r="P32" s="767">
        <f>IF($J$5="Todas",COUNTIFS(DB_REF_Q2_Q3!$G$5:$G$268,$B32,DB_REF_Q2_Q3!$E$5:$E$268,P$29,DB_REF_Q2_Q3!$I$5:$I$268,"NS/NC"),COUNTIFS(DB_REF_Q2_Q3!$H$5:$H$268,$J$5,DB_REF_Q2_Q3!$G$5:$G$268,$B32,DB_REF_Q2_Q3!$E$5:$E$268,P$29,DB_REF_Q2_Q3!$I$5:$I$268,"NS/NC"))</f>
        <v>0</v>
      </c>
      <c r="Q32" s="767">
        <f>IF($J$5="Todas",COUNTIFS(DB_REF_Q2_Q3!$G$5:$G$268,$B32,DB_REF_Q2_Q3!$E$5:$E$268,Q$29,DB_REF_Q2_Q3!$I$5:$I$268,"NS/NC"),COUNTIFS(DB_REF_Q2_Q3!$H$5:$H$268,$J$5,DB_REF_Q2_Q3!$G$5:$G$268,$B32,DB_REF_Q2_Q3!$E$5:$E$268,Q$29,DB_REF_Q2_Q3!$I$5:$I$268,"NS/NC"))</f>
        <v>0</v>
      </c>
      <c r="R32" s="767">
        <f>IF($J$5="Todas",COUNTIFS(DB_REF_Q2_Q3!$G$5:$G$268,$B32,DB_REF_Q2_Q3!$E$5:$E$268,R$29,DB_REF_Q2_Q3!$I$5:$I$268,"NS/NC"),COUNTIFS(DB_REF_Q2_Q3!$H$5:$H$268,$J$5,DB_REF_Q2_Q3!$G$5:$G$268,$B32,DB_REF_Q2_Q3!$E$5:$E$268,R$29,DB_REF_Q2_Q3!$I$5:$I$268,"NS/NC"))</f>
        <v>0</v>
      </c>
      <c r="S32" s="813">
        <f>IFERROR(P32/P$38,)</f>
        <v>0</v>
      </c>
      <c r="T32" s="813">
        <f t="shared" si="27"/>
        <v>0</v>
      </c>
      <c r="U32" s="813">
        <f t="shared" si="27"/>
        <v>0</v>
      </c>
    </row>
    <row r="33" spans="1:21" ht="15" customHeight="1">
      <c r="A33" s="185">
        <v>5</v>
      </c>
      <c r="B33" s="817" t="s">
        <v>114</v>
      </c>
      <c r="C33" s="794">
        <f>IFERROR(IF($B$28="Satisfecho",SUM(D33:F33)/SUM($D$38:$F$38),IF($B$28="No satisfecho",SUM(J33:L33)/SUM($J$38:$L$38),IF($B$28="NS/NC",SUM(P33:R33)/SUM($P$38:$R$38)))),)</f>
        <v>0.17582417582417584</v>
      </c>
      <c r="D33" s="767">
        <f>IF($J$5="Todas",COUNTIFS(DB_REF_Q2_Q3!$G$5:$G$268,$B33,DB_REF_Q2_Q3!$E$5:$E$268,D$29,DB_REF_Q2_Q3!$I$5:$I$268,"Satisfecho"),COUNTIFS(DB_REF_Q2_Q3!$H$5:$H$268,$J$5,DB_REF_Q2_Q3!$G$5:$G$268,$B33,DB_REF_Q2_Q3!$E$5:$E$268,D$29,DB_REF_Q2_Q3!$I$5:$I$268,"Satisfecho"))</f>
        <v>3</v>
      </c>
      <c r="E33" s="767">
        <f>IF($J$5="Todas",COUNTIFS(DB_REF_Q2_Q3!$G$5:$G$268,$B33,DB_REF_Q2_Q3!$E$5:$E$268,E$29,DB_REF_Q2_Q3!$I$5:$I$268,"Satisfecho"),COUNTIFS(DB_REF_Q2_Q3!$H$5:$H$268,$J$5,DB_REF_Q2_Q3!$G$5:$G$268,$B33,DB_REF_Q2_Q3!$E$5:$E$268,E$29,DB_REF_Q2_Q3!$I$5:$I$268,"Satisfecho"))</f>
        <v>9</v>
      </c>
      <c r="F33" s="767">
        <f>IF($J$5="Todas",COUNTIFS(DB_REF_Q2_Q3!$G$5:$G$268,$B33,DB_REF_Q2_Q3!$E$5:$E$268,F$29,DB_REF_Q2_Q3!$I$5:$I$268,"Satisfecho"),COUNTIFS(DB_REF_Q2_Q3!$H$5:$H$268,$J$5,DB_REF_Q2_Q3!$G$5:$G$268,$B33,DB_REF_Q2_Q3!$E$5:$E$268,F$29,DB_REF_Q2_Q3!$I$5:$I$268,"Satisfecho"))</f>
        <v>4</v>
      </c>
      <c r="G33" s="813">
        <f>IFERROR(D33/D$38,)</f>
        <v>8.5714285714285715E-2</v>
      </c>
      <c r="H33" s="813">
        <f>IFERROR(E33/E$38,)</f>
        <v>0.25</v>
      </c>
      <c r="I33" s="813">
        <f>IFERROR(F33/F$38,)</f>
        <v>0.2</v>
      </c>
      <c r="J33" s="818">
        <f>IF($J$5="Todas",COUNTIFS(DB_REF_Q2_Q3!$G$5:$G$268,$B33,DB_REF_Q2_Q3!$E$5:$E$268,J$29,DB_REF_Q2_Q3!$I$5:$I$268,"No satisfecho"),COUNTIFS(DB_REF_Q2_Q3!$H$5:$H$268,$J$5,DB_REF_Q2_Q3!$G$5:$G$268,$B33,DB_REF_Q2_Q3!$E$5:$E$268,J$29,DB_REF_Q2_Q3!$I$5:$I$268,"No satisfecho"))</f>
        <v>0</v>
      </c>
      <c r="K33" s="767">
        <f>IF($J$5="Todas",COUNTIFS(DB_REF_Q2_Q3!$G$5:$G$268,$B33,DB_REF_Q2_Q3!$E$5:$E$268,K$29,DB_REF_Q2_Q3!$I$5:$I$268,"No satisfecho"),COUNTIFS(DB_REF_Q2_Q3!$H$5:$H$268,$J$5,DB_REF_Q2_Q3!$G$5:$G$268,$B33,DB_REF_Q2_Q3!$E$5:$E$268,K$29,DB_REF_Q2_Q3!$I$5:$I$268,"No satisfecho"))</f>
        <v>0</v>
      </c>
      <c r="L33" s="767">
        <f>IF($J$5="Todas",COUNTIFS(DB_REF_Q2_Q3!$G$5:$G$268,$B33,DB_REF_Q2_Q3!$E$5:$E$268,L$29,DB_REF_Q2_Q3!$I$5:$I$268,"No satisfecho"),COUNTIFS(DB_REF_Q2_Q3!$H$5:$H$268,$J$5,DB_REF_Q2_Q3!$G$5:$G$268,$B33,DB_REF_Q2_Q3!$E$5:$E$268,L$29,DB_REF_Q2_Q3!$I$5:$I$268,"No satisfecho"))</f>
        <v>2</v>
      </c>
      <c r="M33" s="813">
        <f>IFERROR(J33/J$38,)</f>
        <v>0</v>
      </c>
      <c r="N33" s="813">
        <f>IFERROR(K33/K$38,)</f>
        <v>0</v>
      </c>
      <c r="O33" s="819">
        <f>IFERROR(L33/L$38,)</f>
        <v>0.5</v>
      </c>
      <c r="P33" s="767">
        <f>IF($J$5="Todas",COUNTIFS(DB_REF_Q2_Q3!$G$5:$G$268,$B33,DB_REF_Q2_Q3!$E$5:$E$268,P$29,DB_REF_Q2_Q3!$I$5:$I$268,"NS/NC"),COUNTIFS(DB_REF_Q2_Q3!$H$5:$H$268,$J$5,DB_REF_Q2_Q3!$G$5:$G$268,$B33,DB_REF_Q2_Q3!$E$5:$E$268,P$29,DB_REF_Q2_Q3!$I$5:$I$268,"NS/NC"))</f>
        <v>0</v>
      </c>
      <c r="Q33" s="767">
        <f>IF($J$5="Todas",COUNTIFS(DB_REF_Q2_Q3!$G$5:$G$268,$B33,DB_REF_Q2_Q3!$E$5:$E$268,Q$29,DB_REF_Q2_Q3!$I$5:$I$268,"NS/NC"),COUNTIFS(DB_REF_Q2_Q3!$H$5:$H$268,$J$5,DB_REF_Q2_Q3!$G$5:$G$268,$B33,DB_REF_Q2_Q3!$E$5:$E$268,Q$29,DB_REF_Q2_Q3!$I$5:$I$268,"NS/NC"))</f>
        <v>0</v>
      </c>
      <c r="R33" s="767">
        <f>IF($J$5="Todas",COUNTIFS(DB_REF_Q2_Q3!$G$5:$G$268,$B33,DB_REF_Q2_Q3!$E$5:$E$268,R$29,DB_REF_Q2_Q3!$I$5:$I$268,"NS/NC"),COUNTIFS(DB_REF_Q2_Q3!$H$5:$H$268,$J$5,DB_REF_Q2_Q3!$G$5:$G$268,$B33,DB_REF_Q2_Q3!$E$5:$E$268,R$29,DB_REF_Q2_Q3!$I$5:$I$268,"NS/NC"))</f>
        <v>0</v>
      </c>
      <c r="S33" s="813">
        <f>IFERROR(P33/P$38,)</f>
        <v>0</v>
      </c>
      <c r="T33" s="813">
        <f t="shared" si="27"/>
        <v>0</v>
      </c>
      <c r="U33" s="813">
        <f t="shared" si="27"/>
        <v>0</v>
      </c>
    </row>
    <row r="34" spans="1:21" ht="15" customHeight="1">
      <c r="A34" s="185">
        <v>6</v>
      </c>
      <c r="B34" s="817" t="s">
        <v>277</v>
      </c>
      <c r="C34" s="794"/>
      <c r="D34" s="767">
        <f>IF($J$5="Todas",COUNTIFS(DB_REF_Q2_Q3!$G$5:$G$268,$B34,DB_REF_Q2_Q3!$E$5:$E$268,D$29,DB_REF_Q2_Q3!$I$5:$I$268,"Satisfecho"),COUNTIFS(DB_REF_Q2_Q3!$H$5:$H$268,$J$5,DB_REF_Q2_Q3!$G$5:$G$268,$B34,DB_REF_Q2_Q3!$E$5:$E$268,D$29,DB_REF_Q2_Q3!$I$5:$I$268,"Satisfecho"))</f>
        <v>1</v>
      </c>
      <c r="E34" s="767">
        <f>IF($J$5="Todas",COUNTIFS(DB_REF_Q2_Q3!$G$5:$G$268,$B34,DB_REF_Q2_Q3!$E$5:$E$268,E$29,DB_REF_Q2_Q3!$I$5:$I$268,"Satisfecho"),COUNTIFS(DB_REF_Q2_Q3!$H$5:$H$268,$J$5,DB_REF_Q2_Q3!$G$5:$G$268,$B34,DB_REF_Q2_Q3!$E$5:$E$268,E$29,DB_REF_Q2_Q3!$I$5:$I$268,"Satisfecho"))</f>
        <v>0</v>
      </c>
      <c r="F34" s="767">
        <f>IF($J$5="Todas",COUNTIFS(DB_REF_Q2_Q3!$G$5:$G$268,$B34,DB_REF_Q2_Q3!$E$5:$E$268,F$29,DB_REF_Q2_Q3!$I$5:$I$268,"Satisfecho"),COUNTIFS(DB_REF_Q2_Q3!$H$5:$H$268,$J$5,DB_REF_Q2_Q3!$G$5:$G$268,$B34,DB_REF_Q2_Q3!$E$5:$E$268,F$29,DB_REF_Q2_Q3!$I$5:$I$268,"Satisfecho"))</f>
        <v>0</v>
      </c>
      <c r="G34" s="813"/>
      <c r="H34" s="813"/>
      <c r="I34" s="813"/>
      <c r="J34" s="818">
        <f>IF($J$5="Todas",COUNTIFS(DB_REF_Q2_Q3!$G$5:$G$268,$B34,DB_REF_Q2_Q3!$E$5:$E$268,J$29,DB_REF_Q2_Q3!$I$5:$I$268,"No satisfecho"),COUNTIFS(DB_REF_Q2_Q3!$H$5:$H$268,$J$5,DB_REF_Q2_Q3!$G$5:$G$268,$B34,DB_REF_Q2_Q3!$E$5:$E$268,J$29,DB_REF_Q2_Q3!$I$5:$I$268,"No satisfecho"))</f>
        <v>0</v>
      </c>
      <c r="K34" s="767">
        <f>IF($J$5="Todas",COUNTIFS(DB_REF_Q2_Q3!$G$5:$G$268,$B34,DB_REF_Q2_Q3!$E$5:$E$268,K$29,DB_REF_Q2_Q3!$I$5:$I$268,"No satisfecho"),COUNTIFS(DB_REF_Q2_Q3!$H$5:$H$268,$J$5,DB_REF_Q2_Q3!$G$5:$G$268,$B34,DB_REF_Q2_Q3!$E$5:$E$268,K$29,DB_REF_Q2_Q3!$I$5:$I$268,"No satisfecho"))</f>
        <v>0</v>
      </c>
      <c r="L34" s="767">
        <f>IF($J$5="Todas",COUNTIFS(DB_REF_Q2_Q3!$G$5:$G$268,$B34,DB_REF_Q2_Q3!$E$5:$E$268,L$29,DB_REF_Q2_Q3!$I$5:$I$268,"No satisfecho"),COUNTIFS(DB_REF_Q2_Q3!$H$5:$H$268,$J$5,DB_REF_Q2_Q3!$G$5:$G$268,$B34,DB_REF_Q2_Q3!$E$5:$E$268,L$29,DB_REF_Q2_Q3!$I$5:$I$268,"No satisfecho"))</f>
        <v>0</v>
      </c>
      <c r="M34" s="813"/>
      <c r="N34" s="813"/>
      <c r="O34" s="819"/>
      <c r="P34" s="767">
        <f>IF($J$5="Todas",COUNTIFS(DB_REF_Q2_Q3!$G$5:$G$268,$B34,DB_REF_Q2_Q3!$E$5:$E$268,P$29,DB_REF_Q2_Q3!$I$5:$I$268,"NS/NC"),COUNTIFS(DB_REF_Q2_Q3!$H$5:$H$268,$J$5,DB_REF_Q2_Q3!$G$5:$G$268,$B34,DB_REF_Q2_Q3!$E$5:$E$268,P$29,DB_REF_Q2_Q3!$I$5:$I$268,"NS/NC"))</f>
        <v>0</v>
      </c>
      <c r="Q34" s="767">
        <f>IF($J$5="Todas",COUNTIFS(DB_REF_Q2_Q3!$G$5:$G$268,$B34,DB_REF_Q2_Q3!$E$5:$E$268,Q$29,DB_REF_Q2_Q3!$I$5:$I$268,"NS/NC"),COUNTIFS(DB_REF_Q2_Q3!$H$5:$H$268,$J$5,DB_REF_Q2_Q3!$G$5:$G$268,$B34,DB_REF_Q2_Q3!$E$5:$E$268,Q$29,DB_REF_Q2_Q3!$I$5:$I$268,"NS/NC"))</f>
        <v>0</v>
      </c>
      <c r="R34" s="767">
        <f>IF($J$5="Todas",COUNTIFS(DB_REF_Q2_Q3!$G$5:$G$268,$B34,DB_REF_Q2_Q3!$E$5:$E$268,R$29,DB_REF_Q2_Q3!$I$5:$I$268,"NS/NC"),COUNTIFS(DB_REF_Q2_Q3!$H$5:$H$268,$J$5,DB_REF_Q2_Q3!$G$5:$G$268,$B34,DB_REF_Q2_Q3!$E$5:$E$268,R$29,DB_REF_Q2_Q3!$I$5:$I$268,"NS/NC"))</f>
        <v>0</v>
      </c>
      <c r="S34" s="813"/>
      <c r="T34" s="813"/>
      <c r="U34" s="813"/>
    </row>
    <row r="35" spans="1:21" ht="15" customHeight="1">
      <c r="A35" s="185">
        <v>7</v>
      </c>
      <c r="B35" s="817" t="s">
        <v>310</v>
      </c>
      <c r="C35" s="794"/>
      <c r="D35" s="767">
        <f>IF($J$5="Todas",COUNTIFS(DB_REF_Q2_Q3!$G$5:$G$268,$B35,DB_REF_Q2_Q3!$E$5:$E$268,D$29,DB_REF_Q2_Q3!$I$5:$I$268,"Satisfecho"),COUNTIFS(DB_REF_Q2_Q3!$H$5:$H$268,$J$5,DB_REF_Q2_Q3!$G$5:$G$268,$B35,DB_REF_Q2_Q3!$E$5:$E$268,D$29,DB_REF_Q2_Q3!$I$5:$I$268,"Satisfecho"))</f>
        <v>0</v>
      </c>
      <c r="E35" s="767">
        <f>IF($J$5="Todas",COUNTIFS(DB_REF_Q2_Q3!$G$5:$G$268,$B35,DB_REF_Q2_Q3!$E$5:$E$268,E$29,DB_REF_Q2_Q3!$I$5:$I$268,"Satisfecho"),COUNTIFS(DB_REF_Q2_Q3!$H$5:$H$268,$J$5,DB_REF_Q2_Q3!$G$5:$G$268,$B35,DB_REF_Q2_Q3!$E$5:$E$268,E$29,DB_REF_Q2_Q3!$I$5:$I$268,"Satisfecho"))</f>
        <v>2</v>
      </c>
      <c r="F35" s="767">
        <f>IF($J$5="Todas",COUNTIFS(DB_REF_Q2_Q3!$G$5:$G$268,$B35,DB_REF_Q2_Q3!$E$5:$E$268,F$29,DB_REF_Q2_Q3!$I$5:$I$268,"Satisfecho"),COUNTIFS(DB_REF_Q2_Q3!$H$5:$H$268,$J$5,DB_REF_Q2_Q3!$G$5:$G$268,$B35,DB_REF_Q2_Q3!$E$5:$E$268,F$29,DB_REF_Q2_Q3!$I$5:$I$268,"Satisfecho"))</f>
        <v>1</v>
      </c>
      <c r="G35" s="813"/>
      <c r="H35" s="813"/>
      <c r="I35" s="813"/>
      <c r="J35" s="818">
        <f>IF($J$5="Todas",COUNTIFS(DB_REF_Q2_Q3!$G$5:$G$268,$B35,DB_REF_Q2_Q3!$E$5:$E$268,J$29,DB_REF_Q2_Q3!$I$5:$I$268,"No satisfecho"),COUNTIFS(DB_REF_Q2_Q3!$H$5:$H$268,$J$5,DB_REF_Q2_Q3!$G$5:$G$268,$B35,DB_REF_Q2_Q3!$E$5:$E$268,J$29,DB_REF_Q2_Q3!$I$5:$I$268,"No satisfecho"))</f>
        <v>0</v>
      </c>
      <c r="K35" s="767">
        <f>IF($J$5="Todas",COUNTIFS(DB_REF_Q2_Q3!$G$5:$G$268,$B35,DB_REF_Q2_Q3!$E$5:$E$268,K$29,DB_REF_Q2_Q3!$I$5:$I$268,"No satisfecho"),COUNTIFS(DB_REF_Q2_Q3!$H$5:$H$268,$J$5,DB_REF_Q2_Q3!$G$5:$G$268,$B35,DB_REF_Q2_Q3!$E$5:$E$268,K$29,DB_REF_Q2_Q3!$I$5:$I$268,"No satisfecho"))</f>
        <v>0</v>
      </c>
      <c r="L35" s="767">
        <f>IF($J$5="Todas",COUNTIFS(DB_REF_Q2_Q3!$G$5:$G$268,$B35,DB_REF_Q2_Q3!$E$5:$E$268,L$29,DB_REF_Q2_Q3!$I$5:$I$268,"No satisfecho"),COUNTIFS(DB_REF_Q2_Q3!$H$5:$H$268,$J$5,DB_REF_Q2_Q3!$G$5:$G$268,$B35,DB_REF_Q2_Q3!$E$5:$E$268,L$29,DB_REF_Q2_Q3!$I$5:$I$268,"No satisfecho"))</f>
        <v>0</v>
      </c>
      <c r="M35" s="813"/>
      <c r="N35" s="813"/>
      <c r="O35" s="819"/>
      <c r="P35" s="767">
        <f>IF($J$5="Todas",COUNTIFS(DB_REF_Q2_Q3!$G$5:$G$268,$B35,DB_REF_Q2_Q3!$E$5:$E$268,P$29,DB_REF_Q2_Q3!$I$5:$I$268,"NS/NC"),COUNTIFS(DB_REF_Q2_Q3!$H$5:$H$268,$J$5,DB_REF_Q2_Q3!$G$5:$G$268,$B35,DB_REF_Q2_Q3!$E$5:$E$268,P$29,DB_REF_Q2_Q3!$I$5:$I$268,"NS/NC"))</f>
        <v>0</v>
      </c>
      <c r="Q35" s="767">
        <f>IF($J$5="Todas",COUNTIFS(DB_REF_Q2_Q3!$G$5:$G$268,$B35,DB_REF_Q2_Q3!$E$5:$E$268,Q$29,DB_REF_Q2_Q3!$I$5:$I$268,"NS/NC"),COUNTIFS(DB_REF_Q2_Q3!$H$5:$H$268,$J$5,DB_REF_Q2_Q3!$G$5:$G$268,$B35,DB_REF_Q2_Q3!$E$5:$E$268,Q$29,DB_REF_Q2_Q3!$I$5:$I$268,"NS/NC"))</f>
        <v>0</v>
      </c>
      <c r="R35" s="767">
        <f>IF($J$5="Todas",COUNTIFS(DB_REF_Q2_Q3!$G$5:$G$268,$B35,DB_REF_Q2_Q3!$E$5:$E$268,R$29,DB_REF_Q2_Q3!$I$5:$I$268,"NS/NC"),COUNTIFS(DB_REF_Q2_Q3!$H$5:$H$268,$J$5,DB_REF_Q2_Q3!$G$5:$G$268,$B35,DB_REF_Q2_Q3!$E$5:$E$268,R$29,DB_REF_Q2_Q3!$I$5:$I$268,"NS/NC"))</f>
        <v>0</v>
      </c>
      <c r="S35" s="813"/>
      <c r="T35" s="813"/>
      <c r="U35" s="813"/>
    </row>
    <row r="36" spans="1:21" ht="15" customHeight="1">
      <c r="A36" s="185">
        <v>8</v>
      </c>
      <c r="B36" s="817" t="s">
        <v>311</v>
      </c>
      <c r="C36" s="794">
        <f>IFERROR(IF($B$28="Satisfecho",SUM(D36:F36)/SUM($D$38:$F$38),IF($B$28="No satisfecho",SUM(J36:L36)/SUM($J$38:$L$38),IF($B$28="NS/NC",SUM(P36:R36)/SUM($P$38:$R$38)))),)</f>
        <v>5.4945054945054944E-2</v>
      </c>
      <c r="D36" s="767">
        <f>IF($J$5="Todas",COUNTIFS(DB_REF_Q2_Q3!$G$5:$G$268,$B36,DB_REF_Q2_Q3!$E$5:$E$268,D$29,DB_REF_Q2_Q3!$I$5:$I$268,"Satisfecho"),COUNTIFS(DB_REF_Q2_Q3!$H$5:$H$268,$J$5,DB_REF_Q2_Q3!$G$5:$G$268,$B36,DB_REF_Q2_Q3!$E$5:$E$268,D$29,DB_REF_Q2_Q3!$I$5:$I$268,"Satisfecho"))</f>
        <v>1</v>
      </c>
      <c r="E36" s="767">
        <f>IF($J$5="Todas",COUNTIFS(DB_REF_Q2_Q3!$G$5:$G$268,$B36,DB_REF_Q2_Q3!$E$5:$E$268,E$29,DB_REF_Q2_Q3!$I$5:$I$268,"Satisfecho"),COUNTIFS(DB_REF_Q2_Q3!$H$5:$H$268,$J$5,DB_REF_Q2_Q3!$G$5:$G$268,$B36,DB_REF_Q2_Q3!$E$5:$E$268,E$29,DB_REF_Q2_Q3!$I$5:$I$268,"Satisfecho"))</f>
        <v>3</v>
      </c>
      <c r="F36" s="767">
        <f>IF($J$5="Todas",COUNTIFS(DB_REF_Q2_Q3!$G$5:$G$268,$B36,DB_REF_Q2_Q3!$E$5:$E$268,F$29,DB_REF_Q2_Q3!$I$5:$I$268,"Satisfecho"),COUNTIFS(DB_REF_Q2_Q3!$H$5:$H$268,$J$5,DB_REF_Q2_Q3!$G$5:$G$268,$B36,DB_REF_Q2_Q3!$E$5:$E$268,F$29,DB_REF_Q2_Q3!$I$5:$I$268,"Satisfecho"))</f>
        <v>1</v>
      </c>
      <c r="G36" s="813">
        <f t="shared" ref="G36:I37" si="28">IFERROR(D36/D$38,)</f>
        <v>2.8571428571428571E-2</v>
      </c>
      <c r="H36" s="813">
        <f t="shared" si="28"/>
        <v>8.3333333333333329E-2</v>
      </c>
      <c r="I36" s="813">
        <f t="shared" si="28"/>
        <v>0.05</v>
      </c>
      <c r="J36" s="818">
        <f>IF($J$5="Todas",COUNTIFS(DB_REF_Q2_Q3!$G$5:$G$268,$B36,DB_REF_Q2_Q3!$E$5:$E$268,J$29,DB_REF_Q2_Q3!$I$5:$I$268,"No satisfecho"),COUNTIFS(DB_REF_Q2_Q3!$H$5:$H$268,$J$5,DB_REF_Q2_Q3!$G$5:$G$268,$B36,DB_REF_Q2_Q3!$E$5:$E$268,J$29,DB_REF_Q2_Q3!$I$5:$I$268,"No satisfecho"))</f>
        <v>0</v>
      </c>
      <c r="K36" s="767">
        <f>IF($J$5="Todas",COUNTIFS(DB_REF_Q2_Q3!$G$5:$G$268,$B36,DB_REF_Q2_Q3!$E$5:$E$268,K$29,DB_REF_Q2_Q3!$I$5:$I$268,"No satisfecho"),COUNTIFS(DB_REF_Q2_Q3!$H$5:$H$268,$J$5,DB_REF_Q2_Q3!$G$5:$G$268,$B36,DB_REF_Q2_Q3!$E$5:$E$268,K$29,DB_REF_Q2_Q3!$I$5:$I$268,"No satisfecho"))</f>
        <v>1</v>
      </c>
      <c r="L36" s="767">
        <f>IF($J$5="Todas",COUNTIFS(DB_REF_Q2_Q3!$G$5:$G$268,$B36,DB_REF_Q2_Q3!$E$5:$E$268,L$29,DB_REF_Q2_Q3!$I$5:$I$268,"No satisfecho"),COUNTIFS(DB_REF_Q2_Q3!$H$5:$H$268,$J$5,DB_REF_Q2_Q3!$G$5:$G$268,$B36,DB_REF_Q2_Q3!$E$5:$E$268,L$29,DB_REF_Q2_Q3!$I$5:$I$268,"No satisfecho"))</f>
        <v>1</v>
      </c>
      <c r="M36" s="813">
        <f t="shared" ref="M36:O37" si="29">IFERROR(J36/J$38,)</f>
        <v>0</v>
      </c>
      <c r="N36" s="813">
        <f t="shared" si="29"/>
        <v>0.2</v>
      </c>
      <c r="O36" s="819">
        <f t="shared" si="29"/>
        <v>0.25</v>
      </c>
      <c r="P36" s="767">
        <f>IF($J$5="Todas",COUNTIFS(DB_REF_Q2_Q3!$G$5:$G$268,$B36,DB_REF_Q2_Q3!$E$5:$E$268,P$29,DB_REF_Q2_Q3!$I$5:$I$268,"NS/NC"),COUNTIFS(DB_REF_Q2_Q3!$H$5:$H$268,$J$5,DB_REF_Q2_Q3!$G$5:$G$268,$B36,DB_REF_Q2_Q3!$E$5:$E$268,P$29,DB_REF_Q2_Q3!$I$5:$I$268,"NS/NC"))</f>
        <v>0</v>
      </c>
      <c r="Q36" s="767">
        <f>IF($J$5="Todas",COUNTIFS(DB_REF_Q2_Q3!$G$5:$G$268,$B36,DB_REF_Q2_Q3!$E$5:$E$268,Q$29,DB_REF_Q2_Q3!$I$5:$I$268,"NS/NC"),COUNTIFS(DB_REF_Q2_Q3!$H$5:$H$268,$J$5,DB_REF_Q2_Q3!$G$5:$G$268,$B36,DB_REF_Q2_Q3!$E$5:$E$268,Q$29,DB_REF_Q2_Q3!$I$5:$I$268,"NS/NC"))</f>
        <v>0</v>
      </c>
      <c r="R36" s="767">
        <f>IF($J$5="Todas",COUNTIFS(DB_REF_Q2_Q3!$G$5:$G$268,$B36,DB_REF_Q2_Q3!$E$5:$E$268,R$29,DB_REF_Q2_Q3!$I$5:$I$268,"NS/NC"),COUNTIFS(DB_REF_Q2_Q3!$H$5:$H$268,$J$5,DB_REF_Q2_Q3!$G$5:$G$268,$B36,DB_REF_Q2_Q3!$E$5:$E$268,R$29,DB_REF_Q2_Q3!$I$5:$I$268,"NS/NC"))</f>
        <v>0</v>
      </c>
      <c r="S36" s="813">
        <f t="shared" ref="S36:U37" si="30">IFERROR(P36/P$38,)</f>
        <v>0</v>
      </c>
      <c r="T36" s="813">
        <f t="shared" si="30"/>
        <v>0</v>
      </c>
      <c r="U36" s="813">
        <f t="shared" si="30"/>
        <v>0</v>
      </c>
    </row>
    <row r="37" spans="1:21" ht="15" customHeight="1" thickBot="1">
      <c r="A37" s="185">
        <v>9</v>
      </c>
      <c r="B37" s="820" t="s">
        <v>50</v>
      </c>
      <c r="C37" s="821">
        <f>IFERROR(IF($B$28="Satisfecho",SUM(D37:F37)/SUM($D$38:$F$38),IF($B$28="No satisfecho",SUM(J37:L37)/SUM($J$38:$L$38),IF($B$28="NS/NC",SUM(P37:R37)/SUM($P$38:$R$38)))),)</f>
        <v>0.53846153846153844</v>
      </c>
      <c r="D37" s="822">
        <f>IF($J$5="Todas",COUNTIFS(DB_REF_Q2_Q3!$G$5:$G$268,$B37,DB_REF_Q2_Q3!$E$5:$E$268,D$29,DB_REF_Q2_Q3!$I$5:$I$268,"Satisfecho"),COUNTIFS(DB_REF_Q2_Q3!$H$5:$H$268,$J$5,DB_REF_Q2_Q3!$G$5:$G$268,$B37,DB_REF_Q2_Q3!$E$5:$E$268,D$29,DB_REF_Q2_Q3!$I$5:$I$268,"Satisfecho"))</f>
        <v>26</v>
      </c>
      <c r="E37" s="822">
        <f>IF($J$5="Todas",COUNTIFS(DB_REF_Q2_Q3!$G$5:$G$268,$B37,DB_REF_Q2_Q3!$E$5:$E$268,E$29,DB_REF_Q2_Q3!$I$5:$I$268,"Satisfecho"),COUNTIFS(DB_REF_Q2_Q3!$H$5:$H$268,$J$5,DB_REF_Q2_Q3!$G$5:$G$268,$B37,DB_REF_Q2_Q3!$E$5:$E$268,E$29,DB_REF_Q2_Q3!$I$5:$I$268,"Satisfecho"))</f>
        <v>13</v>
      </c>
      <c r="F37" s="822">
        <f>IF($J$5="Todas",COUNTIFS(DB_REF_Q2_Q3!$G$5:$G$268,$B37,DB_REF_Q2_Q3!$E$5:$E$268,F$29,DB_REF_Q2_Q3!$I$5:$I$268,"Satisfecho"),COUNTIFS(DB_REF_Q2_Q3!$H$5:$H$268,$J$5,DB_REF_Q2_Q3!$G$5:$G$268,$B37,DB_REF_Q2_Q3!$E$5:$E$268,F$29,DB_REF_Q2_Q3!$I$5:$I$268,"Satisfecho"))</f>
        <v>10</v>
      </c>
      <c r="G37" s="823">
        <f t="shared" si="28"/>
        <v>0.74285714285714288</v>
      </c>
      <c r="H37" s="823">
        <f t="shared" si="28"/>
        <v>0.3611111111111111</v>
      </c>
      <c r="I37" s="823">
        <f t="shared" si="28"/>
        <v>0.5</v>
      </c>
      <c r="J37" s="824">
        <f>IF($J$5="Todas",COUNTIFS(DB_REF_Q2_Q3!$G$5:$G$268,$B37,DB_REF_Q2_Q3!$E$5:$E$268,J$29,DB_REF_Q2_Q3!$I$5:$I$268,"No satisfecho"),COUNTIFS(DB_REF_Q2_Q3!$H$5:$H$268,$J$5,DB_REF_Q2_Q3!$G$5:$G$268,$B37,DB_REF_Q2_Q3!$E$5:$E$268,J$29,DB_REF_Q2_Q3!$I$5:$I$268,"No satisfecho"))</f>
        <v>0</v>
      </c>
      <c r="K37" s="822">
        <f>IF($J$5="Todas",COUNTIFS(DB_REF_Q2_Q3!$G$5:$G$268,$B37,DB_REF_Q2_Q3!$E$5:$E$268,K$29,DB_REF_Q2_Q3!$I$5:$I$268,"No satisfecho"),COUNTIFS(DB_REF_Q2_Q3!$H$5:$H$268,$J$5,DB_REF_Q2_Q3!$G$5:$G$268,$B37,DB_REF_Q2_Q3!$E$5:$E$268,K$29,DB_REF_Q2_Q3!$I$5:$I$268,"No satisfecho"))</f>
        <v>2</v>
      </c>
      <c r="L37" s="822">
        <f>IF($J$5="Todas",COUNTIFS(DB_REF_Q2_Q3!$G$5:$G$268,$B37,DB_REF_Q2_Q3!$E$5:$E$268,L$29,DB_REF_Q2_Q3!$I$5:$I$268,"No satisfecho"),COUNTIFS(DB_REF_Q2_Q3!$H$5:$H$268,$J$5,DB_REF_Q2_Q3!$G$5:$G$268,$B37,DB_REF_Q2_Q3!$E$5:$E$268,L$29,DB_REF_Q2_Q3!$I$5:$I$268,"No satisfecho"))</f>
        <v>1</v>
      </c>
      <c r="M37" s="823">
        <f t="shared" si="29"/>
        <v>0</v>
      </c>
      <c r="N37" s="823">
        <f t="shared" si="29"/>
        <v>0.4</v>
      </c>
      <c r="O37" s="825">
        <f t="shared" si="29"/>
        <v>0.25</v>
      </c>
      <c r="P37" s="822">
        <f>IF($J$5="Todas",COUNTIFS(DB_REF_Q2_Q3!$G$5:$G$268,$B37,DB_REF_Q2_Q3!$E$5:$E$268,P$29,DB_REF_Q2_Q3!$I$5:$I$268,"NS/NC"),COUNTIFS(DB_REF_Q2_Q3!$H$5:$H$268,$J$5,DB_REF_Q2_Q3!$G$5:$G$268,$B37,DB_REF_Q2_Q3!$E$5:$E$268,P$29,DB_REF_Q2_Q3!$I$5:$I$268,"NS/NC"))</f>
        <v>0</v>
      </c>
      <c r="Q37" s="822">
        <f>IF($J$5="Todas",COUNTIFS(DB_REF_Q2_Q3!$G$5:$G$268,$B37,DB_REF_Q2_Q3!$E$5:$E$268,Q$29,DB_REF_Q2_Q3!$I$5:$I$268,"NS/NC"),COUNTIFS(DB_REF_Q2_Q3!$H$5:$H$268,$J$5,DB_REF_Q2_Q3!$G$5:$G$268,$B37,DB_REF_Q2_Q3!$E$5:$E$268,Q$29,DB_REF_Q2_Q3!$I$5:$I$268,"NS/NC"))</f>
        <v>0</v>
      </c>
      <c r="R37" s="822">
        <f>IF($J$5="Todas",COUNTIFS(DB_REF_Q2_Q3!$G$5:$G$268,$B37,DB_REF_Q2_Q3!$E$5:$E$268,R$29,DB_REF_Q2_Q3!$I$5:$I$268,"NS/NC"),COUNTIFS(DB_REF_Q2_Q3!$H$5:$H$268,$J$5,DB_REF_Q2_Q3!$G$5:$G$268,$B37,DB_REF_Q2_Q3!$E$5:$E$268,R$29,DB_REF_Q2_Q3!$I$5:$I$268,"NS/NC"))</f>
        <v>0</v>
      </c>
      <c r="S37" s="823">
        <f t="shared" si="30"/>
        <v>0</v>
      </c>
      <c r="T37" s="823">
        <f t="shared" si="30"/>
        <v>0</v>
      </c>
      <c r="U37" s="823">
        <f t="shared" si="30"/>
        <v>0</v>
      </c>
    </row>
    <row r="38" spans="1:21" ht="15" customHeight="1" thickTop="1">
      <c r="B38" s="373">
        <f>B21</f>
        <v>0</v>
      </c>
      <c r="C38" s="388"/>
      <c r="D38" s="190">
        <f>SUM(D30:D37)</f>
        <v>35</v>
      </c>
      <c r="E38" s="190">
        <f>SUM(E30:E37)</f>
        <v>36</v>
      </c>
      <c r="F38" s="190">
        <f>SUM(F30:F37)</f>
        <v>20</v>
      </c>
      <c r="G38" s="248">
        <f>SUM(G30:G37)</f>
        <v>0.97142857142857153</v>
      </c>
      <c r="H38" s="248">
        <f t="shared" ref="H38:I38" si="31">SUM(H30:H37)</f>
        <v>0.94444444444444442</v>
      </c>
      <c r="I38" s="248">
        <f t="shared" si="31"/>
        <v>0.95</v>
      </c>
      <c r="J38" s="190">
        <f>SUM(J30:J37)</f>
        <v>0</v>
      </c>
      <c r="K38" s="190">
        <f>SUM(K30:K37)</f>
        <v>5</v>
      </c>
      <c r="L38" s="190">
        <f>SUM(L30:L37)</f>
        <v>4</v>
      </c>
      <c r="M38" s="248">
        <f>SUM(M30:M37)</f>
        <v>0</v>
      </c>
      <c r="N38" s="248">
        <f t="shared" ref="N38:O38" si="32">SUM(N30:N37)</f>
        <v>1</v>
      </c>
      <c r="O38" s="248">
        <f t="shared" si="32"/>
        <v>1</v>
      </c>
      <c r="P38" s="190">
        <f>SUM(P30:P37)</f>
        <v>70</v>
      </c>
      <c r="Q38" s="190">
        <f>SUM(Q30:Q37)</f>
        <v>67</v>
      </c>
      <c r="R38" s="190">
        <f>SUM(R30:R37)</f>
        <v>27</v>
      </c>
      <c r="S38" s="248">
        <f>SUM(S30:S37)</f>
        <v>1</v>
      </c>
      <c r="T38" s="248">
        <f t="shared" ref="T38" si="33">SUM(T30:T37)</f>
        <v>1</v>
      </c>
      <c r="U38" s="248">
        <f t="shared" ref="U38" si="34">SUM(U30:U37)</f>
        <v>1</v>
      </c>
    </row>
    <row r="39" spans="1:21" ht="15" customHeight="1">
      <c r="B39" s="239"/>
      <c r="C39" s="197"/>
      <c r="D39" s="197"/>
      <c r="I39" s="188"/>
      <c r="O39" s="186"/>
    </row>
    <row r="40" spans="1:21" ht="15" customHeight="1">
      <c r="B40" s="239"/>
      <c r="C40" s="197"/>
      <c r="D40" s="268" t="s">
        <v>363</v>
      </c>
      <c r="I40" s="188"/>
      <c r="O40" s="186"/>
    </row>
    <row r="41" spans="1:21" ht="15" customHeight="1">
      <c r="B41" s="195" t="s">
        <v>88</v>
      </c>
      <c r="C41" s="240" t="str">
        <f>$J$6</f>
        <v>Todas</v>
      </c>
      <c r="D41" s="671" t="s">
        <v>292</v>
      </c>
      <c r="E41" s="162"/>
      <c r="F41" s="162"/>
      <c r="G41" s="162"/>
      <c r="H41" s="162"/>
      <c r="I41" s="162"/>
      <c r="J41" s="204"/>
      <c r="K41" s="162"/>
      <c r="L41" s="162"/>
      <c r="M41" s="162"/>
      <c r="N41" s="162"/>
      <c r="O41" s="162"/>
      <c r="P41" s="204"/>
      <c r="Q41" s="162"/>
      <c r="R41" s="162"/>
      <c r="S41" s="162"/>
      <c r="T41" s="162"/>
      <c r="U41" s="162"/>
    </row>
    <row r="42" spans="1:21" ht="15" customHeight="1">
      <c r="B42" s="195" t="s">
        <v>105</v>
      </c>
      <c r="C42" s="240" t="str">
        <f>$J$5</f>
        <v>Todas</v>
      </c>
      <c r="D42" s="808" t="s">
        <v>294</v>
      </c>
      <c r="E42" s="808" t="s">
        <v>293</v>
      </c>
      <c r="F42" s="808" t="s">
        <v>237</v>
      </c>
      <c r="G42" s="808" t="s">
        <v>235</v>
      </c>
      <c r="H42" s="808" t="s">
        <v>238</v>
      </c>
      <c r="I42" s="808" t="s">
        <v>236</v>
      </c>
      <c r="J42" s="808" t="s">
        <v>239</v>
      </c>
      <c r="K42" s="808" t="s">
        <v>240</v>
      </c>
      <c r="L42" s="808" t="s">
        <v>50</v>
      </c>
      <c r="M42" s="809" t="s">
        <v>294</v>
      </c>
      <c r="N42" s="809" t="s">
        <v>293</v>
      </c>
      <c r="O42" s="809" t="s">
        <v>237</v>
      </c>
      <c r="P42" s="809" t="s">
        <v>235</v>
      </c>
      <c r="Q42" s="809" t="s">
        <v>238</v>
      </c>
      <c r="R42" s="809" t="s">
        <v>236</v>
      </c>
      <c r="S42" s="809" t="s">
        <v>239</v>
      </c>
      <c r="T42" s="809" t="s">
        <v>240</v>
      </c>
      <c r="U42" s="809" t="s">
        <v>50</v>
      </c>
    </row>
    <row r="43" spans="1:21" ht="15" customHeight="1">
      <c r="B43" s="826" t="s">
        <v>96</v>
      </c>
      <c r="C43" s="827">
        <f>IFERROR(SUM(D43:E43)/SUM($D$46:$E$46),)</f>
        <v>0.20754716981132076</v>
      </c>
      <c r="D43" s="812">
        <f>IF(AND($J$6="Todas",$J$5="Todas"),COUNTIFS(DB_REF_Q2_Q3!$I$5:$I$268,$B43,DB_REF_Q2_Q3!$B$5:$B$268,D$42),IF($J$6="Todas",COUNTIFS(DB_REF_Q2_Q3!$H$5:$H$268,$J$5,DB_REF_Q2_Q3!$I$5:$I$268,$B43,DB_REF_Q2_Q3!$B$5:$B$268,D$42),IF($J$5="Todas",COUNTIFS(DB_REF_Q2_Q3!$E$5:$E$268,$J$6,DB_REF_Q2_Q3!$I$5:$I$268,$B43,DB_REF_Q2_Q3!$B$5:$B$268,D$42),COUNTIFS(DB_REF_Q2_Q3!$H$5:$H$268,$J$5,DB_REF_Q2_Q3!$E$5:$E$268,$J$6,DB_REF_Q2_Q3!$I$5:$I$268,$B43,DB_REF_Q2_Q3!$B$5:$B$268,D$42))))</f>
        <v>11</v>
      </c>
      <c r="E43" s="812">
        <f>IF(AND($J$6="Todas",$J$5="Todas"),COUNTIFS(DB_REF_Q2_Q3!$I$5:$I$268,$B43,DB_REF_Q2_Q3!$B$5:$B$268,E$42),IF($J$6="Todas",COUNTIFS(DB_REF_Q2_Q3!$H$5:$H$268,$J$5,DB_REF_Q2_Q3!$I$5:$I$268,$B43,DB_REF_Q2_Q3!$B$5:$B$268,E$42),IF($J$5="Todas",COUNTIFS(DB_REF_Q2_Q3!$E$5:$E$268,$J$6,DB_REF_Q2_Q3!$I$5:$I$268,$B43,DB_REF_Q2_Q3!$B$5:$B$268,E$42),COUNTIFS(DB_REF_Q2_Q3!$H$5:$H$268,$J$5,DB_REF_Q2_Q3!$E$5:$E$268,$J$6,DB_REF_Q2_Q3!$I$5:$I$268,$B43,DB_REF_Q2_Q3!$B$5:$B$268,E$42))))</f>
        <v>0</v>
      </c>
      <c r="F43" s="812">
        <f>IF(AND($J$6="Todas",$J$5="Todas"),COUNTIFS(DB_REF_Q2_Q3!$I$5:$I$268,$B43,DB_REF_Q2_Q3!$B$5:$B$268,F$42),IF($J$6="Todas",COUNTIFS(DB_REF_Q2_Q3!$H$5:$H$268,$J$5,DB_REF_Q2_Q3!$I$5:$I$268,$B43,DB_REF_Q2_Q3!$B$5:$B$268,F$42),IF($J$5="Todas",COUNTIFS(DB_REF_Q2_Q3!$E$5:$E$268,$J$6,DB_REF_Q2_Q3!$I$5:$I$268,$B43,DB_REF_Q2_Q3!$B$5:$B$268,F$42),COUNTIFS(DB_REF_Q2_Q3!$H$5:$H$268,$J$5,DB_REF_Q2_Q3!$E$5:$E$268,$J$6,DB_REF_Q2_Q3!$I$5:$I$268,$B43,DB_REF_Q2_Q3!$B$5:$B$268,F$42))))</f>
        <v>0</v>
      </c>
      <c r="G43" s="812">
        <f>IF(AND($J$6="Todas",$J$5="Todas"),COUNTIFS(DB_REF_Q2_Q3!$I$5:$I$268,$B43,DB_REF_Q2_Q3!$B$5:$B$268,G$42),IF($J$6="Todas",COUNTIFS(DB_REF_Q2_Q3!$H$5:$H$268,$J$5,DB_REF_Q2_Q3!$I$5:$I$268,$B43,DB_REF_Q2_Q3!$B$5:$B$268,G$42),IF($J$5="Todas",COUNTIFS(DB_REF_Q2_Q3!$E$5:$E$268,$J$6,DB_REF_Q2_Q3!$I$5:$I$268,$B43,DB_REF_Q2_Q3!$B$5:$B$268,G$42),COUNTIFS(DB_REF_Q2_Q3!$H$5:$H$268,$J$5,DB_REF_Q2_Q3!$E$5:$E$268,$J$6,DB_REF_Q2_Q3!$I$5:$I$268,$B43,DB_REF_Q2_Q3!$B$5:$B$268,G$42))))</f>
        <v>54</v>
      </c>
      <c r="H43" s="812">
        <f>IF(AND($J$6="Todas",$J$5="Todas"),COUNTIFS(DB_REF_Q2_Q3!$I$5:$I$268,$B43,DB_REF_Q2_Q3!$B$5:$B$268,H$42),IF($J$6="Todas",COUNTIFS(DB_REF_Q2_Q3!$H$5:$H$268,$J$5,DB_REF_Q2_Q3!$I$5:$I$268,$B43,DB_REF_Q2_Q3!$B$5:$B$268,H$42),IF($J$5="Todas",COUNTIFS(DB_REF_Q2_Q3!$E$5:$E$268,$J$6,DB_REF_Q2_Q3!$I$5:$I$268,$B43,DB_REF_Q2_Q3!$B$5:$B$268,H$42),COUNTIFS(DB_REF_Q2_Q3!$H$5:$H$268,$J$5,DB_REF_Q2_Q3!$E$5:$E$268,$J$6,DB_REF_Q2_Q3!$I$5:$I$268,$B43,DB_REF_Q2_Q3!$B$5:$B$268,H$42))))</f>
        <v>12</v>
      </c>
      <c r="I43" s="812">
        <f>IF(AND($J$6="Todas",$J$5="Todas"),COUNTIFS(DB_REF_Q2_Q3!$I$5:$I$268,$B43,DB_REF_Q2_Q3!$B$5:$B$268,I$42),IF($J$6="Todas",COUNTIFS(DB_REF_Q2_Q3!$H$5:$H$268,$J$5,DB_REF_Q2_Q3!$I$5:$I$268,$B43,DB_REF_Q2_Q3!$B$5:$B$268,I$42),IF($J$5="Todas",COUNTIFS(DB_REF_Q2_Q3!$E$5:$E$268,$J$6,DB_REF_Q2_Q3!$I$5:$I$268,$B43,DB_REF_Q2_Q3!$B$5:$B$268,I$42),COUNTIFS(DB_REF_Q2_Q3!$H$5:$H$268,$J$5,DB_REF_Q2_Q3!$E$5:$E$268,$J$6,DB_REF_Q2_Q3!$I$5:$I$268,$B43,DB_REF_Q2_Q3!$B$5:$B$268,I$42))))</f>
        <v>0</v>
      </c>
      <c r="J43" s="812">
        <f>IF(AND($J$6="Todas",$J$5="Todas"),COUNTIFS(DB_REF_Q2_Q3!$I$5:$I$268,$B43,DB_REF_Q2_Q3!$B$5:$B$268,J$42),IF($J$6="Todas",COUNTIFS(DB_REF_Q2_Q3!$H$5:$H$268,$J$5,DB_REF_Q2_Q3!$I$5:$I$268,$B43,DB_REF_Q2_Q3!$B$5:$B$268,J$42),IF($J$5="Todas",COUNTIFS(DB_REF_Q2_Q3!$E$5:$E$268,$J$6,DB_REF_Q2_Q3!$I$5:$I$268,$B43,DB_REF_Q2_Q3!$B$5:$B$268,J$42),COUNTIFS(DB_REF_Q2_Q3!$H$5:$H$268,$J$5,DB_REF_Q2_Q3!$E$5:$E$268,$J$6,DB_REF_Q2_Q3!$I$5:$I$268,$B43,DB_REF_Q2_Q3!$B$5:$B$268,J$42))))</f>
        <v>3</v>
      </c>
      <c r="K43" s="812">
        <f>IF(AND($J$6="Todas",$J$5="Todas"),COUNTIFS(DB_REF_Q2_Q3!$I$5:$I$268,$B43,DB_REF_Q2_Q3!$B$5:$B$268,K$42),IF($J$6="Todas",COUNTIFS(DB_REF_Q2_Q3!$H$5:$H$268,$J$5,DB_REF_Q2_Q3!$I$5:$I$268,$B43,DB_REF_Q2_Q3!$B$5:$B$268,K$42),IF($J$5="Todas",COUNTIFS(DB_REF_Q2_Q3!$E$5:$E$268,$J$6,DB_REF_Q2_Q3!$I$5:$I$268,$B43,DB_REF_Q2_Q3!$B$5:$B$268,K$42),COUNTIFS(DB_REF_Q2_Q3!$H$5:$H$268,$J$5,DB_REF_Q2_Q3!$E$5:$E$268,$J$6,DB_REF_Q2_Q3!$I$5:$I$268,$B43,DB_REF_Q2_Q3!$B$5:$B$268,K$42))))</f>
        <v>2</v>
      </c>
      <c r="L43" s="812">
        <f>IF(AND($J$6="Todas",$J$5="Todas"),COUNTIFS(DB_REF_Q2_Q3!$I$5:$I$268,$B43,DB_REF_Q2_Q3!$B$5:$B$268,L$42),IF($J$6="Todas",COUNTIFS(DB_REF_Q2_Q3!$H$5:$H$268,$J$5,DB_REF_Q2_Q3!$I$5:$I$268,$B43,DB_REF_Q2_Q3!$B$5:$B$268,L$42),IF($J$5="Todas",COUNTIFS(DB_REF_Q2_Q3!$E$5:$E$268,$J$6,DB_REF_Q2_Q3!$I$5:$I$268,$B43,DB_REF_Q2_Q3!$B$5:$B$268,L$42),COUNTIFS(DB_REF_Q2_Q3!$H$5:$H$268,$J$5,DB_REF_Q2_Q3!$E$5:$E$268,$J$6,DB_REF_Q2_Q3!$I$5:$I$268,$B43,DB_REF_Q2_Q3!$B$5:$B$268,L$42))))</f>
        <v>9</v>
      </c>
      <c r="M43" s="815">
        <f t="shared" ref="M43:M45" si="35">IFERROR(D43/D$46,)</f>
        <v>0.39285714285714285</v>
      </c>
      <c r="N43" s="815">
        <f t="shared" ref="N43:N45" si="36">IFERROR(E43/E$46,)</f>
        <v>0</v>
      </c>
      <c r="O43" s="815">
        <f t="shared" ref="O43:O45" si="37">IFERROR(F43/F$46,)</f>
        <v>0</v>
      </c>
      <c r="P43" s="815">
        <f>IFERROR(G43/G$46,)</f>
        <v>0.83076923076923082</v>
      </c>
      <c r="Q43" s="815">
        <f t="shared" ref="Q43:U45" si="38">IFERROR(H43/H$46,)</f>
        <v>0.52173913043478259</v>
      </c>
      <c r="R43" s="815">
        <f t="shared" si="38"/>
        <v>0</v>
      </c>
      <c r="S43" s="815">
        <f t="shared" si="38"/>
        <v>0.125</v>
      </c>
      <c r="T43" s="815">
        <f t="shared" si="38"/>
        <v>2.9411764705882353E-2</v>
      </c>
      <c r="U43" s="815">
        <f t="shared" si="38"/>
        <v>0.52941176470588236</v>
      </c>
    </row>
    <row r="44" spans="1:21" ht="15" customHeight="1">
      <c r="B44" s="828" t="s">
        <v>97</v>
      </c>
      <c r="C44" s="829">
        <f>IFERROR(SUM(D44:E44)/SUM($D$46:$E$46),)</f>
        <v>0</v>
      </c>
      <c r="D44" s="767">
        <f>IF(AND($J$6="Todas",$J$5="Todas"),COUNTIFS(DB_REF_Q2_Q3!$I$5:$I$268,$B44,DB_REF_Q2_Q3!$B$5:$B$268,D$42),IF($J$6="Todas",COUNTIFS(DB_REF_Q2_Q3!$H$5:$H$268,$J$5,DB_REF_Q2_Q3!$I$5:$I$268,$B44,DB_REF_Q2_Q3!$B$5:$B$268,D$42),IF($J$5="Todas",COUNTIFS(DB_REF_Q2_Q3!$E$5:$E$268,$J$6,DB_REF_Q2_Q3!$I$5:$I$268,$B44,DB_REF_Q2_Q3!$B$5:$B$268,D$42),COUNTIFS(DB_REF_Q2_Q3!$H$5:$H$268,$J$5,DB_REF_Q2_Q3!$E$5:$E$268,$J$6,DB_REF_Q2_Q3!$I$5:$I$268,$B44,DB_REF_Q2_Q3!$B$5:$B$268,D$42))))</f>
        <v>0</v>
      </c>
      <c r="E44" s="767">
        <f>IF(AND($J$6="Todas",$J$5="Todas"),COUNTIFS(DB_REF_Q2_Q3!$I$5:$I$268,$B44,DB_REF_Q2_Q3!$B$5:$B$268,E$42),IF($J$6="Todas",COUNTIFS(DB_REF_Q2_Q3!$H$5:$H$268,$J$5,DB_REF_Q2_Q3!$I$5:$I$268,$B44,DB_REF_Q2_Q3!$B$5:$B$268,E$42),IF($J$5="Todas",COUNTIFS(DB_REF_Q2_Q3!$E$5:$E$268,$J$6,DB_REF_Q2_Q3!$I$5:$I$268,$B44,DB_REF_Q2_Q3!$B$5:$B$268,E$42),COUNTIFS(DB_REF_Q2_Q3!$H$5:$H$268,$J$5,DB_REF_Q2_Q3!$E$5:$E$268,$J$6,DB_REF_Q2_Q3!$I$5:$I$268,$B44,DB_REF_Q2_Q3!$B$5:$B$268,E$42))))</f>
        <v>0</v>
      </c>
      <c r="F44" s="767">
        <f>IF(AND($J$6="Todas",$J$5="Todas"),COUNTIFS(DB_REF_Q2_Q3!$I$5:$I$268,$B44,DB_REF_Q2_Q3!$B$5:$B$268,F$42),IF($J$6="Todas",COUNTIFS(DB_REF_Q2_Q3!$H$5:$H$268,$J$5,DB_REF_Q2_Q3!$I$5:$I$268,$B44,DB_REF_Q2_Q3!$B$5:$B$268,F$42),IF($J$5="Todas",COUNTIFS(DB_REF_Q2_Q3!$E$5:$E$268,$J$6,DB_REF_Q2_Q3!$I$5:$I$268,$B44,DB_REF_Q2_Q3!$B$5:$B$268,F$42),COUNTIFS(DB_REF_Q2_Q3!$H$5:$H$268,$J$5,DB_REF_Q2_Q3!$E$5:$E$268,$J$6,DB_REF_Q2_Q3!$I$5:$I$268,$B44,DB_REF_Q2_Q3!$B$5:$B$268,F$42))))</f>
        <v>0</v>
      </c>
      <c r="G44" s="767">
        <f>IF(AND($J$6="Todas",$J$5="Todas"),COUNTIFS(DB_REF_Q2_Q3!$I$5:$I$268,$B44,DB_REF_Q2_Q3!$B$5:$B$268,G$42),IF($J$6="Todas",COUNTIFS(DB_REF_Q2_Q3!$H$5:$H$268,$J$5,DB_REF_Q2_Q3!$I$5:$I$268,$B44,DB_REF_Q2_Q3!$B$5:$B$268,G$42),IF($J$5="Todas",COUNTIFS(DB_REF_Q2_Q3!$E$5:$E$268,$J$6,DB_REF_Q2_Q3!$I$5:$I$268,$B44,DB_REF_Q2_Q3!$B$5:$B$268,G$42),COUNTIFS(DB_REF_Q2_Q3!$H$5:$H$268,$J$5,DB_REF_Q2_Q3!$E$5:$E$268,$J$6,DB_REF_Q2_Q3!$I$5:$I$268,$B44,DB_REF_Q2_Q3!$B$5:$B$268,G$42))))</f>
        <v>5</v>
      </c>
      <c r="H44" s="767">
        <f>IF(AND($J$6="Todas",$J$5="Todas"),COUNTIFS(DB_REF_Q2_Q3!$I$5:$I$268,$B44,DB_REF_Q2_Q3!$B$5:$B$268,H$42),IF($J$6="Todas",COUNTIFS(DB_REF_Q2_Q3!$H$5:$H$268,$J$5,DB_REF_Q2_Q3!$I$5:$I$268,$B44,DB_REF_Q2_Q3!$B$5:$B$268,H$42),IF($J$5="Todas",COUNTIFS(DB_REF_Q2_Q3!$E$5:$E$268,$J$6,DB_REF_Q2_Q3!$I$5:$I$268,$B44,DB_REF_Q2_Q3!$B$5:$B$268,H$42),COUNTIFS(DB_REF_Q2_Q3!$H$5:$H$268,$J$5,DB_REF_Q2_Q3!$E$5:$E$268,$J$6,DB_REF_Q2_Q3!$I$5:$I$268,$B44,DB_REF_Q2_Q3!$B$5:$B$268,H$42))))</f>
        <v>4</v>
      </c>
      <c r="I44" s="767">
        <f>IF(AND($J$6="Todas",$J$5="Todas"),COUNTIFS(DB_REF_Q2_Q3!$I$5:$I$268,$B44,DB_REF_Q2_Q3!$B$5:$B$268,I$42),IF($J$6="Todas",COUNTIFS(DB_REF_Q2_Q3!$H$5:$H$268,$J$5,DB_REF_Q2_Q3!$I$5:$I$268,$B44,DB_REF_Q2_Q3!$B$5:$B$268,I$42),IF($J$5="Todas",COUNTIFS(DB_REF_Q2_Q3!$E$5:$E$268,$J$6,DB_REF_Q2_Q3!$I$5:$I$268,$B44,DB_REF_Q2_Q3!$B$5:$B$268,I$42),COUNTIFS(DB_REF_Q2_Q3!$H$5:$H$268,$J$5,DB_REF_Q2_Q3!$E$5:$E$268,$J$6,DB_REF_Q2_Q3!$I$5:$I$268,$B44,DB_REF_Q2_Q3!$B$5:$B$268,I$42))))</f>
        <v>0</v>
      </c>
      <c r="J44" s="767">
        <f>IF(AND($J$6="Todas",$J$5="Todas"),COUNTIFS(DB_REF_Q2_Q3!$I$5:$I$268,$B44,DB_REF_Q2_Q3!$B$5:$B$268,J$42),IF($J$6="Todas",COUNTIFS(DB_REF_Q2_Q3!$H$5:$H$268,$J$5,DB_REF_Q2_Q3!$I$5:$I$268,$B44,DB_REF_Q2_Q3!$B$5:$B$268,J$42),IF($J$5="Todas",COUNTIFS(DB_REF_Q2_Q3!$E$5:$E$268,$J$6,DB_REF_Q2_Q3!$I$5:$I$268,$B44,DB_REF_Q2_Q3!$B$5:$B$268,J$42),COUNTIFS(DB_REF_Q2_Q3!$H$5:$H$268,$J$5,DB_REF_Q2_Q3!$E$5:$E$268,$J$6,DB_REF_Q2_Q3!$I$5:$I$268,$B44,DB_REF_Q2_Q3!$B$5:$B$268,J$42))))</f>
        <v>0</v>
      </c>
      <c r="K44" s="767">
        <f>IF(AND($J$6="Todas",$J$5="Todas"),COUNTIFS(DB_REF_Q2_Q3!$I$5:$I$268,$B44,DB_REF_Q2_Q3!$B$5:$B$268,K$42),IF($J$6="Todas",COUNTIFS(DB_REF_Q2_Q3!$H$5:$H$268,$J$5,DB_REF_Q2_Q3!$I$5:$I$268,$B44,DB_REF_Q2_Q3!$B$5:$B$268,K$42),IF($J$5="Todas",COUNTIFS(DB_REF_Q2_Q3!$E$5:$E$268,$J$6,DB_REF_Q2_Q3!$I$5:$I$268,$B44,DB_REF_Q2_Q3!$B$5:$B$268,K$42),COUNTIFS(DB_REF_Q2_Q3!$H$5:$H$268,$J$5,DB_REF_Q2_Q3!$E$5:$E$268,$J$6,DB_REF_Q2_Q3!$I$5:$I$268,$B44,DB_REF_Q2_Q3!$B$5:$B$268,K$42))))</f>
        <v>0</v>
      </c>
      <c r="L44" s="767">
        <f>IF(AND($J$6="Todas",$J$5="Todas"),COUNTIFS(DB_REF_Q2_Q3!$I$5:$I$268,$B44,DB_REF_Q2_Q3!$B$5:$B$268,L$42),IF($J$6="Todas",COUNTIFS(DB_REF_Q2_Q3!$H$5:$H$268,$J$5,DB_REF_Q2_Q3!$I$5:$I$268,$B44,DB_REF_Q2_Q3!$B$5:$B$268,L$42),IF($J$5="Todas",COUNTIFS(DB_REF_Q2_Q3!$E$5:$E$268,$J$6,DB_REF_Q2_Q3!$I$5:$I$268,$B44,DB_REF_Q2_Q3!$B$5:$B$268,L$42),COUNTIFS(DB_REF_Q2_Q3!$H$5:$H$268,$J$5,DB_REF_Q2_Q3!$E$5:$E$268,$J$6,DB_REF_Q2_Q3!$I$5:$I$268,$B44,DB_REF_Q2_Q3!$B$5:$B$268,L$42))))</f>
        <v>0</v>
      </c>
      <c r="M44" s="813">
        <f t="shared" si="35"/>
        <v>0</v>
      </c>
      <c r="N44" s="813">
        <f t="shared" si="36"/>
        <v>0</v>
      </c>
      <c r="O44" s="813">
        <f t="shared" si="37"/>
        <v>0</v>
      </c>
      <c r="P44" s="813">
        <f t="shared" ref="P44:P45" si="39">IFERROR(G44/G$46,)</f>
        <v>7.6923076923076927E-2</v>
      </c>
      <c r="Q44" s="813">
        <f t="shared" si="38"/>
        <v>0.17391304347826086</v>
      </c>
      <c r="R44" s="813">
        <f t="shared" si="38"/>
        <v>0</v>
      </c>
      <c r="S44" s="813">
        <f t="shared" si="38"/>
        <v>0</v>
      </c>
      <c r="T44" s="813">
        <f t="shared" si="38"/>
        <v>0</v>
      </c>
      <c r="U44" s="813">
        <f t="shared" si="38"/>
        <v>0</v>
      </c>
    </row>
    <row r="45" spans="1:21" ht="15" customHeight="1" thickBot="1">
      <c r="B45" s="830" t="s">
        <v>90</v>
      </c>
      <c r="C45" s="831">
        <f>IFERROR(SUM(D45:E45)/SUM($D$46:$E$46),)</f>
        <v>0.79245283018867929</v>
      </c>
      <c r="D45" s="822">
        <f>IF(AND($J$6="Todas",$J$5="Todas"),COUNTIFS(DB_REF_Q2_Q3!$I$5:$I$268,$B45,DB_REF_Q2_Q3!$B$5:$B$268,D$42),IF($J$6="Todas",COUNTIFS(DB_REF_Q2_Q3!$H$5:$H$268,$J$5,DB_REF_Q2_Q3!$I$5:$I$268,$B45,DB_REF_Q2_Q3!$B$5:$B$268,D$42),IF($J$5="Todas",COUNTIFS(DB_REF_Q2_Q3!$E$5:$E$268,$J$6,DB_REF_Q2_Q3!$I$5:$I$268,$B45,DB_REF_Q2_Q3!$B$5:$B$268,D$42),COUNTIFS(DB_REF_Q2_Q3!$H$5:$H$268,$J$5,DB_REF_Q2_Q3!$E$5:$E$268,$J$6,DB_REF_Q2_Q3!$I$5:$I$268,$B45,DB_REF_Q2_Q3!$B$5:$B$268,D$42))))</f>
        <v>17</v>
      </c>
      <c r="E45" s="822">
        <f>IF(AND($J$6="Todas",$J$5="Todas"),COUNTIFS(DB_REF_Q2_Q3!$I$5:$I$268,$B45,DB_REF_Q2_Q3!$B$5:$B$268,E$42),IF($J$6="Todas",COUNTIFS(DB_REF_Q2_Q3!$H$5:$H$268,$J$5,DB_REF_Q2_Q3!$I$5:$I$268,$B45,DB_REF_Q2_Q3!$B$5:$B$268,E$42),IF($J$5="Todas",COUNTIFS(DB_REF_Q2_Q3!$E$5:$E$268,$J$6,DB_REF_Q2_Q3!$I$5:$I$268,$B45,DB_REF_Q2_Q3!$B$5:$B$268,E$42),COUNTIFS(DB_REF_Q2_Q3!$H$5:$H$268,$J$5,DB_REF_Q2_Q3!$E$5:$E$268,$J$6,DB_REF_Q2_Q3!$I$5:$I$268,$B45,DB_REF_Q2_Q3!$B$5:$B$268,E$42))))</f>
        <v>25</v>
      </c>
      <c r="F45" s="822">
        <f>IF(AND($J$6="Todas",$J$5="Todas"),COUNTIFS(DB_REF_Q2_Q3!$I$5:$I$268,$B45,DB_REF_Q2_Q3!$B$5:$B$268,F$42),IF($J$6="Todas",COUNTIFS(DB_REF_Q2_Q3!$H$5:$H$268,$J$5,DB_REF_Q2_Q3!$I$5:$I$268,$B45,DB_REF_Q2_Q3!$B$5:$B$268,F$42),IF($J$5="Todas",COUNTIFS(DB_REF_Q2_Q3!$E$5:$E$268,$J$6,DB_REF_Q2_Q3!$I$5:$I$268,$B45,DB_REF_Q2_Q3!$B$5:$B$268,F$42),COUNTIFS(DB_REF_Q2_Q3!$H$5:$H$268,$J$5,DB_REF_Q2_Q3!$E$5:$E$268,$J$6,DB_REF_Q2_Q3!$I$5:$I$268,$B45,DB_REF_Q2_Q3!$B$5:$B$268,F$42))))</f>
        <v>5</v>
      </c>
      <c r="G45" s="822">
        <f>IF(AND($J$6="Todas",$J$5="Todas"),COUNTIFS(DB_REF_Q2_Q3!$I$5:$I$268,$B45,DB_REF_Q2_Q3!$B$5:$B$268,G$42),IF($J$6="Todas",COUNTIFS(DB_REF_Q2_Q3!$H$5:$H$268,$J$5,DB_REF_Q2_Q3!$I$5:$I$268,$B45,DB_REF_Q2_Q3!$B$5:$B$268,G$42),IF($J$5="Todas",COUNTIFS(DB_REF_Q2_Q3!$E$5:$E$268,$J$6,DB_REF_Q2_Q3!$I$5:$I$268,$B45,DB_REF_Q2_Q3!$B$5:$B$268,G$42),COUNTIFS(DB_REF_Q2_Q3!$H$5:$H$268,$J$5,DB_REF_Q2_Q3!$E$5:$E$268,$J$6,DB_REF_Q2_Q3!$I$5:$I$268,$B45,DB_REF_Q2_Q3!$B$5:$B$268,G$42))))</f>
        <v>6</v>
      </c>
      <c r="H45" s="822">
        <f>IF(AND($J$6="Todas",$J$5="Todas"),COUNTIFS(DB_REF_Q2_Q3!$I$5:$I$268,$B45,DB_REF_Q2_Q3!$B$5:$B$268,H$42),IF($J$6="Todas",COUNTIFS(DB_REF_Q2_Q3!$H$5:$H$268,$J$5,DB_REF_Q2_Q3!$I$5:$I$268,$B45,DB_REF_Q2_Q3!$B$5:$B$268,H$42),IF($J$5="Todas",COUNTIFS(DB_REF_Q2_Q3!$E$5:$E$268,$J$6,DB_REF_Q2_Q3!$I$5:$I$268,$B45,DB_REF_Q2_Q3!$B$5:$B$268,H$42),COUNTIFS(DB_REF_Q2_Q3!$H$5:$H$268,$J$5,DB_REF_Q2_Q3!$E$5:$E$268,$J$6,DB_REF_Q2_Q3!$I$5:$I$268,$B45,DB_REF_Q2_Q3!$B$5:$B$268,H$42))))</f>
        <v>7</v>
      </c>
      <c r="I45" s="822">
        <f>IF(AND($J$6="Todas",$J$5="Todas"),COUNTIFS(DB_REF_Q2_Q3!$I$5:$I$268,$B45,DB_REF_Q2_Q3!$B$5:$B$268,I$42),IF($J$6="Todas",COUNTIFS(DB_REF_Q2_Q3!$H$5:$H$268,$J$5,DB_REF_Q2_Q3!$I$5:$I$268,$B45,DB_REF_Q2_Q3!$B$5:$B$268,I$42),IF($J$5="Todas",COUNTIFS(DB_REF_Q2_Q3!$E$5:$E$268,$J$6,DB_REF_Q2_Q3!$I$5:$I$268,$B45,DB_REF_Q2_Q3!$B$5:$B$268,I$42),COUNTIFS(DB_REF_Q2_Q3!$H$5:$H$268,$J$5,DB_REF_Q2_Q3!$E$5:$E$268,$J$6,DB_REF_Q2_Q3!$I$5:$I$268,$B45,DB_REF_Q2_Q3!$B$5:$B$268,I$42))))</f>
        <v>9</v>
      </c>
      <c r="J45" s="822">
        <f>IF(AND($J$6="Todas",$J$5="Todas"),COUNTIFS(DB_REF_Q2_Q3!$I$5:$I$268,$B45,DB_REF_Q2_Q3!$B$5:$B$268,J$42),IF($J$6="Todas",COUNTIFS(DB_REF_Q2_Q3!$H$5:$H$268,$J$5,DB_REF_Q2_Q3!$I$5:$I$268,$B45,DB_REF_Q2_Q3!$B$5:$B$268,J$42),IF($J$5="Todas",COUNTIFS(DB_REF_Q2_Q3!$E$5:$E$268,$J$6,DB_REF_Q2_Q3!$I$5:$I$268,$B45,DB_REF_Q2_Q3!$B$5:$B$268,J$42),COUNTIFS(DB_REF_Q2_Q3!$H$5:$H$268,$J$5,DB_REF_Q2_Q3!$E$5:$E$268,$J$6,DB_REF_Q2_Q3!$I$5:$I$268,$B45,DB_REF_Q2_Q3!$B$5:$B$268,J$42))))</f>
        <v>21</v>
      </c>
      <c r="K45" s="822">
        <f>IF(AND($J$6="Todas",$J$5="Todas"),COUNTIFS(DB_REF_Q2_Q3!$I$5:$I$268,$B45,DB_REF_Q2_Q3!$B$5:$B$268,K$42),IF($J$6="Todas",COUNTIFS(DB_REF_Q2_Q3!$H$5:$H$268,$J$5,DB_REF_Q2_Q3!$I$5:$I$268,$B45,DB_REF_Q2_Q3!$B$5:$B$268,K$42),IF($J$5="Todas",COUNTIFS(DB_REF_Q2_Q3!$E$5:$E$268,$J$6,DB_REF_Q2_Q3!$I$5:$I$268,$B45,DB_REF_Q2_Q3!$B$5:$B$268,K$42),COUNTIFS(DB_REF_Q2_Q3!$H$5:$H$268,$J$5,DB_REF_Q2_Q3!$E$5:$E$268,$J$6,DB_REF_Q2_Q3!$I$5:$I$268,$B45,DB_REF_Q2_Q3!$B$5:$B$268,K$42))))</f>
        <v>66</v>
      </c>
      <c r="L45" s="822">
        <f>IF(AND($J$6="Todas",$J$5="Todas"),COUNTIFS(DB_REF_Q2_Q3!$I$5:$I$268,$B45,DB_REF_Q2_Q3!$B$5:$B$268,L$42),IF($J$6="Todas",COUNTIFS(DB_REF_Q2_Q3!$H$5:$H$268,$J$5,DB_REF_Q2_Q3!$I$5:$I$268,$B45,DB_REF_Q2_Q3!$B$5:$B$268,L$42),IF($J$5="Todas",COUNTIFS(DB_REF_Q2_Q3!$E$5:$E$268,$J$6,DB_REF_Q2_Q3!$I$5:$I$268,$B45,DB_REF_Q2_Q3!$B$5:$B$268,L$42),COUNTIFS(DB_REF_Q2_Q3!$H$5:$H$268,$J$5,DB_REF_Q2_Q3!$E$5:$E$268,$J$6,DB_REF_Q2_Q3!$I$5:$I$268,$B45,DB_REF_Q2_Q3!$B$5:$B$268,L$42))))</f>
        <v>8</v>
      </c>
      <c r="M45" s="823">
        <f t="shared" si="35"/>
        <v>0.6071428571428571</v>
      </c>
      <c r="N45" s="823">
        <f t="shared" si="36"/>
        <v>1</v>
      </c>
      <c r="O45" s="823">
        <f t="shared" si="37"/>
        <v>1</v>
      </c>
      <c r="P45" s="823">
        <f t="shared" si="39"/>
        <v>9.2307692307692313E-2</v>
      </c>
      <c r="Q45" s="823">
        <f t="shared" si="38"/>
        <v>0.30434782608695654</v>
      </c>
      <c r="R45" s="823">
        <f t="shared" si="38"/>
        <v>1</v>
      </c>
      <c r="S45" s="823">
        <f t="shared" si="38"/>
        <v>0.875</v>
      </c>
      <c r="T45" s="823">
        <f t="shared" si="38"/>
        <v>0.97058823529411764</v>
      </c>
      <c r="U45" s="823">
        <f t="shared" si="38"/>
        <v>0.47058823529411764</v>
      </c>
    </row>
    <row r="46" spans="1:21" ht="15" customHeight="1" thickTop="1">
      <c r="B46" s="774"/>
      <c r="C46" s="388"/>
      <c r="D46" s="190">
        <f t="shared" ref="D46:U46" si="40">SUM(D43:D45)</f>
        <v>28</v>
      </c>
      <c r="E46" s="190">
        <f t="shared" si="40"/>
        <v>25</v>
      </c>
      <c r="F46" s="190">
        <f t="shared" si="40"/>
        <v>5</v>
      </c>
      <c r="G46" s="190">
        <f t="shared" si="40"/>
        <v>65</v>
      </c>
      <c r="H46" s="190">
        <f t="shared" si="40"/>
        <v>23</v>
      </c>
      <c r="I46" s="190">
        <f t="shared" si="40"/>
        <v>9</v>
      </c>
      <c r="J46" s="190">
        <f t="shared" si="40"/>
        <v>24</v>
      </c>
      <c r="K46" s="190">
        <f t="shared" si="40"/>
        <v>68</v>
      </c>
      <c r="L46" s="190">
        <f t="shared" si="40"/>
        <v>17</v>
      </c>
      <c r="M46" s="248">
        <f>SUM(M43:M45)</f>
        <v>1</v>
      </c>
      <c r="N46" s="248">
        <f t="shared" ref="N46:O46" si="41">SUM(N43:N45)</f>
        <v>1</v>
      </c>
      <c r="O46" s="248">
        <f t="shared" si="41"/>
        <v>1</v>
      </c>
      <c r="P46" s="248">
        <f t="shared" si="40"/>
        <v>1</v>
      </c>
      <c r="Q46" s="248">
        <f t="shared" si="40"/>
        <v>1</v>
      </c>
      <c r="R46" s="248">
        <f t="shared" si="40"/>
        <v>1</v>
      </c>
      <c r="S46" s="248">
        <f t="shared" si="40"/>
        <v>1</v>
      </c>
      <c r="T46" s="248">
        <f t="shared" si="40"/>
        <v>1</v>
      </c>
      <c r="U46" s="248">
        <f t="shared" si="40"/>
        <v>1</v>
      </c>
    </row>
    <row r="47" spans="1:21" ht="15" customHeight="1">
      <c r="B47" s="239"/>
      <c r="C47" s="197"/>
      <c r="D47" s="197"/>
      <c r="I47" s="188"/>
      <c r="O47" s="186"/>
    </row>
    <row r="48" spans="1:21" ht="15" customHeight="1">
      <c r="B48" s="239"/>
      <c r="C48" s="197"/>
      <c r="D48" s="197"/>
      <c r="I48" s="188"/>
      <c r="O48" s="186"/>
    </row>
    <row r="49" spans="1:32" ht="15" customHeight="1">
      <c r="B49" s="195" t="s">
        <v>88</v>
      </c>
      <c r="C49" s="240" t="str">
        <f>$J$6</f>
        <v>Todas</v>
      </c>
      <c r="D49" s="671" t="s">
        <v>295</v>
      </c>
      <c r="E49" s="671"/>
      <c r="F49" s="671"/>
      <c r="G49" s="671"/>
      <c r="H49" s="671"/>
      <c r="I49" s="671"/>
      <c r="J49" s="671"/>
      <c r="K49" s="671"/>
      <c r="L49" s="204"/>
      <c r="M49" s="249"/>
      <c r="N49" s="249"/>
      <c r="O49" s="249"/>
      <c r="P49" s="249"/>
      <c r="Q49" s="204"/>
      <c r="R49" s="204"/>
      <c r="S49" s="204"/>
      <c r="T49" s="832"/>
      <c r="U49" s="832"/>
    </row>
    <row r="50" spans="1:32" ht="15" customHeight="1">
      <c r="B50" s="195" t="s">
        <v>105</v>
      </c>
      <c r="C50" s="240" t="str">
        <f>$J$5</f>
        <v>Todas</v>
      </c>
      <c r="D50" s="808" t="s">
        <v>247</v>
      </c>
      <c r="E50" s="808" t="s">
        <v>248</v>
      </c>
      <c r="F50" s="808" t="s">
        <v>249</v>
      </c>
      <c r="G50" s="808" t="s">
        <v>250</v>
      </c>
      <c r="H50" s="808" t="s">
        <v>253</v>
      </c>
      <c r="I50" s="808" t="s">
        <v>251</v>
      </c>
      <c r="J50" s="808" t="s">
        <v>252</v>
      </c>
      <c r="K50" s="808" t="s">
        <v>90</v>
      </c>
      <c r="L50" s="809" t="s">
        <v>247</v>
      </c>
      <c r="M50" s="809" t="s">
        <v>248</v>
      </c>
      <c r="N50" s="809" t="s">
        <v>249</v>
      </c>
      <c r="O50" s="809" t="s">
        <v>250</v>
      </c>
      <c r="P50" s="809" t="s">
        <v>253</v>
      </c>
      <c r="Q50" s="809" t="s">
        <v>251</v>
      </c>
      <c r="R50" s="809" t="s">
        <v>252</v>
      </c>
      <c r="S50" s="809" t="s">
        <v>90</v>
      </c>
      <c r="T50" s="252"/>
      <c r="U50" s="252"/>
    </row>
    <row r="51" spans="1:32" ht="15" customHeight="1">
      <c r="B51" s="826" t="s">
        <v>96</v>
      </c>
      <c r="C51" s="827">
        <f>IFERROR(SUM(#REF!)/SUM($D$46:$E$46),)</f>
        <v>0</v>
      </c>
      <c r="D51" s="812">
        <f>IF(AND($J$6="Todas",$J$5="Todas"),COUNTIFS(DB_REF_Q2_Q3!$I$5:$I$268,$B51,DB_REF_Q2_Q3!$D$5:$D$268,D$50),IF($J$6="Todas",COUNTIFS(DB_REF_Q2_Q3!$H$5:$H$268,$J$5,DB_REF_Q2_Q3!$I$5:$I$268,$B51,DB_REF_Q2_Q3!$D$5:$D$268,D$50),IF($J$5="Todas",COUNTIFS(DB_REF_Q2_Q3!$E$5:$E$268,$J$6,DB_REF_Q2_Q3!$I$5:$I$268,$B51,DB_REF_Q2_Q3!$D$5:$D$268,D$50),COUNTIFS(DB_REF_Q2_Q3!$H$5:$H$268,$J$5,DB_REF_Q2_Q3!$E$5:$E$268,$J$6,DB_REF_Q2_Q3!$I$5:$I$268,$B51,DB_REF_Q2_Q3!$D$5:$D$268,D$50))))</f>
        <v>22</v>
      </c>
      <c r="E51" s="812">
        <f>IF(AND($J$6="Todas",$J$5="Todas"),COUNTIFS(DB_REF_Q2_Q3!$I$5:$I$268,$B51,DB_REF_Q2_Q3!$D$5:$D$268,E$50),IF($J$6="Todas",COUNTIFS(DB_REF_Q2_Q3!$H$5:$H$268,$J$5,DB_REF_Q2_Q3!$I$5:$I$268,$B51,DB_REF_Q2_Q3!$D$5:$D$268,E$50),IF($J$5="Todas",COUNTIFS(DB_REF_Q2_Q3!$E$5:$E$268,$J$6,DB_REF_Q2_Q3!$I$5:$I$268,$B51,DB_REF_Q2_Q3!$D$5:$D$268,E$50),COUNTIFS(DB_REF_Q2_Q3!$H$5:$H$268,$J$5,DB_REF_Q2_Q3!$E$5:$E$268,$J$6,DB_REF_Q2_Q3!$I$5:$I$268,$B51,DB_REF_Q2_Q3!$D$5:$D$268,E$50))))</f>
        <v>16</v>
      </c>
      <c r="F51" s="812">
        <f>IF(AND($J$6="Todas",$J$5="Todas"),COUNTIFS(DB_REF_Q2_Q3!$I$5:$I$268,$B51,DB_REF_Q2_Q3!$D$5:$D$268,F$50),IF($J$6="Todas",COUNTIFS(DB_REF_Q2_Q3!$H$5:$H$268,$J$5,DB_REF_Q2_Q3!$I$5:$I$268,$B51,DB_REF_Q2_Q3!$D$5:$D$268,F$50),IF($J$5="Todas",COUNTIFS(DB_REF_Q2_Q3!$E$5:$E$268,$J$6,DB_REF_Q2_Q3!$I$5:$I$268,$B51,DB_REF_Q2_Q3!$D$5:$D$268,F$50),COUNTIFS(DB_REF_Q2_Q3!$H$5:$H$268,$J$5,DB_REF_Q2_Q3!$E$5:$E$268,$J$6,DB_REF_Q2_Q3!$I$5:$I$268,$B51,DB_REF_Q2_Q3!$D$5:$D$268,F$50))))</f>
        <v>17</v>
      </c>
      <c r="G51" s="812">
        <f>IF(AND($J$6="Todas",$J$5="Todas"),COUNTIFS(DB_REF_Q2_Q3!$I$5:$I$268,$B51,DB_REF_Q2_Q3!$D$5:$D$268,G$50),IF($J$6="Todas",COUNTIFS(DB_REF_Q2_Q3!$H$5:$H$268,$J$5,DB_REF_Q2_Q3!$I$5:$I$268,$B51,DB_REF_Q2_Q3!$D$5:$D$268,G$50),IF($J$5="Todas",COUNTIFS(DB_REF_Q2_Q3!$E$5:$E$268,$J$6,DB_REF_Q2_Q3!$I$5:$I$268,$B51,DB_REF_Q2_Q3!$D$5:$D$268,G$50),COUNTIFS(DB_REF_Q2_Q3!$H$5:$H$268,$J$5,DB_REF_Q2_Q3!$E$5:$E$268,$J$6,DB_REF_Q2_Q3!$I$5:$I$268,$B51,DB_REF_Q2_Q3!$D$5:$D$268,G$50))))</f>
        <v>14</v>
      </c>
      <c r="H51" s="812">
        <f>IF(AND($J$6="Todas",$J$5="Todas"),COUNTIFS(DB_REF_Q2_Q3!$I$5:$I$268,$B51,DB_REF_Q2_Q3!$D$5:$D$268,H$50),IF($J$6="Todas",COUNTIFS(DB_REF_Q2_Q3!$H$5:$H$268,$J$5,DB_REF_Q2_Q3!$I$5:$I$268,$B51,DB_REF_Q2_Q3!$D$5:$D$268,H$50),IF($J$5="Todas",COUNTIFS(DB_REF_Q2_Q3!$E$5:$E$268,$J$6,DB_REF_Q2_Q3!$I$5:$I$268,$B51,DB_REF_Q2_Q3!$D$5:$D$268,H$50),COUNTIFS(DB_REF_Q2_Q3!$H$5:$H$268,$J$5,DB_REF_Q2_Q3!$E$5:$E$268,$J$6,DB_REF_Q2_Q3!$I$5:$I$268,$B51,DB_REF_Q2_Q3!$D$5:$D$268,H$50))))</f>
        <v>7</v>
      </c>
      <c r="I51" s="812">
        <f>IF(AND($J$6="Todas",$J$5="Todas"),COUNTIFS(DB_REF_Q2_Q3!$I$5:$I$268,$B51,DB_REF_Q2_Q3!$D$5:$D$268,I$50),IF($J$6="Todas",COUNTIFS(DB_REF_Q2_Q3!$H$5:$H$268,$J$5,DB_REF_Q2_Q3!$I$5:$I$268,$B51,DB_REF_Q2_Q3!$D$5:$D$268,I$50),IF($J$5="Todas",COUNTIFS(DB_REF_Q2_Q3!$E$5:$E$268,$J$6,DB_REF_Q2_Q3!$I$5:$I$268,$B51,DB_REF_Q2_Q3!$D$5:$D$268,I$50),COUNTIFS(DB_REF_Q2_Q3!$H$5:$H$268,$J$5,DB_REF_Q2_Q3!$E$5:$E$268,$J$6,DB_REF_Q2_Q3!$I$5:$I$268,$B51,DB_REF_Q2_Q3!$D$5:$D$268,I$50))))</f>
        <v>2</v>
      </c>
      <c r="J51" s="812">
        <f>IF(AND($J$6="Todas",$J$5="Todas"),COUNTIFS(DB_REF_Q2_Q3!$I$5:$I$268,$B51,DB_REF_Q2_Q3!$D$5:$D$268,J$50),IF($J$6="Todas",COUNTIFS(DB_REF_Q2_Q3!$H$5:$H$268,$J$5,DB_REF_Q2_Q3!$I$5:$I$268,$B51,DB_REF_Q2_Q3!$D$5:$D$268,J$50),IF($J$5="Todas",COUNTIFS(DB_REF_Q2_Q3!$E$5:$E$268,$J$6,DB_REF_Q2_Q3!$I$5:$I$268,$B51,DB_REF_Q2_Q3!$D$5:$D$268,J$50),COUNTIFS(DB_REF_Q2_Q3!$H$5:$H$268,$J$5,DB_REF_Q2_Q3!$E$5:$E$268,$J$6,DB_REF_Q2_Q3!$I$5:$I$268,$B51,DB_REF_Q2_Q3!$D$5:$D$268,J$50))))</f>
        <v>9</v>
      </c>
      <c r="K51" s="812">
        <f>IF(AND($J$6="Todas",$J$5="Todas"),COUNTIFS(DB_REF_Q2_Q3!$I$5:$I$268,$B51,DB_REF_Q2_Q3!$D$5:$D$268,K$50),IF($J$6="Todas",COUNTIFS(DB_REF_Q2_Q3!$H$5:$H$268,$J$5,DB_REF_Q2_Q3!$I$5:$I$268,$B51,DB_REF_Q2_Q3!$D$5:$D$268,K$50),IF($J$5="Todas",COUNTIFS(DB_REF_Q2_Q3!$E$5:$E$268,$J$6,DB_REF_Q2_Q3!$I$5:$I$268,$B51,DB_REF_Q2_Q3!$D$5:$D$268,K$50),COUNTIFS(DB_REF_Q2_Q3!$H$5:$H$268,$J$5,DB_REF_Q2_Q3!$E$5:$E$268,$J$6,DB_REF_Q2_Q3!$I$5:$I$268,$B51,DB_REF_Q2_Q3!$D$5:$D$268,K$50))))</f>
        <v>4</v>
      </c>
      <c r="L51" s="815">
        <f>IFERROR(D51/D$54,)</f>
        <v>0.40740740740740738</v>
      </c>
      <c r="M51" s="815">
        <f t="shared" ref="M51:S53" si="42">IFERROR(E51/E$54,)</f>
        <v>0.30769230769230771</v>
      </c>
      <c r="N51" s="815">
        <f t="shared" si="42"/>
        <v>0.32692307692307693</v>
      </c>
      <c r="O51" s="815">
        <f t="shared" si="42"/>
        <v>0.35897435897435898</v>
      </c>
      <c r="P51" s="815">
        <f t="shared" si="42"/>
        <v>0.36842105263157893</v>
      </c>
      <c r="Q51" s="815">
        <f t="shared" si="42"/>
        <v>7.6923076923076927E-2</v>
      </c>
      <c r="R51" s="815">
        <f t="shared" si="42"/>
        <v>0.69230769230769229</v>
      </c>
      <c r="S51" s="815">
        <f t="shared" si="42"/>
        <v>0.44444444444444442</v>
      </c>
      <c r="T51" s="253"/>
      <c r="U51" s="253"/>
    </row>
    <row r="52" spans="1:32">
      <c r="A52" s="776"/>
      <c r="B52" s="828" t="s">
        <v>97</v>
      </c>
      <c r="C52" s="829">
        <f>IFERROR(SUM(#REF!)/SUM($D$46:$E$46),)</f>
        <v>0</v>
      </c>
      <c r="D52" s="767">
        <f>IF(AND($J$6="Todas",$J$5="Todas"),COUNTIFS(DB_REF_Q2_Q3!$I$5:$I$268,$B52,DB_REF_Q2_Q3!$D$5:$D$268,D$50),IF($J$6="Todas",COUNTIFS(DB_REF_Q2_Q3!$H$5:$H$268,$J$5,DB_REF_Q2_Q3!$I$5:$I$268,$B52,DB_REF_Q2_Q3!$D$5:$D$268,D$50),IF($J$5="Todas",COUNTIFS(DB_REF_Q2_Q3!$E$5:$E$268,$J$6,DB_REF_Q2_Q3!$I$5:$I$268,$B52,DB_REF_Q2_Q3!$D$5:$D$268,D$50),COUNTIFS(DB_REF_Q2_Q3!$H$5:$H$268,$J$5,DB_REF_Q2_Q3!$E$5:$E$268,$J$6,DB_REF_Q2_Q3!$I$5:$I$268,$B52,DB_REF_Q2_Q3!$D$5:$D$268,D$50))))</f>
        <v>2</v>
      </c>
      <c r="E52" s="767">
        <f>IF(AND($J$6="Todas",$J$5="Todas"),COUNTIFS(DB_REF_Q2_Q3!$I$5:$I$268,$B52,DB_REF_Q2_Q3!$D$5:$D$268,E$50),IF($J$6="Todas",COUNTIFS(DB_REF_Q2_Q3!$H$5:$H$268,$J$5,DB_REF_Q2_Q3!$I$5:$I$268,$B52,DB_REF_Q2_Q3!$D$5:$D$268,E$50),IF($J$5="Todas",COUNTIFS(DB_REF_Q2_Q3!$E$5:$E$268,$J$6,DB_REF_Q2_Q3!$I$5:$I$268,$B52,DB_REF_Q2_Q3!$D$5:$D$268,E$50),COUNTIFS(DB_REF_Q2_Q3!$H$5:$H$268,$J$5,DB_REF_Q2_Q3!$E$5:$E$268,$J$6,DB_REF_Q2_Q3!$I$5:$I$268,$B52,DB_REF_Q2_Q3!$D$5:$D$268,E$50))))</f>
        <v>2</v>
      </c>
      <c r="F52" s="767">
        <f>IF(AND($J$6="Todas",$J$5="Todas"),COUNTIFS(DB_REF_Q2_Q3!$I$5:$I$268,$B52,DB_REF_Q2_Q3!$D$5:$D$268,F$50),IF($J$6="Todas",COUNTIFS(DB_REF_Q2_Q3!$H$5:$H$268,$J$5,DB_REF_Q2_Q3!$I$5:$I$268,$B52,DB_REF_Q2_Q3!$D$5:$D$268,F$50),IF($J$5="Todas",COUNTIFS(DB_REF_Q2_Q3!$E$5:$E$268,$J$6,DB_REF_Q2_Q3!$I$5:$I$268,$B52,DB_REF_Q2_Q3!$D$5:$D$268,F$50),COUNTIFS(DB_REF_Q2_Q3!$H$5:$H$268,$J$5,DB_REF_Q2_Q3!$E$5:$E$268,$J$6,DB_REF_Q2_Q3!$I$5:$I$268,$B52,DB_REF_Q2_Q3!$D$5:$D$268,F$50))))</f>
        <v>2</v>
      </c>
      <c r="G52" s="767">
        <f>IF(AND($J$6="Todas",$J$5="Todas"),COUNTIFS(DB_REF_Q2_Q3!$I$5:$I$268,$B52,DB_REF_Q2_Q3!$D$5:$D$268,G$50),IF($J$6="Todas",COUNTIFS(DB_REF_Q2_Q3!$H$5:$H$268,$J$5,DB_REF_Q2_Q3!$I$5:$I$268,$B52,DB_REF_Q2_Q3!$D$5:$D$268,G$50),IF($J$5="Todas",COUNTIFS(DB_REF_Q2_Q3!$E$5:$E$268,$J$6,DB_REF_Q2_Q3!$I$5:$I$268,$B52,DB_REF_Q2_Q3!$D$5:$D$268,G$50),COUNTIFS(DB_REF_Q2_Q3!$H$5:$H$268,$J$5,DB_REF_Q2_Q3!$E$5:$E$268,$J$6,DB_REF_Q2_Q3!$I$5:$I$268,$B52,DB_REF_Q2_Q3!$D$5:$D$268,G$50))))</f>
        <v>1</v>
      </c>
      <c r="H52" s="767">
        <f>IF(AND($J$6="Todas",$J$5="Todas"),COUNTIFS(DB_REF_Q2_Q3!$I$5:$I$268,$B52,DB_REF_Q2_Q3!$D$5:$D$268,H$50),IF($J$6="Todas",COUNTIFS(DB_REF_Q2_Q3!$H$5:$H$268,$J$5,DB_REF_Q2_Q3!$I$5:$I$268,$B52,DB_REF_Q2_Q3!$D$5:$D$268,H$50),IF($J$5="Todas",COUNTIFS(DB_REF_Q2_Q3!$E$5:$E$268,$J$6,DB_REF_Q2_Q3!$I$5:$I$268,$B52,DB_REF_Q2_Q3!$D$5:$D$268,H$50),COUNTIFS(DB_REF_Q2_Q3!$H$5:$H$268,$J$5,DB_REF_Q2_Q3!$E$5:$E$268,$J$6,DB_REF_Q2_Q3!$I$5:$I$268,$B52,DB_REF_Q2_Q3!$D$5:$D$268,H$50))))</f>
        <v>2</v>
      </c>
      <c r="I52" s="767">
        <f>IF(AND($J$6="Todas",$J$5="Todas"),COUNTIFS(DB_REF_Q2_Q3!$I$5:$I$268,$B52,DB_REF_Q2_Q3!$D$5:$D$268,I$50),IF($J$6="Todas",COUNTIFS(DB_REF_Q2_Q3!$H$5:$H$268,$J$5,DB_REF_Q2_Q3!$I$5:$I$268,$B52,DB_REF_Q2_Q3!$D$5:$D$268,I$50),IF($J$5="Todas",COUNTIFS(DB_REF_Q2_Q3!$E$5:$E$268,$J$6,DB_REF_Q2_Q3!$I$5:$I$268,$B52,DB_REF_Q2_Q3!$D$5:$D$268,I$50),COUNTIFS(DB_REF_Q2_Q3!$H$5:$H$268,$J$5,DB_REF_Q2_Q3!$E$5:$E$268,$J$6,DB_REF_Q2_Q3!$I$5:$I$268,$B52,DB_REF_Q2_Q3!$D$5:$D$268,I$50))))</f>
        <v>0</v>
      </c>
      <c r="J52" s="767">
        <f>IF(AND($J$6="Todas",$J$5="Todas"),COUNTIFS(DB_REF_Q2_Q3!$I$5:$I$268,$B52,DB_REF_Q2_Q3!$D$5:$D$268,J$50),IF($J$6="Todas",COUNTIFS(DB_REF_Q2_Q3!$H$5:$H$268,$J$5,DB_REF_Q2_Q3!$I$5:$I$268,$B52,DB_REF_Q2_Q3!$D$5:$D$268,J$50),IF($J$5="Todas",COUNTIFS(DB_REF_Q2_Q3!$E$5:$E$268,$J$6,DB_REF_Q2_Q3!$I$5:$I$268,$B52,DB_REF_Q2_Q3!$D$5:$D$268,J$50),COUNTIFS(DB_REF_Q2_Q3!$H$5:$H$268,$J$5,DB_REF_Q2_Q3!$E$5:$E$268,$J$6,DB_REF_Q2_Q3!$I$5:$I$268,$B52,DB_REF_Q2_Q3!$D$5:$D$268,J$50))))</f>
        <v>0</v>
      </c>
      <c r="K52" s="767">
        <f>IF(AND($J$6="Todas",$J$5="Todas"),COUNTIFS(DB_REF_Q2_Q3!$I$5:$I$268,$B52,DB_REF_Q2_Q3!$D$5:$D$268,K$50),IF($J$6="Todas",COUNTIFS(DB_REF_Q2_Q3!$H$5:$H$268,$J$5,DB_REF_Q2_Q3!$I$5:$I$268,$B52,DB_REF_Q2_Q3!$D$5:$D$268,K$50),IF($J$5="Todas",COUNTIFS(DB_REF_Q2_Q3!$E$5:$E$268,$J$6,DB_REF_Q2_Q3!$I$5:$I$268,$B52,DB_REF_Q2_Q3!$D$5:$D$268,K$50),COUNTIFS(DB_REF_Q2_Q3!$H$5:$H$268,$J$5,DB_REF_Q2_Q3!$E$5:$E$268,$J$6,DB_REF_Q2_Q3!$I$5:$I$268,$B52,DB_REF_Q2_Q3!$D$5:$D$268,K$50))))</f>
        <v>0</v>
      </c>
      <c r="L52" s="813">
        <f t="shared" ref="L52:L53" si="43">IFERROR(D52/D$54,)</f>
        <v>3.7037037037037035E-2</v>
      </c>
      <c r="M52" s="813">
        <f t="shared" si="42"/>
        <v>3.8461538461538464E-2</v>
      </c>
      <c r="N52" s="813">
        <f t="shared" si="42"/>
        <v>3.8461538461538464E-2</v>
      </c>
      <c r="O52" s="813">
        <f t="shared" si="42"/>
        <v>2.564102564102564E-2</v>
      </c>
      <c r="P52" s="813">
        <f t="shared" si="42"/>
        <v>0.10526315789473684</v>
      </c>
      <c r="Q52" s="813">
        <f t="shared" si="42"/>
        <v>0</v>
      </c>
      <c r="R52" s="813">
        <f t="shared" si="42"/>
        <v>0</v>
      </c>
      <c r="S52" s="813">
        <f t="shared" si="42"/>
        <v>0</v>
      </c>
      <c r="T52" s="253"/>
      <c r="U52" s="253"/>
      <c r="V52" s="774"/>
      <c r="W52" s="774"/>
      <c r="X52" s="774"/>
      <c r="Y52" s="774"/>
      <c r="Z52" s="774"/>
      <c r="AA52" s="774"/>
      <c r="AB52" s="192"/>
      <c r="AC52" s="251"/>
      <c r="AD52" s="251"/>
      <c r="AE52" s="774"/>
      <c r="AF52" s="774"/>
    </row>
    <row r="53" spans="1:32" s="774" customFormat="1" ht="13.5" thickBot="1">
      <c r="A53" s="776"/>
      <c r="B53" s="830" t="s">
        <v>90</v>
      </c>
      <c r="C53" s="831">
        <f>IFERROR(SUM(#REF!)/SUM($D$46:$E$46),)</f>
        <v>0</v>
      </c>
      <c r="D53" s="822">
        <f>IF(AND($J$6="Todas",$J$5="Todas"),COUNTIFS(DB_REF_Q2_Q3!$I$5:$I$268,$B53,DB_REF_Q2_Q3!$D$5:$D$268,D$50),IF($J$6="Todas",COUNTIFS(DB_REF_Q2_Q3!$H$5:$H$268,$J$5,DB_REF_Q2_Q3!$I$5:$I$268,$B53,DB_REF_Q2_Q3!$D$5:$D$268,D$50),IF($J$5="Todas",COUNTIFS(DB_REF_Q2_Q3!$E$5:$E$268,$J$6,DB_REF_Q2_Q3!$I$5:$I$268,$B53,DB_REF_Q2_Q3!$D$5:$D$268,D$50),COUNTIFS(DB_REF_Q2_Q3!$H$5:$H$268,$J$5,DB_REF_Q2_Q3!$E$5:$E$268,$J$6,DB_REF_Q2_Q3!$I$5:$I$268,$B53,DB_REF_Q2_Q3!$D$5:$D$268,D$50))))</f>
        <v>30</v>
      </c>
      <c r="E53" s="822">
        <f>IF(AND($J$6="Todas",$J$5="Todas"),COUNTIFS(DB_REF_Q2_Q3!$I$5:$I$268,$B53,DB_REF_Q2_Q3!$D$5:$D$268,E$50),IF($J$6="Todas",COUNTIFS(DB_REF_Q2_Q3!$H$5:$H$268,$J$5,DB_REF_Q2_Q3!$I$5:$I$268,$B53,DB_REF_Q2_Q3!$D$5:$D$268,E$50),IF($J$5="Todas",COUNTIFS(DB_REF_Q2_Q3!$E$5:$E$268,$J$6,DB_REF_Q2_Q3!$I$5:$I$268,$B53,DB_REF_Q2_Q3!$D$5:$D$268,E$50),COUNTIFS(DB_REF_Q2_Q3!$H$5:$H$268,$J$5,DB_REF_Q2_Q3!$E$5:$E$268,$J$6,DB_REF_Q2_Q3!$I$5:$I$268,$B53,DB_REF_Q2_Q3!$D$5:$D$268,E$50))))</f>
        <v>34</v>
      </c>
      <c r="F53" s="822">
        <f>IF(AND($J$6="Todas",$J$5="Todas"),COUNTIFS(DB_REF_Q2_Q3!$I$5:$I$268,$B53,DB_REF_Q2_Q3!$D$5:$D$268,F$50),IF($J$6="Todas",COUNTIFS(DB_REF_Q2_Q3!$H$5:$H$268,$J$5,DB_REF_Q2_Q3!$I$5:$I$268,$B53,DB_REF_Q2_Q3!$D$5:$D$268,F$50),IF($J$5="Todas",COUNTIFS(DB_REF_Q2_Q3!$E$5:$E$268,$J$6,DB_REF_Q2_Q3!$I$5:$I$268,$B53,DB_REF_Q2_Q3!$D$5:$D$268,F$50),COUNTIFS(DB_REF_Q2_Q3!$H$5:$H$268,$J$5,DB_REF_Q2_Q3!$E$5:$E$268,$J$6,DB_REF_Q2_Q3!$I$5:$I$268,$B53,DB_REF_Q2_Q3!$D$5:$D$268,F$50))))</f>
        <v>33</v>
      </c>
      <c r="G53" s="822">
        <f>IF(AND($J$6="Todas",$J$5="Todas"),COUNTIFS(DB_REF_Q2_Q3!$I$5:$I$268,$B53,DB_REF_Q2_Q3!$D$5:$D$268,G$50),IF($J$6="Todas",COUNTIFS(DB_REF_Q2_Q3!$H$5:$H$268,$J$5,DB_REF_Q2_Q3!$I$5:$I$268,$B53,DB_REF_Q2_Q3!$D$5:$D$268,G$50),IF($J$5="Todas",COUNTIFS(DB_REF_Q2_Q3!$E$5:$E$268,$J$6,DB_REF_Q2_Q3!$I$5:$I$268,$B53,DB_REF_Q2_Q3!$D$5:$D$268,G$50),COUNTIFS(DB_REF_Q2_Q3!$H$5:$H$268,$J$5,DB_REF_Q2_Q3!$E$5:$E$268,$J$6,DB_REF_Q2_Q3!$I$5:$I$268,$B53,DB_REF_Q2_Q3!$D$5:$D$268,G$50))))</f>
        <v>24</v>
      </c>
      <c r="H53" s="822">
        <f>IF(AND($J$6="Todas",$J$5="Todas"),COUNTIFS(DB_REF_Q2_Q3!$I$5:$I$268,$B53,DB_REF_Q2_Q3!$D$5:$D$268,H$50),IF($J$6="Todas",COUNTIFS(DB_REF_Q2_Q3!$H$5:$H$268,$J$5,DB_REF_Q2_Q3!$I$5:$I$268,$B53,DB_REF_Q2_Q3!$D$5:$D$268,H$50),IF($J$5="Todas",COUNTIFS(DB_REF_Q2_Q3!$E$5:$E$268,$J$6,DB_REF_Q2_Q3!$I$5:$I$268,$B53,DB_REF_Q2_Q3!$D$5:$D$268,H$50),COUNTIFS(DB_REF_Q2_Q3!$H$5:$H$268,$J$5,DB_REF_Q2_Q3!$E$5:$E$268,$J$6,DB_REF_Q2_Q3!$I$5:$I$268,$B53,DB_REF_Q2_Q3!$D$5:$D$268,H$50))))</f>
        <v>10</v>
      </c>
      <c r="I53" s="822">
        <f>IF(AND($J$6="Todas",$J$5="Todas"),COUNTIFS(DB_REF_Q2_Q3!$I$5:$I$268,$B53,DB_REF_Q2_Q3!$D$5:$D$268,I$50),IF($J$6="Todas",COUNTIFS(DB_REF_Q2_Q3!$H$5:$H$268,$J$5,DB_REF_Q2_Q3!$I$5:$I$268,$B53,DB_REF_Q2_Q3!$D$5:$D$268,I$50),IF($J$5="Todas",COUNTIFS(DB_REF_Q2_Q3!$E$5:$E$268,$J$6,DB_REF_Q2_Q3!$I$5:$I$268,$B53,DB_REF_Q2_Q3!$D$5:$D$268,I$50),COUNTIFS(DB_REF_Q2_Q3!$H$5:$H$268,$J$5,DB_REF_Q2_Q3!$E$5:$E$268,$J$6,DB_REF_Q2_Q3!$I$5:$I$268,$B53,DB_REF_Q2_Q3!$D$5:$D$268,I$50))))</f>
        <v>24</v>
      </c>
      <c r="J53" s="822">
        <f>IF(AND($J$6="Todas",$J$5="Todas"),COUNTIFS(DB_REF_Q2_Q3!$I$5:$I$268,$B53,DB_REF_Q2_Q3!$D$5:$D$268,J$50),IF($J$6="Todas",COUNTIFS(DB_REF_Q2_Q3!$H$5:$H$268,$J$5,DB_REF_Q2_Q3!$I$5:$I$268,$B53,DB_REF_Q2_Q3!$D$5:$D$268,J$50),IF($J$5="Todas",COUNTIFS(DB_REF_Q2_Q3!$E$5:$E$268,$J$6,DB_REF_Q2_Q3!$I$5:$I$268,$B53,DB_REF_Q2_Q3!$D$5:$D$268,J$50),COUNTIFS(DB_REF_Q2_Q3!$H$5:$H$268,$J$5,DB_REF_Q2_Q3!$E$5:$E$268,$J$6,DB_REF_Q2_Q3!$I$5:$I$268,$B53,DB_REF_Q2_Q3!$D$5:$D$268,J$50))))</f>
        <v>4</v>
      </c>
      <c r="K53" s="822">
        <f>IF(AND($J$6="Todas",$J$5="Todas"),COUNTIFS(DB_REF_Q2_Q3!$I$5:$I$268,$B53,DB_REF_Q2_Q3!$D$5:$D$268,K$50),IF($J$6="Todas",COUNTIFS(DB_REF_Q2_Q3!$H$5:$H$268,$J$5,DB_REF_Q2_Q3!$I$5:$I$268,$B53,DB_REF_Q2_Q3!$D$5:$D$268,K$50),IF($J$5="Todas",COUNTIFS(DB_REF_Q2_Q3!$E$5:$E$268,$J$6,DB_REF_Q2_Q3!$I$5:$I$268,$B53,DB_REF_Q2_Q3!$D$5:$D$268,K$50),COUNTIFS(DB_REF_Q2_Q3!$H$5:$H$268,$J$5,DB_REF_Q2_Q3!$E$5:$E$268,$J$6,DB_REF_Q2_Q3!$I$5:$I$268,$B53,DB_REF_Q2_Q3!$D$5:$D$268,K$50))))</f>
        <v>5</v>
      </c>
      <c r="L53" s="823">
        <f t="shared" si="43"/>
        <v>0.55555555555555558</v>
      </c>
      <c r="M53" s="823">
        <f t="shared" si="42"/>
        <v>0.65384615384615385</v>
      </c>
      <c r="N53" s="823">
        <f t="shared" si="42"/>
        <v>0.63461538461538458</v>
      </c>
      <c r="O53" s="823">
        <f t="shared" si="42"/>
        <v>0.61538461538461542</v>
      </c>
      <c r="P53" s="823">
        <f t="shared" si="42"/>
        <v>0.52631578947368418</v>
      </c>
      <c r="Q53" s="823">
        <f t="shared" si="42"/>
        <v>0.92307692307692313</v>
      </c>
      <c r="R53" s="823">
        <f t="shared" si="42"/>
        <v>0.30769230769230771</v>
      </c>
      <c r="S53" s="823">
        <f t="shared" si="42"/>
        <v>0.55555555555555558</v>
      </c>
      <c r="T53" s="253"/>
      <c r="U53" s="253"/>
      <c r="AB53" s="192"/>
      <c r="AC53" s="214"/>
      <c r="AD53" s="214"/>
    </row>
    <row r="54" spans="1:32" s="774" customFormat="1" ht="13.5" thickTop="1">
      <c r="A54" s="776"/>
      <c r="C54" s="388"/>
      <c r="D54" s="190">
        <f t="shared" ref="D54:S54" si="44">SUM(D51:D53)</f>
        <v>54</v>
      </c>
      <c r="E54" s="190">
        <f t="shared" si="44"/>
        <v>52</v>
      </c>
      <c r="F54" s="190">
        <f t="shared" si="44"/>
        <v>52</v>
      </c>
      <c r="G54" s="190">
        <f t="shared" si="44"/>
        <v>39</v>
      </c>
      <c r="H54" s="190">
        <f t="shared" si="44"/>
        <v>19</v>
      </c>
      <c r="I54" s="190">
        <f t="shared" si="44"/>
        <v>26</v>
      </c>
      <c r="J54" s="190">
        <f t="shared" si="44"/>
        <v>13</v>
      </c>
      <c r="K54" s="190">
        <f t="shared" si="44"/>
        <v>9</v>
      </c>
      <c r="L54" s="248">
        <f t="shared" si="44"/>
        <v>1</v>
      </c>
      <c r="M54" s="248">
        <f t="shared" si="44"/>
        <v>1</v>
      </c>
      <c r="N54" s="248">
        <f t="shared" si="44"/>
        <v>1</v>
      </c>
      <c r="O54" s="248">
        <f t="shared" si="44"/>
        <v>1</v>
      </c>
      <c r="P54" s="248">
        <f t="shared" si="44"/>
        <v>1</v>
      </c>
      <c r="Q54" s="248">
        <f t="shared" si="44"/>
        <v>1</v>
      </c>
      <c r="R54" s="248">
        <f t="shared" si="44"/>
        <v>1</v>
      </c>
      <c r="S54" s="248">
        <f t="shared" si="44"/>
        <v>1</v>
      </c>
      <c r="T54" s="248"/>
      <c r="U54" s="248"/>
      <c r="AB54" s="602"/>
      <c r="AC54" s="438"/>
      <c r="AD54" s="253"/>
    </row>
    <row r="55" spans="1:32" s="774" customFormat="1">
      <c r="A55" s="776"/>
      <c r="AB55" s="602"/>
      <c r="AC55" s="438"/>
      <c r="AD55" s="253"/>
    </row>
    <row r="56" spans="1:32" s="774" customFormat="1">
      <c r="A56" s="776"/>
      <c r="AB56" s="602"/>
      <c r="AC56" s="438"/>
      <c r="AD56" s="253"/>
    </row>
    <row r="57" spans="1:32" s="774" customFormat="1">
      <c r="A57" s="776"/>
      <c r="B57" s="195" t="s">
        <v>88</v>
      </c>
      <c r="C57" s="240" t="str">
        <f>$J$6</f>
        <v>Todas</v>
      </c>
      <c r="D57" s="671" t="s">
        <v>296</v>
      </c>
      <c r="E57" s="162"/>
      <c r="F57" s="162"/>
      <c r="G57" s="250"/>
      <c r="H57" s="204"/>
      <c r="I57" s="162"/>
      <c r="J57" s="671" t="s">
        <v>297</v>
      </c>
      <c r="K57" s="249"/>
      <c r="L57" s="249"/>
      <c r="M57" s="249"/>
      <c r="N57" s="249"/>
      <c r="O57" s="204"/>
      <c r="P57" s="204"/>
      <c r="Q57" s="204"/>
      <c r="R57" s="249"/>
      <c r="S57" s="249"/>
      <c r="T57" s="832"/>
      <c r="U57" s="832"/>
      <c r="AB57" s="192"/>
      <c r="AC57" s="190"/>
      <c r="AD57" s="248"/>
    </row>
    <row r="58" spans="1:32" s="774" customFormat="1">
      <c r="A58" s="776"/>
      <c r="B58" s="195" t="s">
        <v>105</v>
      </c>
      <c r="C58" s="240" t="str">
        <f>$J$5</f>
        <v>Todas</v>
      </c>
      <c r="D58" s="808" t="s">
        <v>89</v>
      </c>
      <c r="E58" s="808" t="s">
        <v>0</v>
      </c>
      <c r="F58" s="808" t="s">
        <v>90</v>
      </c>
      <c r="G58" s="809" t="s">
        <v>89</v>
      </c>
      <c r="H58" s="809" t="s">
        <v>0</v>
      </c>
      <c r="I58" s="809" t="s">
        <v>90</v>
      </c>
      <c r="J58" s="833" t="s">
        <v>242</v>
      </c>
      <c r="K58" s="834" t="s">
        <v>243</v>
      </c>
      <c r="L58" s="834" t="s">
        <v>244</v>
      </c>
      <c r="M58" s="834" t="s">
        <v>245</v>
      </c>
      <c r="N58" s="834" t="s">
        <v>90</v>
      </c>
      <c r="O58" s="809" t="s">
        <v>242</v>
      </c>
      <c r="P58" s="809" t="s">
        <v>243</v>
      </c>
      <c r="Q58" s="809" t="s">
        <v>244</v>
      </c>
      <c r="R58" s="809" t="s">
        <v>245</v>
      </c>
      <c r="S58" s="809" t="s">
        <v>90</v>
      </c>
      <c r="T58" s="252"/>
      <c r="U58" s="252"/>
      <c r="V58" s="186"/>
      <c r="W58" s="186"/>
      <c r="X58" s="186"/>
      <c r="Y58" s="186"/>
      <c r="Z58" s="186"/>
      <c r="AA58" s="186"/>
      <c r="AB58" s="186"/>
      <c r="AC58" s="192"/>
      <c r="AD58" s="192"/>
      <c r="AE58" s="192"/>
    </row>
    <row r="59" spans="1:32" s="774" customFormat="1">
      <c r="A59" s="776"/>
      <c r="B59" s="826" t="s">
        <v>96</v>
      </c>
      <c r="C59" s="827">
        <f>IFERROR(SUM(J51:L51)/SUM($J$54:$L$54),)</f>
        <v>0.58293075684380025</v>
      </c>
      <c r="D59" s="812">
        <f>IF(AND($J$6="Todas",$J$5="Todas"),COUNTIFS(DB_REF_Q2_Q3!$I$5:$I$268,$B59,DB_REF_Q2_Q3!$F$5:$F$268,D$58),IF($J$6="Todas",COUNTIFS(DB_REF_Q2_Q3!$H$5:$H$268,$J$5,DB_REF_Q2_Q3!$I$5:$I$268,$B59,DB_REF_Q2_Q3!$F$5:$F$268,D$58),IF($J$5="Todas",COUNTIFS(DB_REF_Q2_Q3!$E$5:$E$268,$J$6,DB_REF_Q2_Q3!$I$5:$I$268,$B59,DB_REF_Q2_Q3!$F$5:$F$268,D$58),COUNTIFS(DB_REF_Q2_Q3!$H$5:$H$268,$J$5,DB_REF_Q2_Q3!$E$5:$E$268,$J$6,DB_REF_Q2_Q3!$I$5:$I$268,$B59,DB_REF_Q2_Q3!$F$5:$F$268,D$58))))</f>
        <v>39</v>
      </c>
      <c r="E59" s="812">
        <f>IF(AND($J$6="Todas",$J$5="Todas"),COUNTIFS(DB_REF_Q2_Q3!$I$5:$I$268,$B59,DB_REF_Q2_Q3!$F$5:$F$268,E$58),IF($J$6="Todas",COUNTIFS(DB_REF_Q2_Q3!$H$5:$H$268,$J$5,DB_REF_Q2_Q3!$I$5:$I$268,$B59,DB_REF_Q2_Q3!$F$5:$F$268,E$58),IF($J$5="Todas",COUNTIFS(DB_REF_Q2_Q3!$E$5:$E$268,$J$6,DB_REF_Q2_Q3!$I$5:$I$268,$B59,DB_REF_Q2_Q3!$F$5:$F$268,E$58),COUNTIFS(DB_REF_Q2_Q3!$H$5:$H$268,$J$5,DB_REF_Q2_Q3!$E$5:$E$268,$J$6,DB_REF_Q2_Q3!$I$5:$I$268,$B59,DB_REF_Q2_Q3!$F$5:$F$268,E$58))))</f>
        <v>50</v>
      </c>
      <c r="F59" s="812">
        <f>IF(AND($J$6="Todas",$J$5="Todas"),COUNTIFS(DB_REF_Q2_Q3!$I$5:$I$268,$B59,DB_REF_Q2_Q3!$F$5:$F$268,F$58),IF($J$6="Todas",COUNTIFS(DB_REF_Q2_Q3!$H$5:$H$268,$J$5,DB_REF_Q2_Q3!$I$5:$I$268,$B59,DB_REF_Q2_Q3!$F$5:$F$268,F$58),IF($J$5="Todas",COUNTIFS(DB_REF_Q2_Q3!$E$5:$E$268,$J$6,DB_REF_Q2_Q3!$I$5:$I$268,$B59,DB_REF_Q2_Q3!$F$5:$F$268,F$58),COUNTIFS(DB_REF_Q2_Q3!$H$5:$H$268,$J$5,DB_REF_Q2_Q3!$E$5:$E$268,$J$6,DB_REF_Q2_Q3!$I$5:$I$268,$B59,DB_REF_Q2_Q3!$F$5:$F$268,F$58))))</f>
        <v>2</v>
      </c>
      <c r="G59" s="815">
        <f>IFERROR(D59/D$62,)</f>
        <v>0.32231404958677684</v>
      </c>
      <c r="H59" s="815">
        <f t="shared" ref="G59:I61" si="45">IFERROR(E59/E$62,)</f>
        <v>0.37878787878787878</v>
      </c>
      <c r="I59" s="816">
        <f t="shared" si="45"/>
        <v>0.18181818181818182</v>
      </c>
      <c r="J59" s="814">
        <f>IF(AND($J$6="Todas",$J$5="Todas"),COUNTIFS(DB_REF_Q2_Q3!$I$5:$I$268,$B59,DB_REF_Q2_Q3!$C$5:$C$268,J$58),IF($J$6="Todas",COUNTIFS(DB_REF_Q2_Q3!$H$5:$H$268,$J$5,DB_REF_Q2_Q3!$I$5:$I$268,$B59,DB_REF_Q2_Q3!$C$5:$C$268,J$58),IF($J$5="Todas",COUNTIFS(DB_REF_Q2_Q3!$E$5:$E$268,$J$6,DB_REF_Q2_Q3!$I$5:$I$268,$B59,DB_REF_Q2_Q3!$C$5:$C$268,J$58),COUNTIFS(DB_REF_Q2_Q3!$H$5:$H$268,$J$5,DB_REF_Q2_Q3!$E$5:$E$268,$J$6,DB_REF_Q2_Q3!$I$5:$I$268,$B59,DB_REF_Q2_Q3!$C$5:$C$268,J$58))))</f>
        <v>15</v>
      </c>
      <c r="K59" s="812">
        <f>IF(AND($J$6="Todas",$J$5="Todas"),COUNTIFS(DB_REF_Q2_Q3!$I$5:$I$268,$B59,DB_REF_Q2_Q3!$C$5:$C$268,K$58),IF($J$6="Todas",COUNTIFS(DB_REF_Q2_Q3!$H$5:$H$268,$J$5,DB_REF_Q2_Q3!$I$5:$I$268,$B59,DB_REF_Q2_Q3!$C$5:$C$268,K$58),IF($J$5="Todas",COUNTIFS(DB_REF_Q2_Q3!$E$5:$E$268,$J$6,DB_REF_Q2_Q3!$I$5:$I$268,$B59,DB_REF_Q2_Q3!$C$5:$C$268,K$58),COUNTIFS(DB_REF_Q2_Q3!$H$5:$H$268,$J$5,DB_REF_Q2_Q3!$E$5:$E$268,$J$6,DB_REF_Q2_Q3!$I$5:$I$268,$B59,DB_REF_Q2_Q3!$C$5:$C$268,K$58))))</f>
        <v>27</v>
      </c>
      <c r="L59" s="812">
        <f>IF(AND($J$6="Todas",$J$5="Todas"),COUNTIFS(DB_REF_Q2_Q3!$I$5:$I$268,$B59,DB_REF_Q2_Q3!$C$5:$C$268,L$58),IF($J$6="Todas",COUNTIFS(DB_REF_Q2_Q3!$H$5:$H$268,$J$5,DB_REF_Q2_Q3!$I$5:$I$268,$B59,DB_REF_Q2_Q3!$C$5:$C$268,L$58),IF($J$5="Todas",COUNTIFS(DB_REF_Q2_Q3!$E$5:$E$268,$J$6,DB_REF_Q2_Q3!$I$5:$I$268,$B59,DB_REF_Q2_Q3!$C$5:$C$268,L$58),COUNTIFS(DB_REF_Q2_Q3!$H$5:$H$268,$J$5,DB_REF_Q2_Q3!$E$5:$E$268,$J$6,DB_REF_Q2_Q3!$I$5:$I$268,$B59,DB_REF_Q2_Q3!$C$5:$C$268,L$58))))</f>
        <v>30</v>
      </c>
      <c r="M59" s="812">
        <f>IF(AND($J$6="Todas",$J$5="Todas"),COUNTIFS(DB_REF_Q2_Q3!$I$5:$I$268,$B59,DB_REF_Q2_Q3!$C$5:$C$268,M$58),IF($J$6="Todas",COUNTIFS(DB_REF_Q2_Q3!$H$5:$H$268,$J$5,DB_REF_Q2_Q3!$I$5:$I$268,$B59,DB_REF_Q2_Q3!$C$5:$C$268,M$58),IF($J$5="Todas",COUNTIFS(DB_REF_Q2_Q3!$E$5:$E$268,$J$6,DB_REF_Q2_Q3!$I$5:$I$268,$B59,DB_REF_Q2_Q3!$C$5:$C$268,M$58),COUNTIFS(DB_REF_Q2_Q3!$H$5:$H$268,$J$5,DB_REF_Q2_Q3!$E$5:$E$268,$J$6,DB_REF_Q2_Q3!$I$5:$I$268,$B59,DB_REF_Q2_Q3!$C$5:$C$268,M$58))))</f>
        <v>18</v>
      </c>
      <c r="N59" s="812">
        <f>IF(AND($J$6="Todas",$J$5="Todas"),COUNTIFS(DB_REF_Q2_Q3!$I$5:$I$268,$B59,DB_REF_Q2_Q3!$C$5:$C$268,N$58),IF($J$6="Todas",COUNTIFS(DB_REF_Q2_Q3!$H$5:$H$268,$J$5,DB_REF_Q2_Q3!$I$5:$I$268,$B59,DB_REF_Q2_Q3!$C$5:$C$268,N$58),IF($J$5="Todas",COUNTIFS(DB_REF_Q2_Q3!$E$5:$E$268,$J$6,DB_REF_Q2_Q3!$I$5:$I$268,$B59,DB_REF_Q2_Q3!$C$5:$C$268,N$58),COUNTIFS(DB_REF_Q2_Q3!$H$5:$H$268,$J$5,DB_REF_Q2_Q3!$E$5:$E$268,$J$6,DB_REF_Q2_Q3!$I$5:$I$268,$B59,DB_REF_Q2_Q3!$C$5:$C$268,N$58))))</f>
        <v>1</v>
      </c>
      <c r="O59" s="815">
        <f t="shared" ref="O59:S61" si="46">IFERROR(J59/J$62,)</f>
        <v>0.36585365853658536</v>
      </c>
      <c r="P59" s="815">
        <f>IFERROR(K59/K$62,)</f>
        <v>0.35064935064935066</v>
      </c>
      <c r="Q59" s="815">
        <f t="shared" si="46"/>
        <v>0.28301886792452829</v>
      </c>
      <c r="R59" s="815">
        <f t="shared" si="46"/>
        <v>0.66666666666666663</v>
      </c>
      <c r="S59" s="815">
        <f t="shared" si="46"/>
        <v>7.6923076923076927E-2</v>
      </c>
      <c r="T59" s="253"/>
      <c r="U59" s="253"/>
    </row>
    <row r="60" spans="1:32" s="774" customFormat="1">
      <c r="A60" s="776"/>
      <c r="B60" s="828" t="s">
        <v>97</v>
      </c>
      <c r="C60" s="829">
        <f>IFERROR(SUM(J52:L52)/SUM($J$54:$L$54),)</f>
        <v>1.6103059581320451E-3</v>
      </c>
      <c r="D60" s="767">
        <f>IF(AND($J$6="Todas",$J$5="Todas"),COUNTIFS(DB_REF_Q2_Q3!$I$5:$I$268,$B60,DB_REF_Q2_Q3!$F$5:$F$268,D$58),IF($J$6="Todas",COUNTIFS(DB_REF_Q2_Q3!$H$5:$H$268,$J$5,DB_REF_Q2_Q3!$I$5:$I$268,$B60,DB_REF_Q2_Q3!$F$5:$F$268,D$58),IF($J$5="Todas",COUNTIFS(DB_REF_Q2_Q3!$E$5:$E$268,$J$6,DB_REF_Q2_Q3!$I$5:$I$268,$B60,DB_REF_Q2_Q3!$F$5:$F$268,D$58),COUNTIFS(DB_REF_Q2_Q3!$H$5:$H$268,$J$5,DB_REF_Q2_Q3!$E$5:$E$268,$J$6,DB_REF_Q2_Q3!$I$5:$I$268,$B60,DB_REF_Q2_Q3!$F$5:$F$268,D$58))))</f>
        <v>3</v>
      </c>
      <c r="E60" s="767">
        <f>IF(AND($J$6="Todas",$J$5="Todas"),COUNTIFS(DB_REF_Q2_Q3!$I$5:$I$268,$B60,DB_REF_Q2_Q3!$F$5:$F$268,E$58),IF($J$6="Todas",COUNTIFS(DB_REF_Q2_Q3!$H$5:$H$268,$J$5,DB_REF_Q2_Q3!$I$5:$I$268,$B60,DB_REF_Q2_Q3!$F$5:$F$268,E$58),IF($J$5="Todas",COUNTIFS(DB_REF_Q2_Q3!$E$5:$E$268,$J$6,DB_REF_Q2_Q3!$I$5:$I$268,$B60,DB_REF_Q2_Q3!$F$5:$F$268,E$58),COUNTIFS(DB_REF_Q2_Q3!$H$5:$H$268,$J$5,DB_REF_Q2_Q3!$E$5:$E$268,$J$6,DB_REF_Q2_Q3!$I$5:$I$268,$B60,DB_REF_Q2_Q3!$F$5:$F$268,E$58))))</f>
        <v>4</v>
      </c>
      <c r="F60" s="767">
        <f>IF(AND($J$6="Todas",$J$5="Todas"),COUNTIFS(DB_REF_Q2_Q3!$I$5:$I$268,$B60,DB_REF_Q2_Q3!$F$5:$F$268,F$58),IF($J$6="Todas",COUNTIFS(DB_REF_Q2_Q3!$H$5:$H$268,$J$5,DB_REF_Q2_Q3!$I$5:$I$268,$B60,DB_REF_Q2_Q3!$F$5:$F$268,F$58),IF($J$5="Todas",COUNTIFS(DB_REF_Q2_Q3!$E$5:$E$268,$J$6,DB_REF_Q2_Q3!$I$5:$I$268,$B60,DB_REF_Q2_Q3!$F$5:$F$268,F$58),COUNTIFS(DB_REF_Q2_Q3!$H$5:$H$268,$J$5,DB_REF_Q2_Q3!$E$5:$E$268,$J$6,DB_REF_Q2_Q3!$I$5:$I$268,$B60,DB_REF_Q2_Q3!$F$5:$F$268,F$58))))</f>
        <v>2</v>
      </c>
      <c r="G60" s="813">
        <f t="shared" si="45"/>
        <v>2.4793388429752067E-2</v>
      </c>
      <c r="H60" s="813">
        <f t="shared" si="45"/>
        <v>3.0303030303030304E-2</v>
      </c>
      <c r="I60" s="819">
        <f t="shared" si="45"/>
        <v>0.18181818181818182</v>
      </c>
      <c r="J60" s="818">
        <f>IF(AND($J$6="Todas",$J$5="Todas"),COUNTIFS(DB_REF_Q2_Q3!$I$5:$I$268,$B60,DB_REF_Q2_Q3!$C$5:$C$268,J$58),IF($J$6="Todas",COUNTIFS(DB_REF_Q2_Q3!$H$5:$H$268,$J$5,DB_REF_Q2_Q3!$I$5:$I$268,$B60,DB_REF_Q2_Q3!$C$5:$C$268,J$58),IF($J$5="Todas",COUNTIFS(DB_REF_Q2_Q3!$E$5:$E$268,$J$6,DB_REF_Q2_Q3!$I$5:$I$268,$B60,DB_REF_Q2_Q3!$C$5:$C$268,J$58),COUNTIFS(DB_REF_Q2_Q3!$H$5:$H$268,$J$5,DB_REF_Q2_Q3!$E$5:$E$268,$J$6,DB_REF_Q2_Q3!$I$5:$I$268,$B60,DB_REF_Q2_Q3!$C$5:$C$268,J$58))))</f>
        <v>1</v>
      </c>
      <c r="K60" s="767">
        <f>IF(AND($J$6="Todas",$J$5="Todas"),COUNTIFS(DB_REF_Q2_Q3!$I$5:$I$268,$B60,DB_REF_Q2_Q3!$C$5:$C$268,K$58),IF($J$6="Todas",COUNTIFS(DB_REF_Q2_Q3!$H$5:$H$268,$J$5,DB_REF_Q2_Q3!$I$5:$I$268,$B60,DB_REF_Q2_Q3!$C$5:$C$268,K$58),IF($J$5="Todas",COUNTIFS(DB_REF_Q2_Q3!$E$5:$E$268,$J$6,DB_REF_Q2_Q3!$I$5:$I$268,$B60,DB_REF_Q2_Q3!$C$5:$C$268,K$58),COUNTIFS(DB_REF_Q2_Q3!$H$5:$H$268,$J$5,DB_REF_Q2_Q3!$E$5:$E$268,$J$6,DB_REF_Q2_Q3!$I$5:$I$268,$B60,DB_REF_Q2_Q3!$C$5:$C$268,K$58))))</f>
        <v>2</v>
      </c>
      <c r="L60" s="767">
        <f>IF(AND($J$6="Todas",$J$5="Todas"),COUNTIFS(DB_REF_Q2_Q3!$I$5:$I$268,$B60,DB_REF_Q2_Q3!$C$5:$C$268,L$58),IF($J$6="Todas",COUNTIFS(DB_REF_Q2_Q3!$H$5:$H$268,$J$5,DB_REF_Q2_Q3!$I$5:$I$268,$B60,DB_REF_Q2_Q3!$C$5:$C$268,L$58),IF($J$5="Todas",COUNTIFS(DB_REF_Q2_Q3!$E$5:$E$268,$J$6,DB_REF_Q2_Q3!$I$5:$I$268,$B60,DB_REF_Q2_Q3!$C$5:$C$268,L$58),COUNTIFS(DB_REF_Q2_Q3!$H$5:$H$268,$J$5,DB_REF_Q2_Q3!$E$5:$E$268,$J$6,DB_REF_Q2_Q3!$I$5:$I$268,$B60,DB_REF_Q2_Q3!$C$5:$C$268,L$58))))</f>
        <v>4</v>
      </c>
      <c r="M60" s="767">
        <f>IF(AND($J$6="Todas",$J$5="Todas"),COUNTIFS(DB_REF_Q2_Q3!$I$5:$I$268,$B60,DB_REF_Q2_Q3!$C$5:$C$268,M$58),IF($J$6="Todas",COUNTIFS(DB_REF_Q2_Q3!$H$5:$H$268,$J$5,DB_REF_Q2_Q3!$I$5:$I$268,$B60,DB_REF_Q2_Q3!$C$5:$C$268,M$58),IF($J$5="Todas",COUNTIFS(DB_REF_Q2_Q3!$E$5:$E$268,$J$6,DB_REF_Q2_Q3!$I$5:$I$268,$B60,DB_REF_Q2_Q3!$C$5:$C$268,M$58),COUNTIFS(DB_REF_Q2_Q3!$H$5:$H$268,$J$5,DB_REF_Q2_Q3!$E$5:$E$268,$J$6,DB_REF_Q2_Q3!$I$5:$I$268,$B60,DB_REF_Q2_Q3!$C$5:$C$268,M$58))))</f>
        <v>2</v>
      </c>
      <c r="N60" s="767">
        <f>IF(AND($J$6="Todas",$J$5="Todas"),COUNTIFS(DB_REF_Q2_Q3!$I$5:$I$268,$B60,DB_REF_Q2_Q3!$C$5:$C$268,N$58),IF($J$6="Todas",COUNTIFS(DB_REF_Q2_Q3!$H$5:$H$268,$J$5,DB_REF_Q2_Q3!$I$5:$I$268,$B60,DB_REF_Q2_Q3!$C$5:$C$268,N$58),IF($J$5="Todas",COUNTIFS(DB_REF_Q2_Q3!$E$5:$E$268,$J$6,DB_REF_Q2_Q3!$I$5:$I$268,$B60,DB_REF_Q2_Q3!$C$5:$C$268,N$58),COUNTIFS(DB_REF_Q2_Q3!$H$5:$H$268,$J$5,DB_REF_Q2_Q3!$E$5:$E$268,$J$6,DB_REF_Q2_Q3!$I$5:$I$268,$B60,DB_REF_Q2_Q3!$C$5:$C$268,N$58))))</f>
        <v>0</v>
      </c>
      <c r="O60" s="813">
        <f t="shared" si="46"/>
        <v>2.4390243902439025E-2</v>
      </c>
      <c r="P60" s="813">
        <f t="shared" ref="P60:P61" si="47">IFERROR(K60/K$62,)</f>
        <v>2.5974025974025976E-2</v>
      </c>
      <c r="Q60" s="813">
        <f t="shared" si="46"/>
        <v>3.7735849056603772E-2</v>
      </c>
      <c r="R60" s="813">
        <f t="shared" si="46"/>
        <v>7.407407407407407E-2</v>
      </c>
      <c r="S60" s="813">
        <f t="shared" si="46"/>
        <v>0</v>
      </c>
      <c r="T60" s="253"/>
      <c r="U60" s="253"/>
    </row>
    <row r="61" spans="1:32" s="774" customFormat="1" ht="13.5" thickBot="1">
      <c r="A61" s="776"/>
      <c r="B61" s="830" t="s">
        <v>90</v>
      </c>
      <c r="C61" s="831">
        <f>IFERROR(SUM(J53:L53)/SUM($J$54:$L$54),)</f>
        <v>0.41545893719806765</v>
      </c>
      <c r="D61" s="822">
        <f>IF(AND($J$6="Todas",$J$5="Todas"),COUNTIFS(DB_REF_Q2_Q3!$I$5:$I$268,$B61,DB_REF_Q2_Q3!$F$5:$F$268,D$58),IF($J$6="Todas",COUNTIFS(DB_REF_Q2_Q3!$H$5:$H$268,$J$5,DB_REF_Q2_Q3!$I$5:$I$268,$B61,DB_REF_Q2_Q3!$F$5:$F$268,D$58),IF($J$5="Todas",COUNTIFS(DB_REF_Q2_Q3!$E$5:$E$268,$J$6,DB_REF_Q2_Q3!$I$5:$I$268,$B61,DB_REF_Q2_Q3!$F$5:$F$268,D$58),COUNTIFS(DB_REF_Q2_Q3!$H$5:$H$268,$J$5,DB_REF_Q2_Q3!$E$5:$E$268,$J$6,DB_REF_Q2_Q3!$I$5:$I$268,$B61,DB_REF_Q2_Q3!$F$5:$F$268,D$58))))</f>
        <v>79</v>
      </c>
      <c r="E61" s="822">
        <f>IF(AND($J$6="Todas",$J$5="Todas"),COUNTIFS(DB_REF_Q2_Q3!$I$5:$I$268,$B61,DB_REF_Q2_Q3!$F$5:$F$268,E$58),IF($J$6="Todas",COUNTIFS(DB_REF_Q2_Q3!$H$5:$H$268,$J$5,DB_REF_Q2_Q3!$I$5:$I$268,$B61,DB_REF_Q2_Q3!$F$5:$F$268,E$58),IF($J$5="Todas",COUNTIFS(DB_REF_Q2_Q3!$E$5:$E$268,$J$6,DB_REF_Q2_Q3!$I$5:$I$268,$B61,DB_REF_Q2_Q3!$F$5:$F$268,E$58),COUNTIFS(DB_REF_Q2_Q3!$H$5:$H$268,$J$5,DB_REF_Q2_Q3!$E$5:$E$268,$J$6,DB_REF_Q2_Q3!$I$5:$I$268,$B61,DB_REF_Q2_Q3!$F$5:$F$268,E$58))))</f>
        <v>78</v>
      </c>
      <c r="F61" s="822">
        <f>IF(AND($J$6="Todas",$J$5="Todas"),COUNTIFS(DB_REF_Q2_Q3!$I$5:$I$268,$B61,DB_REF_Q2_Q3!$F$5:$F$268,F$58),IF($J$6="Todas",COUNTIFS(DB_REF_Q2_Q3!$H$5:$H$268,$J$5,DB_REF_Q2_Q3!$I$5:$I$268,$B61,DB_REF_Q2_Q3!$F$5:$F$268,F$58),IF($J$5="Todas",COUNTIFS(DB_REF_Q2_Q3!$E$5:$E$268,$J$6,DB_REF_Q2_Q3!$I$5:$I$268,$B61,DB_REF_Q2_Q3!$F$5:$F$268,F$58),COUNTIFS(DB_REF_Q2_Q3!$H$5:$H$268,$J$5,DB_REF_Q2_Q3!$E$5:$E$268,$J$6,DB_REF_Q2_Q3!$I$5:$I$268,$B61,DB_REF_Q2_Q3!$F$5:$F$268,F$58))))</f>
        <v>7</v>
      </c>
      <c r="G61" s="823">
        <f t="shared" si="45"/>
        <v>0.65289256198347112</v>
      </c>
      <c r="H61" s="823">
        <f t="shared" si="45"/>
        <v>0.59090909090909094</v>
      </c>
      <c r="I61" s="825">
        <f t="shared" si="45"/>
        <v>0.63636363636363635</v>
      </c>
      <c r="J61" s="824">
        <f>IF(AND($J$6="Todas",$J$5="Todas"),COUNTIFS(DB_REF_Q2_Q3!$I$5:$I$268,$B61,DB_REF_Q2_Q3!$C$5:$C$268,J$58),IF($J$6="Todas",COUNTIFS(DB_REF_Q2_Q3!$H$5:$H$268,$J$5,DB_REF_Q2_Q3!$I$5:$I$268,$B61,DB_REF_Q2_Q3!$C$5:$C$268,J$58),IF($J$5="Todas",COUNTIFS(DB_REF_Q2_Q3!$E$5:$E$268,$J$6,DB_REF_Q2_Q3!$I$5:$I$268,$B61,DB_REF_Q2_Q3!$C$5:$C$268,J$58),COUNTIFS(DB_REF_Q2_Q3!$H$5:$H$268,$J$5,DB_REF_Q2_Q3!$E$5:$E$268,$J$6,DB_REF_Q2_Q3!$I$5:$I$268,$B61,DB_REF_Q2_Q3!$C$5:$C$268,J$58))))</f>
        <v>25</v>
      </c>
      <c r="K61" s="822">
        <f>IF(AND($J$6="Todas",$J$5="Todas"),COUNTIFS(DB_REF_Q2_Q3!$I$5:$I$268,$B61,DB_REF_Q2_Q3!$C$5:$C$268,K$58),IF($J$6="Todas",COUNTIFS(DB_REF_Q2_Q3!$H$5:$H$268,$J$5,DB_REF_Q2_Q3!$I$5:$I$268,$B61,DB_REF_Q2_Q3!$C$5:$C$268,K$58),IF($J$5="Todas",COUNTIFS(DB_REF_Q2_Q3!$E$5:$E$268,$J$6,DB_REF_Q2_Q3!$I$5:$I$268,$B61,DB_REF_Q2_Q3!$C$5:$C$268,K$58),COUNTIFS(DB_REF_Q2_Q3!$H$5:$H$268,$J$5,DB_REF_Q2_Q3!$E$5:$E$268,$J$6,DB_REF_Q2_Q3!$I$5:$I$268,$B61,DB_REF_Q2_Q3!$C$5:$C$268,K$58))))</f>
        <v>48</v>
      </c>
      <c r="L61" s="822">
        <f>IF(AND($J$6="Todas",$J$5="Todas"),COUNTIFS(DB_REF_Q2_Q3!$I$5:$I$268,$B61,DB_REF_Q2_Q3!$C$5:$C$268,L$58),IF($J$6="Todas",COUNTIFS(DB_REF_Q2_Q3!$H$5:$H$268,$J$5,DB_REF_Q2_Q3!$I$5:$I$268,$B61,DB_REF_Q2_Q3!$C$5:$C$268,L$58),IF($J$5="Todas",COUNTIFS(DB_REF_Q2_Q3!$E$5:$E$268,$J$6,DB_REF_Q2_Q3!$I$5:$I$268,$B61,DB_REF_Q2_Q3!$C$5:$C$268,L$58),COUNTIFS(DB_REF_Q2_Q3!$H$5:$H$268,$J$5,DB_REF_Q2_Q3!$E$5:$E$268,$J$6,DB_REF_Q2_Q3!$I$5:$I$268,$B61,DB_REF_Q2_Q3!$C$5:$C$268,L$58))))</f>
        <v>72</v>
      </c>
      <c r="M61" s="822">
        <f>IF(AND($J$6="Todas",$J$5="Todas"),COUNTIFS(DB_REF_Q2_Q3!$I$5:$I$268,$B61,DB_REF_Q2_Q3!$C$5:$C$268,M$58),IF($J$6="Todas",COUNTIFS(DB_REF_Q2_Q3!$H$5:$H$268,$J$5,DB_REF_Q2_Q3!$I$5:$I$268,$B61,DB_REF_Q2_Q3!$C$5:$C$268,M$58),IF($J$5="Todas",COUNTIFS(DB_REF_Q2_Q3!$E$5:$E$268,$J$6,DB_REF_Q2_Q3!$I$5:$I$268,$B61,DB_REF_Q2_Q3!$C$5:$C$268,M$58),COUNTIFS(DB_REF_Q2_Q3!$H$5:$H$268,$J$5,DB_REF_Q2_Q3!$E$5:$E$268,$J$6,DB_REF_Q2_Q3!$I$5:$I$268,$B61,DB_REF_Q2_Q3!$C$5:$C$268,M$58))))</f>
        <v>7</v>
      </c>
      <c r="N61" s="822">
        <f>IF(AND($J$6="Todas",$J$5="Todas"),COUNTIFS(DB_REF_Q2_Q3!$I$5:$I$268,$B61,DB_REF_Q2_Q3!$C$5:$C$268,N$58),IF($J$6="Todas",COUNTIFS(DB_REF_Q2_Q3!$H$5:$H$268,$J$5,DB_REF_Q2_Q3!$I$5:$I$268,$B61,DB_REF_Q2_Q3!$C$5:$C$268,N$58),IF($J$5="Todas",COUNTIFS(DB_REF_Q2_Q3!$E$5:$E$268,$J$6,DB_REF_Q2_Q3!$I$5:$I$268,$B61,DB_REF_Q2_Q3!$C$5:$C$268,N$58),COUNTIFS(DB_REF_Q2_Q3!$H$5:$H$268,$J$5,DB_REF_Q2_Q3!$E$5:$E$268,$J$6,DB_REF_Q2_Q3!$I$5:$I$268,$B61,DB_REF_Q2_Q3!$C$5:$C$268,N$58))))</f>
        <v>12</v>
      </c>
      <c r="O61" s="823">
        <f t="shared" si="46"/>
        <v>0.6097560975609756</v>
      </c>
      <c r="P61" s="823">
        <f t="shared" si="47"/>
        <v>0.62337662337662336</v>
      </c>
      <c r="Q61" s="823">
        <f t="shared" si="46"/>
        <v>0.67924528301886788</v>
      </c>
      <c r="R61" s="823">
        <f t="shared" si="46"/>
        <v>0.25925925925925924</v>
      </c>
      <c r="S61" s="823">
        <f t="shared" si="46"/>
        <v>0.92307692307692313</v>
      </c>
      <c r="T61" s="253"/>
      <c r="U61" s="253"/>
    </row>
    <row r="62" spans="1:32" s="774" customFormat="1" ht="13.5" thickTop="1">
      <c r="A62" s="776"/>
      <c r="C62" s="388"/>
      <c r="D62" s="190">
        <f t="shared" ref="D62:O62" si="48">SUM(D59:D61)</f>
        <v>121</v>
      </c>
      <c r="E62" s="190">
        <f t="shared" si="48"/>
        <v>132</v>
      </c>
      <c r="F62" s="190">
        <f t="shared" si="48"/>
        <v>11</v>
      </c>
      <c r="G62" s="248">
        <f t="shared" si="48"/>
        <v>1</v>
      </c>
      <c r="H62" s="248">
        <f t="shared" si="48"/>
        <v>1</v>
      </c>
      <c r="I62" s="248">
        <f t="shared" si="48"/>
        <v>1</v>
      </c>
      <c r="J62" s="835">
        <f t="shared" ref="J62" si="49">SUM(J59:J61)</f>
        <v>41</v>
      </c>
      <c r="K62" s="190">
        <f t="shared" ref="K62:N62" si="50">SUM(K59:K61)</f>
        <v>77</v>
      </c>
      <c r="L62" s="190">
        <f t="shared" si="50"/>
        <v>106</v>
      </c>
      <c r="M62" s="190">
        <f t="shared" si="50"/>
        <v>27</v>
      </c>
      <c r="N62" s="190">
        <f t="shared" si="50"/>
        <v>13</v>
      </c>
      <c r="O62" s="248">
        <f t="shared" si="48"/>
        <v>1</v>
      </c>
      <c r="P62" s="248">
        <f t="shared" ref="P62:S62" si="51">SUM(P59:P61)</f>
        <v>1</v>
      </c>
      <c r="Q62" s="248">
        <f t="shared" si="51"/>
        <v>1</v>
      </c>
      <c r="R62" s="248">
        <f t="shared" si="51"/>
        <v>1</v>
      </c>
      <c r="S62" s="248">
        <f t="shared" si="51"/>
        <v>1</v>
      </c>
      <c r="T62" s="248"/>
      <c r="U62" s="248"/>
    </row>
    <row r="63" spans="1:32" s="774" customFormat="1">
      <c r="A63" s="776"/>
      <c r="C63" s="388"/>
      <c r="D63" s="190"/>
      <c r="E63" s="190"/>
      <c r="F63" s="190"/>
      <c r="G63" s="248"/>
      <c r="H63" s="248"/>
      <c r="I63" s="248"/>
      <c r="J63" s="190"/>
      <c r="K63" s="190"/>
      <c r="L63" s="190"/>
      <c r="M63" s="248"/>
      <c r="N63" s="248"/>
      <c r="O63" s="248"/>
    </row>
    <row r="64" spans="1:32" s="774" customFormat="1">
      <c r="A64" s="776"/>
      <c r="C64" s="388"/>
      <c r="D64" s="190"/>
      <c r="E64" s="190"/>
      <c r="F64" s="190"/>
      <c r="G64" s="248"/>
      <c r="H64" s="248"/>
      <c r="I64" s="248"/>
      <c r="J64" s="190"/>
      <c r="K64" s="190"/>
      <c r="L64" s="190"/>
      <c r="M64" s="248"/>
      <c r="N64" s="248"/>
      <c r="O64" s="248"/>
    </row>
    <row r="65" spans="1:32" ht="18.75">
      <c r="B65" s="189" t="s">
        <v>366</v>
      </c>
      <c r="D65" s="190"/>
      <c r="E65" s="191"/>
      <c r="F65" s="192"/>
      <c r="G65" s="192"/>
      <c r="O65" s="186"/>
    </row>
    <row r="66" spans="1:32" s="774" customFormat="1">
      <c r="A66" s="776"/>
      <c r="G66" s="186"/>
      <c r="H66" s="186"/>
      <c r="I66" s="199" t="s">
        <v>122</v>
      </c>
      <c r="J66" s="262" t="s">
        <v>291</v>
      </c>
      <c r="K66" s="200" t="s">
        <v>118</v>
      </c>
      <c r="L66" s="186"/>
    </row>
    <row r="67" spans="1:32" s="774" customFormat="1">
      <c r="A67" s="776"/>
      <c r="G67" s="186"/>
      <c r="H67" s="186"/>
      <c r="I67" s="202"/>
      <c r="J67" s="265" t="s">
        <v>291</v>
      </c>
      <c r="K67" s="200" t="s">
        <v>88</v>
      </c>
      <c r="L67" s="186"/>
    </row>
    <row r="68" spans="1:32" s="774" customFormat="1">
      <c r="A68" s="776"/>
      <c r="B68" s="836" t="s">
        <v>118</v>
      </c>
      <c r="C68" s="837" t="str">
        <f>$J$66</f>
        <v>Todas</v>
      </c>
      <c r="D68" s="776"/>
      <c r="E68" s="185"/>
      <c r="F68" s="185"/>
      <c r="G68" s="616"/>
      <c r="H68" s="616"/>
      <c r="I68" s="616"/>
      <c r="J68" s="263" t="s">
        <v>291</v>
      </c>
      <c r="K68" s="838" t="s">
        <v>213</v>
      </c>
      <c r="M68" s="186"/>
      <c r="S68" s="186"/>
      <c r="Y68" s="186"/>
    </row>
    <row r="69" spans="1:32" s="774" customFormat="1">
      <c r="A69" s="185"/>
      <c r="B69" s="836" t="s">
        <v>88</v>
      </c>
      <c r="C69" s="837" t="str">
        <f>$J$67</f>
        <v>Todas</v>
      </c>
      <c r="D69" s="185"/>
      <c r="E69" s="616"/>
      <c r="F69" s="616"/>
      <c r="J69" s="938"/>
      <c r="P69" s="776"/>
      <c r="Q69" s="776"/>
      <c r="R69" s="776"/>
      <c r="V69" s="186"/>
      <c r="W69" s="186"/>
      <c r="X69" s="186"/>
      <c r="Y69" s="186"/>
      <c r="Z69" s="186"/>
      <c r="AA69" s="186"/>
      <c r="AC69" s="186"/>
      <c r="AD69" s="186"/>
      <c r="AE69" s="186"/>
      <c r="AF69" s="186"/>
    </row>
    <row r="70" spans="1:32">
      <c r="B70" s="836" t="s">
        <v>213</v>
      </c>
      <c r="C70" s="837" t="str">
        <f>$J$68</f>
        <v>Todas</v>
      </c>
      <c r="D70" s="185"/>
      <c r="E70" s="616"/>
      <c r="F70" s="616"/>
      <c r="G70" s="616"/>
      <c r="H70" s="616"/>
      <c r="I70" s="616"/>
      <c r="J70" s="616"/>
      <c r="O70" s="186"/>
      <c r="P70" s="268" t="s">
        <v>364</v>
      </c>
      <c r="Y70" s="839"/>
      <c r="Z70" s="839"/>
      <c r="AB70" s="774"/>
    </row>
    <row r="71" spans="1:32">
      <c r="B71" s="268" t="s">
        <v>362</v>
      </c>
      <c r="D71" s="185"/>
      <c r="N71" s="195" t="s">
        <v>118</v>
      </c>
      <c r="O71" s="240" t="str">
        <f>$J$66</f>
        <v>Todas</v>
      </c>
      <c r="P71" s="802" t="s">
        <v>54</v>
      </c>
      <c r="Q71" s="802"/>
      <c r="R71" s="802"/>
      <c r="S71" s="840"/>
      <c r="T71" s="802"/>
      <c r="U71" s="802"/>
      <c r="AB71" s="774"/>
    </row>
    <row r="72" spans="1:32">
      <c r="B72" s="788" t="s">
        <v>116</v>
      </c>
      <c r="C72" s="789" t="s">
        <v>214</v>
      </c>
      <c r="D72" s="790" t="s">
        <v>46</v>
      </c>
      <c r="F72" s="214">
        <f>IF($J$67="Todas",SUM(P83:R83),HLOOKUP($J$67,$P$69:$R$83,2,))</f>
        <v>264</v>
      </c>
      <c r="G72" s="759"/>
      <c r="H72" s="214"/>
      <c r="I72" s="212"/>
      <c r="J72" s="776"/>
      <c r="K72" s="185"/>
      <c r="L72" s="185">
        <v>1</v>
      </c>
      <c r="N72" s="188" t="str">
        <f>"Nivel de satisfacción_ "&amp;$J$68</f>
        <v>Nivel de satisfacción_ Todas</v>
      </c>
      <c r="O72" s="188"/>
      <c r="P72" s="834" t="s">
        <v>207</v>
      </c>
      <c r="Q72" s="834" t="s">
        <v>208</v>
      </c>
      <c r="R72" s="834" t="s">
        <v>209</v>
      </c>
      <c r="S72" s="841" t="s">
        <v>207</v>
      </c>
      <c r="T72" s="841" t="s">
        <v>208</v>
      </c>
      <c r="U72" s="841" t="s">
        <v>209</v>
      </c>
      <c r="AB72" s="774"/>
    </row>
    <row r="73" spans="1:32">
      <c r="A73" s="185">
        <v>1</v>
      </c>
      <c r="B73" s="766" t="str">
        <f t="shared" ref="B73:B81" si="52">VLOOKUP(D73,$I$73:$J$81,2,)</f>
        <v>Confort</v>
      </c>
      <c r="C73" s="812">
        <f>LARGE($F$73:$F$81,A73)</f>
        <v>79</v>
      </c>
      <c r="D73" s="842">
        <f>LARGE($I$73:$I$81,A73)</f>
        <v>0.29924242424242425</v>
      </c>
      <c r="F73" s="777">
        <f t="shared" ref="F73:F81" si="53">IF($J$67="Todas",SUM(P73:R73),HLOOKUP($J$67,$P$72:$R$81,L73,))</f>
        <v>15</v>
      </c>
      <c r="G73" s="759">
        <f t="shared" ref="G73:G81" si="54">COUNTIF($F$72:$F$81,F73)</f>
        <v>1</v>
      </c>
      <c r="H73" s="214">
        <f>IF(G73=1,F73,F73+A73/100000)</f>
        <v>15</v>
      </c>
      <c r="I73" s="194">
        <f t="shared" ref="I73:I81" si="55">H73/$F$72</f>
        <v>5.6818181818181816E-2</v>
      </c>
      <c r="J73" s="843" t="s">
        <v>111</v>
      </c>
      <c r="K73" s="185"/>
      <c r="L73" s="185">
        <v>2</v>
      </c>
      <c r="M73" s="844"/>
      <c r="N73" s="844" t="s">
        <v>111</v>
      </c>
      <c r="O73" s="842">
        <f t="shared" ref="O73:O81" si="56">IFERROR(SUM(P73:R73)/SUM($P$83:$R$83),)</f>
        <v>5.6818181818181816E-2</v>
      </c>
      <c r="P73" s="812">
        <f>IF(AND($J$66="Todas",$J$68="Todas"),SUMIF(DB_REF_Q2_Q3!$E$5:$E$268,P$72,DB_REF_Q2_Q3!$J$5:$J$268),IF($J$66="Todas",SUMIFS(DB_REF_Q2_Q3!$J$5:$J$268,DB_REF_Q2_Q3!$E$5:$E$268,P$72,DB_REF_Q2_Q3!$I$5:$I$268,$J$68),IF($J$68="Todas",SUMIFS(DB_REF_Q2_Q3!$J$5:$J$268,DB_REF_Q2_Q3!$E$5:$E$268,P$72,DB_REF_Q2_Q3!$H$5:$H$268,$J$66),SUMIFS(DB_REF_Q2_Q3!$J$5:$J$268,DB_REF_Q2_Q3!$E$5:$E$268,P$72,DB_REF_Q2_Q3!$H$5:$H$268,$J$66,DB_REF_Q2_Q3!$I$5:$I$268,$J$68))))</f>
        <v>2</v>
      </c>
      <c r="Q73" s="812">
        <f>IF(AND($J$66="Todas",$J$68="Todas"),SUMIF(DB_REF_Q2_Q3!$E$5:$E$268,Q$72,DB_REF_Q2_Q3!$J$5:$J$268),IF($J$66="Todas",SUMIFS(DB_REF_Q2_Q3!$J$5:$J$268,DB_REF_Q2_Q3!$E$5:$E$268,Q$72,DB_REF_Q2_Q3!$I$5:$I$268,$J$68),IF($J$68="Todas",SUMIFS(DB_REF_Q2_Q3!$J$5:$J$268,DB_REF_Q2_Q3!$E$5:$E$268,Q$72,DB_REF_Q2_Q3!$H$5:$H$268,$J$66),SUMIFS(DB_REF_Q2_Q3!$J$5:$J$268,DB_REF_Q2_Q3!$E$5:$E$268,Q$72,DB_REF_Q2_Q3!$H$5:$H$268,$J$66,DB_REF_Q2_Q3!$I$5:$I$268,$J$68))))</f>
        <v>5</v>
      </c>
      <c r="R73" s="812">
        <f>IF(AND($J$66="Todas",$J$68="Todas"),SUMIF(DB_REF_Q2_Q3!$E$5:$E$268,R$72,DB_REF_Q2_Q3!$J$5:$J$268),IF($J$66="Todas",SUMIFS(DB_REF_Q2_Q3!$J$5:$J$268,DB_REF_Q2_Q3!$E$5:$E$268,R$72,DB_REF_Q2_Q3!$I$5:$I$268,$J$68),IF($J$68="Todas",SUMIFS(DB_REF_Q2_Q3!$J$5:$J$268,DB_REF_Q2_Q3!$E$5:$E$268,R$72,DB_REF_Q2_Q3!$H$5:$H$268,$J$66),SUMIFS(DB_REF_Q2_Q3!$J$5:$J$268,DB_REF_Q2_Q3!$E$5:$E$268,R$72,DB_REF_Q2_Q3!$H$5:$H$268,$J$66,DB_REF_Q2_Q3!$I$5:$I$268,$J$68))))</f>
        <v>8</v>
      </c>
      <c r="S73" s="815">
        <f>IFERROR(P73/P$82,)</f>
        <v>2.8985507246376812E-2</v>
      </c>
      <c r="T73" s="815">
        <f t="shared" ref="T73:U81" si="57">IFERROR(Q73/Q$82,)</f>
        <v>7.9365079365079361E-2</v>
      </c>
      <c r="U73" s="815">
        <f t="shared" si="57"/>
        <v>0.22222222222222221</v>
      </c>
      <c r="AB73" s="774"/>
    </row>
    <row r="74" spans="1:32">
      <c r="A74" s="185">
        <v>2</v>
      </c>
      <c r="B74" s="766" t="str">
        <f t="shared" si="52"/>
        <v>Fácil, fiable y seguro</v>
      </c>
      <c r="C74" s="767">
        <f t="shared" ref="C74:C81" si="58">LARGE($F$73:$F$81,A74)</f>
        <v>25</v>
      </c>
      <c r="D74" s="845">
        <f t="shared" ref="D74:D81" si="59">LARGE($I$73:$I$81,A74)</f>
        <v>9.4696969696969696E-2</v>
      </c>
      <c r="F74" s="777">
        <f t="shared" si="53"/>
        <v>12</v>
      </c>
      <c r="G74" s="759">
        <f t="shared" si="54"/>
        <v>1</v>
      </c>
      <c r="H74" s="214">
        <f t="shared" ref="H74:H81" si="60">IF(G74=1,F74,F74+A74/100000)</f>
        <v>12</v>
      </c>
      <c r="I74" s="194">
        <f t="shared" si="55"/>
        <v>4.5454545454545456E-2</v>
      </c>
      <c r="J74" s="843" t="s">
        <v>106</v>
      </c>
      <c r="K74" s="185"/>
      <c r="L74" s="185">
        <v>3</v>
      </c>
      <c r="M74" s="846"/>
      <c r="N74" s="846" t="s">
        <v>106</v>
      </c>
      <c r="O74" s="845">
        <f t="shared" si="56"/>
        <v>4.5454545454545456E-2</v>
      </c>
      <c r="P74" s="767">
        <f>IF(AND($J$66="Todas",$J$68="Todas"),SUMIF(DB_REF_Q2_Q3!$E$5:$E$268,P$72,DB_REF_Q2_Q3!$K$5:$K$268),IF($J$66="Todas",SUMIFS(DB_REF_Q2_Q3!$K$5:$K$268,DB_REF_Q2_Q3!$E$5:$E$268,P$72,DB_REF_Q2_Q3!$I$5:$I$268,$J$68),IF($J$68="Todas",SUMIFS(DB_REF_Q2_Q3!$K$5:$K$268,DB_REF_Q2_Q3!$E$5:$E$268,P$72,DB_REF_Q2_Q3!$H$5:$H$268,$J$66),SUMIFS(DB_REF_Q2_Q3!$K$5:$K$268,DB_REF_Q2_Q3!$E$5:$E$268,P$72,DB_REF_Q2_Q3!$H$5:$H$268,$J$66,DB_REF_Q2_Q3!$I$5:$I$268,$J$68))))</f>
        <v>3</v>
      </c>
      <c r="Q74" s="767">
        <f>IF(AND($J$66="Todas",$J$68="Todas"),SUMIF(DB_REF_Q2_Q3!$E$5:$E$268,Q$72,DB_REF_Q2_Q3!$K$5:$K$268),IF($J$66="Todas",SUMIFS(DB_REF_Q2_Q3!$K$5:$K$268,DB_REF_Q2_Q3!$E$5:$E$268,Q$72,DB_REF_Q2_Q3!$I$5:$I$268,$J$68),IF($J$68="Todas",SUMIFS(DB_REF_Q2_Q3!$K$5:$K$268,DB_REF_Q2_Q3!$E$5:$E$268,Q$72,DB_REF_Q2_Q3!$H$5:$H$268,$J$66),SUMIFS(DB_REF_Q2_Q3!$K$5:$K$268,DB_REF_Q2_Q3!$E$5:$E$268,Q$72,DB_REF_Q2_Q3!$H$5:$H$268,$J$66,DB_REF_Q2_Q3!$I$5:$I$268,$J$68))))</f>
        <v>8</v>
      </c>
      <c r="R74" s="767">
        <f>IF(AND($J$66="Todas",$J$68="Todas"),SUMIF(DB_REF_Q2_Q3!$E$5:$E$268,R$72,DB_REF_Q2_Q3!$K$5:$K$268),IF($J$66="Todas",SUMIFS(DB_REF_Q2_Q3!$K$5:$K$268,DB_REF_Q2_Q3!$E$5:$E$268,R$72,DB_REF_Q2_Q3!$I$5:$I$268,$J$68),IF($J$68="Todas",SUMIFS(DB_REF_Q2_Q3!$K$5:$K$268,DB_REF_Q2_Q3!$E$5:$E$268,R$72,DB_REF_Q2_Q3!$H$5:$H$268,$J$66),SUMIFS(DB_REF_Q2_Q3!$K$5:$K$268,DB_REF_Q2_Q3!$E$5:$E$268,R$72,DB_REF_Q2_Q3!$H$5:$H$268,$J$66,DB_REF_Q2_Q3!$I$5:$I$268,$J$68))))</f>
        <v>1</v>
      </c>
      <c r="S74" s="813">
        <f>IFERROR(P74/P$82,)</f>
        <v>4.3478260869565216E-2</v>
      </c>
      <c r="T74" s="813">
        <f t="shared" si="57"/>
        <v>0.12698412698412698</v>
      </c>
      <c r="U74" s="813">
        <f t="shared" si="57"/>
        <v>2.7777777777777776E-2</v>
      </c>
      <c r="Z74" s="774"/>
      <c r="AA74" s="774"/>
      <c r="AB74" s="774"/>
    </row>
    <row r="75" spans="1:32">
      <c r="A75" s="185">
        <v>3</v>
      </c>
      <c r="B75" s="766" t="str">
        <f t="shared" si="52"/>
        <v>Combustible accesible</v>
      </c>
      <c r="C75" s="767">
        <f t="shared" si="58"/>
        <v>20</v>
      </c>
      <c r="D75" s="845">
        <f t="shared" si="59"/>
        <v>7.575757575757576E-2</v>
      </c>
      <c r="F75" s="777">
        <f t="shared" si="53"/>
        <v>20</v>
      </c>
      <c r="G75" s="759">
        <f t="shared" si="54"/>
        <v>1</v>
      </c>
      <c r="H75" s="214">
        <f t="shared" si="60"/>
        <v>20</v>
      </c>
      <c r="I75" s="194">
        <f t="shared" si="55"/>
        <v>7.575757575757576E-2</v>
      </c>
      <c r="J75" s="843" t="s">
        <v>110</v>
      </c>
      <c r="K75" s="185"/>
      <c r="L75" s="185">
        <v>4</v>
      </c>
      <c r="M75" s="846"/>
      <c r="N75" s="846" t="s">
        <v>110</v>
      </c>
      <c r="O75" s="845">
        <f t="shared" si="56"/>
        <v>7.575757575757576E-2</v>
      </c>
      <c r="P75" s="767">
        <f>IF(AND($J$66="Todas",$J$68="Todas"),SUMIF(DB_REF_Q2_Q3!$E$5:$E$268,P$72,DB_REF_Q2_Q3!$L$5:$L$268),IF($J$66="Todas",SUMIFS(DB_REF_Q2_Q3!$L$5:$L$268,DB_REF_Q2_Q3!$E$5:$E$268,P$72,DB_REF_Q2_Q3!$I$5:$I$268,$J$68),IF($J$68="Todas",SUMIFS(DB_REF_Q2_Q3!$L$5:$L$268,DB_REF_Q2_Q3!$E$5:$E$268,P$72,DB_REF_Q2_Q3!$H$5:$H$268,$J$66),SUMIFS(DB_REF_Q2_Q3!$L$5:$L$268,DB_REF_Q2_Q3!$E$5:$E$268,P$72,DB_REF_Q2_Q3!$H$5:$H$268,$J$66,DB_REF_Q2_Q3!$I$5:$I$268,$J$68))))</f>
        <v>12</v>
      </c>
      <c r="Q75" s="767">
        <f>IF(AND($J$66="Todas",$J$68="Todas"),SUMIF(DB_REF_Q2_Q3!$E$5:$E$268,Q$72,DB_REF_Q2_Q3!$L$5:$L$268),IF($J$66="Todas",SUMIFS(DB_REF_Q2_Q3!$L$5:$L$268,DB_REF_Q2_Q3!$E$5:$E$268,Q$72,DB_REF_Q2_Q3!$I$5:$I$268,$J$68),IF($J$68="Todas",SUMIFS(DB_REF_Q2_Q3!$L$5:$L$268,DB_REF_Q2_Q3!$E$5:$E$268,Q$72,DB_REF_Q2_Q3!$H$5:$H$268,$J$66),SUMIFS(DB_REF_Q2_Q3!$L$5:$L$268,DB_REF_Q2_Q3!$E$5:$E$268,Q$72,DB_REF_Q2_Q3!$H$5:$H$268,$J$66,DB_REF_Q2_Q3!$I$5:$I$268,$J$68))))</f>
        <v>3</v>
      </c>
      <c r="R75" s="767">
        <f>IF(AND($J$66="Todas",$J$68="Todas"),SUMIF(DB_REF_Q2_Q3!$E$5:$E$268,R$72,DB_REF_Q2_Q3!$L$5:$L$268),IF($J$66="Todas",SUMIFS(DB_REF_Q2_Q3!$L$5:$L$268,DB_REF_Q2_Q3!$E$5:$E$268,R$72,DB_REF_Q2_Q3!$I$5:$I$268,$J$68),IF($J$68="Todas",SUMIFS(DB_REF_Q2_Q3!$L$5:$L$268,DB_REF_Q2_Q3!$E$5:$E$268,R$72,DB_REF_Q2_Q3!$H$5:$H$268,$J$66),SUMIFS(DB_REF_Q2_Q3!$L$5:$L$268,DB_REF_Q2_Q3!$E$5:$E$268,R$72,DB_REF_Q2_Q3!$H$5:$H$268,$J$66,DB_REF_Q2_Q3!$I$5:$I$268,$J$68))))</f>
        <v>5</v>
      </c>
      <c r="S75" s="813">
        <f t="shared" ref="S75:S81" si="61">IFERROR(P75/P$82,)</f>
        <v>0.17391304347826086</v>
      </c>
      <c r="T75" s="813">
        <f t="shared" si="57"/>
        <v>4.7619047619047616E-2</v>
      </c>
      <c r="U75" s="813">
        <f t="shared" si="57"/>
        <v>0.1388888888888889</v>
      </c>
      <c r="Y75" s="847"/>
      <c r="Z75" s="847"/>
      <c r="AA75" s="774"/>
      <c r="AB75" s="774"/>
    </row>
    <row r="76" spans="1:32">
      <c r="A76" s="185">
        <v>4</v>
      </c>
      <c r="B76" s="848" t="str">
        <f t="shared" si="52"/>
        <v>Precio equipos</v>
      </c>
      <c r="C76" s="767">
        <f t="shared" si="58"/>
        <v>15</v>
      </c>
      <c r="D76" s="845">
        <f t="shared" si="59"/>
        <v>5.6818181818181816E-2</v>
      </c>
      <c r="F76" s="777">
        <f t="shared" si="53"/>
        <v>79</v>
      </c>
      <c r="G76" s="759">
        <f t="shared" si="54"/>
        <v>1</v>
      </c>
      <c r="H76" s="214">
        <f t="shared" si="60"/>
        <v>79</v>
      </c>
      <c r="I76" s="194">
        <f t="shared" si="55"/>
        <v>0.29924242424242425</v>
      </c>
      <c r="J76" s="843" t="s">
        <v>58</v>
      </c>
      <c r="K76" s="185"/>
      <c r="L76" s="185">
        <v>5</v>
      </c>
      <c r="M76" s="846"/>
      <c r="N76" s="846" t="s">
        <v>58</v>
      </c>
      <c r="O76" s="845">
        <f t="shared" si="56"/>
        <v>0.29924242424242425</v>
      </c>
      <c r="P76" s="767">
        <f>IF(AND($J$66="Todas",$J$68="Todas"),SUMIF(DB_REF_Q2_Q3!$E$5:$E$268,P$72,DB_REF_Q2_Q3!$M$5:$M$268),IF($J$66="Todas",SUMIFS(DB_REF_Q2_Q3!$M$5:$M$268,DB_REF_Q2_Q3!$E$5:$E$268,P$72,DB_REF_Q2_Q3!$I$5:$I$268,$J$68),IF($J$68="Todas",SUMIFS(DB_REF_Q2_Q3!$M$5:$M$268,DB_REF_Q2_Q3!$E$5:$E$268,P$72,DB_REF_Q2_Q3!$H$5:$H$268,$J$66),SUMIFS(DB_REF_Q2_Q3!$M$5:$M$268,DB_REF_Q2_Q3!$E$5:$E$268,P$72,DB_REF_Q2_Q3!$H$5:$H$268,$J$66,DB_REF_Q2_Q3!$I$5:$I$268,$J$68))))</f>
        <v>33</v>
      </c>
      <c r="Q76" s="767">
        <f>IF(AND($J$66="Todas",$J$68="Todas"),SUMIF(DB_REF_Q2_Q3!$E$5:$E$268,Q$72,DB_REF_Q2_Q3!$M$5:$M$268),IF($J$66="Todas",SUMIFS(DB_REF_Q2_Q3!$M$5:$M$268,DB_REF_Q2_Q3!$E$5:$E$268,Q$72,DB_REF_Q2_Q3!$I$5:$I$268,$J$68),IF($J$68="Todas",SUMIFS(DB_REF_Q2_Q3!$M$5:$M$268,DB_REF_Q2_Q3!$E$5:$E$268,Q$72,DB_REF_Q2_Q3!$H$5:$H$268,$J$66),SUMIFS(DB_REF_Q2_Q3!$M$5:$M$268,DB_REF_Q2_Q3!$E$5:$E$268,Q$72,DB_REF_Q2_Q3!$H$5:$H$268,$J$66,DB_REF_Q2_Q3!$I$5:$I$268,$J$68))))</f>
        <v>33</v>
      </c>
      <c r="R76" s="767">
        <f>IF(AND($J$66="Todas",$J$68="Todas"),SUMIF(DB_REF_Q2_Q3!$E$5:$E$268,R$72,DB_REF_Q2_Q3!$M$5:$M$268),IF($J$66="Todas",SUMIFS(DB_REF_Q2_Q3!$M$5:$M$268,DB_REF_Q2_Q3!$E$5:$E$268,R$72,DB_REF_Q2_Q3!$I$5:$I$268,$J$68),IF($J$68="Todas",SUMIFS(DB_REF_Q2_Q3!$M$5:$M$268,DB_REF_Q2_Q3!$E$5:$E$268,R$72,DB_REF_Q2_Q3!$H$5:$H$268,$J$66),SUMIFS(DB_REF_Q2_Q3!$M$5:$M$268,DB_REF_Q2_Q3!$E$5:$E$268,R$72,DB_REF_Q2_Q3!$H$5:$H$268,$J$66,DB_REF_Q2_Q3!$I$5:$I$268,$J$68))))</f>
        <v>13</v>
      </c>
      <c r="S76" s="813">
        <f t="shared" si="61"/>
        <v>0.47826086956521741</v>
      </c>
      <c r="T76" s="813">
        <f t="shared" si="57"/>
        <v>0.52380952380952384</v>
      </c>
      <c r="U76" s="813">
        <f t="shared" si="57"/>
        <v>0.3611111111111111</v>
      </c>
      <c r="W76" s="185"/>
      <c r="X76" s="185"/>
      <c r="AB76" s="774"/>
    </row>
    <row r="77" spans="1:32">
      <c r="A77" s="185">
        <v>5</v>
      </c>
      <c r="B77" s="766" t="str">
        <f t="shared" si="52"/>
        <v>Precio combustible</v>
      </c>
      <c r="C77" s="767">
        <f t="shared" si="58"/>
        <v>12</v>
      </c>
      <c r="D77" s="845">
        <f t="shared" si="59"/>
        <v>4.5454545454545456E-2</v>
      </c>
      <c r="F77" s="777">
        <f t="shared" si="53"/>
        <v>6</v>
      </c>
      <c r="G77" s="759">
        <f t="shared" si="54"/>
        <v>1</v>
      </c>
      <c r="H77" s="214">
        <f t="shared" si="60"/>
        <v>6</v>
      </c>
      <c r="I77" s="194">
        <f t="shared" si="55"/>
        <v>2.2727272727272728E-2</v>
      </c>
      <c r="J77" s="843" t="s">
        <v>107</v>
      </c>
      <c r="K77" s="185"/>
      <c r="L77" s="185">
        <v>6</v>
      </c>
      <c r="M77" s="846"/>
      <c r="N77" s="846" t="s">
        <v>107</v>
      </c>
      <c r="O77" s="845">
        <f t="shared" si="56"/>
        <v>2.2727272727272728E-2</v>
      </c>
      <c r="P77" s="767">
        <f>IF(AND($J$66="Todas",$J$68="Todas"),SUMIF(DB_REF_Q2_Q3!$E$5:$E$268,P$72,DB_REF_Q2_Q3!$N$5:$N$268),IF($J$66="Todas",SUMIFS(DB_REF_Q2_Q3!$N$5:$N$268,DB_REF_Q2_Q3!$E$5:$E$268,P$72,DB_REF_Q2_Q3!$I$5:$I$268,$J$68),IF($J$68="Todas",SUMIFS(DB_REF_Q2_Q3!$N$5:$N$268,DB_REF_Q2_Q3!$E$5:$E$268,P$72,DB_REF_Q2_Q3!$H$5:$H$268,$J$66),SUMIFS(DB_REF_Q2_Q3!$N$5:$N$268,DB_REF_Q2_Q3!$E$5:$E$268,P$72,DB_REF_Q2_Q3!$H$5:$H$268,$J$66,DB_REF_Q2_Q3!$I$5:$I$268,$J$68))))</f>
        <v>1</v>
      </c>
      <c r="Q77" s="767">
        <f>IF(AND($J$66="Todas",$J$68="Todas"),SUMIF(DB_REF_Q2_Q3!$E$5:$E$268,Q$72,DB_REF_Q2_Q3!$N$5:$N$268),IF($J$66="Todas",SUMIFS(DB_REF_Q2_Q3!$N$5:$N$268,DB_REF_Q2_Q3!$E$5:$E$268,Q$72,DB_REF_Q2_Q3!$I$5:$I$268,$J$68),IF($J$68="Todas",SUMIFS(DB_REF_Q2_Q3!$N$5:$N$268,DB_REF_Q2_Q3!$E$5:$E$268,Q$72,DB_REF_Q2_Q3!$H$5:$H$268,$J$66),SUMIFS(DB_REF_Q2_Q3!$N$5:$N$268,DB_REF_Q2_Q3!$E$5:$E$268,Q$72,DB_REF_Q2_Q3!$H$5:$H$268,$J$66,DB_REF_Q2_Q3!$I$5:$I$268,$J$68))))</f>
        <v>3</v>
      </c>
      <c r="R77" s="767">
        <f>IF(AND($J$66="Todas",$J$68="Todas"),SUMIF(DB_REF_Q2_Q3!$E$5:$E$268,R$72,DB_REF_Q2_Q3!$N$5:$N$268),IF($J$66="Todas",SUMIFS(DB_REF_Q2_Q3!$N$5:$N$268,DB_REF_Q2_Q3!$E$5:$E$268,R$72,DB_REF_Q2_Q3!$I$5:$I$268,$J$68),IF($J$68="Todas",SUMIFS(DB_REF_Q2_Q3!$N$5:$N$268,DB_REF_Q2_Q3!$E$5:$E$268,R$72,DB_REF_Q2_Q3!$H$5:$H$268,$J$66),SUMIFS(DB_REF_Q2_Q3!$N$5:$N$268,DB_REF_Q2_Q3!$E$5:$E$268,R$72,DB_REF_Q2_Q3!$H$5:$H$268,$J$66,DB_REF_Q2_Q3!$I$5:$I$268,$J$68))))</f>
        <v>2</v>
      </c>
      <c r="S77" s="813">
        <f t="shared" si="61"/>
        <v>1.4492753623188406E-2</v>
      </c>
      <c r="T77" s="813">
        <f t="shared" si="57"/>
        <v>4.7619047619047616E-2</v>
      </c>
      <c r="U77" s="813">
        <f t="shared" si="57"/>
        <v>5.5555555555555552E-2</v>
      </c>
      <c r="W77" s="185"/>
      <c r="X77" s="185"/>
      <c r="AB77" s="774"/>
    </row>
    <row r="78" spans="1:32">
      <c r="A78" s="185">
        <v>6</v>
      </c>
      <c r="B78" s="766" t="str">
        <f t="shared" si="52"/>
        <v>Mantenimiento</v>
      </c>
      <c r="C78" s="767">
        <f t="shared" si="58"/>
        <v>8</v>
      </c>
      <c r="D78" s="845">
        <f t="shared" si="59"/>
        <v>3.0303030303030304E-2</v>
      </c>
      <c r="F78" s="777">
        <f t="shared" si="53"/>
        <v>3</v>
      </c>
      <c r="G78" s="759">
        <f t="shared" si="54"/>
        <v>1</v>
      </c>
      <c r="H78" s="214">
        <f t="shared" si="60"/>
        <v>3</v>
      </c>
      <c r="I78" s="194">
        <f t="shared" si="55"/>
        <v>1.1363636363636364E-2</v>
      </c>
      <c r="J78" s="843" t="s">
        <v>103</v>
      </c>
      <c r="K78" s="185"/>
      <c r="L78" s="185">
        <v>7</v>
      </c>
      <c r="M78" s="846"/>
      <c r="N78" s="846" t="s">
        <v>103</v>
      </c>
      <c r="O78" s="845">
        <f t="shared" si="56"/>
        <v>1.1363636363636364E-2</v>
      </c>
      <c r="P78" s="767">
        <f>IF(AND($J$66="Todas",$J$68="Todas"),SUMIF(DB_REF_Q2_Q3!$E$5:$E$268,P$72,DB_REF_Q2_Q3!$O$5:$O$268),IF($J$66="Todas",SUMIFS(DB_REF_Q2_Q3!$O$5:$O$268,DB_REF_Q2_Q3!$E$5:$E$268,P$72,DB_REF_Q2_Q3!$I$5:$I$268,$J$68),IF($J$68="Todas",SUMIFS(DB_REF_Q2_Q3!$O$5:$O$268,DB_REF_Q2_Q3!$E$5:$E$268,P$72,DB_REF_Q2_Q3!$H$5:$H$268,$J$66),SUMIFS(DB_REF_Q2_Q3!$O$5:$O$268,DB_REF_Q2_Q3!$E$5:$E$268,P$72,DB_REF_Q2_Q3!$H$5:$H$268,$J$66,DB_REF_Q2_Q3!$I$5:$I$268,$J$68))))</f>
        <v>2</v>
      </c>
      <c r="Q78" s="767">
        <f>IF(AND($J$66="Todas",$J$68="Todas"),SUMIF(DB_REF_Q2_Q3!$E$5:$E$268,Q$72,DB_REF_Q2_Q3!$O$5:$O$268),IF($J$66="Todas",SUMIFS(DB_REF_Q2_Q3!$O$5:$O$268,DB_REF_Q2_Q3!$E$5:$E$268,Q$72,DB_REF_Q2_Q3!$I$5:$I$268,$J$68),IF($J$68="Todas",SUMIFS(DB_REF_Q2_Q3!$O$5:$O$268,DB_REF_Q2_Q3!$E$5:$E$268,Q$72,DB_REF_Q2_Q3!$H$5:$H$268,$J$66),SUMIFS(DB_REF_Q2_Q3!$O$5:$O$268,DB_REF_Q2_Q3!$E$5:$E$268,Q$72,DB_REF_Q2_Q3!$H$5:$H$268,$J$66,DB_REF_Q2_Q3!$I$5:$I$268,$J$68))))</f>
        <v>1</v>
      </c>
      <c r="R78" s="767">
        <f>IF(AND($J$66="Todas",$J$68="Todas"),SUMIF(DB_REF_Q2_Q3!$E$5:$E$268,R$72,DB_REF_Q2_Q3!$O$5:$O$268),IF($J$66="Todas",SUMIFS(DB_REF_Q2_Q3!$O$5:$O$268,DB_REF_Q2_Q3!$E$5:$E$268,R$72,DB_REF_Q2_Q3!$I$5:$I$268,$J$68),IF($J$68="Todas",SUMIFS(DB_REF_Q2_Q3!$O$5:$O$268,DB_REF_Q2_Q3!$E$5:$E$268,R$72,DB_REF_Q2_Q3!$H$5:$H$268,$J$66),SUMIFS(DB_REF_Q2_Q3!$O$5:$O$268,DB_REF_Q2_Q3!$E$5:$E$268,R$72,DB_REF_Q2_Q3!$H$5:$H$268,$J$66,DB_REF_Q2_Q3!$I$5:$I$268,$J$68))))</f>
        <v>0</v>
      </c>
      <c r="S78" s="813">
        <f t="shared" si="61"/>
        <v>2.8985507246376812E-2</v>
      </c>
      <c r="T78" s="813">
        <f t="shared" si="57"/>
        <v>1.5873015873015872E-2</v>
      </c>
      <c r="U78" s="813">
        <f t="shared" si="57"/>
        <v>0</v>
      </c>
      <c r="W78" s="185"/>
      <c r="X78" s="185"/>
      <c r="Y78" s="774"/>
      <c r="AB78" s="774"/>
    </row>
    <row r="79" spans="1:32">
      <c r="A79" s="185">
        <v>7</v>
      </c>
      <c r="B79" s="766" t="str">
        <f t="shared" si="52"/>
        <v>Sostenibilidad</v>
      </c>
      <c r="C79" s="767">
        <f t="shared" si="58"/>
        <v>6</v>
      </c>
      <c r="D79" s="845">
        <f t="shared" si="59"/>
        <v>2.2727272727272728E-2</v>
      </c>
      <c r="F79" s="777">
        <f t="shared" si="53"/>
        <v>25</v>
      </c>
      <c r="G79" s="759">
        <f t="shared" si="54"/>
        <v>1</v>
      </c>
      <c r="H79" s="214">
        <f t="shared" si="60"/>
        <v>25</v>
      </c>
      <c r="I79" s="194">
        <f t="shared" si="55"/>
        <v>9.4696969696969696E-2</v>
      </c>
      <c r="J79" s="849" t="s">
        <v>104</v>
      </c>
      <c r="K79" s="185"/>
      <c r="L79" s="185">
        <v>8</v>
      </c>
      <c r="M79" s="846"/>
      <c r="N79" s="846" t="s">
        <v>104</v>
      </c>
      <c r="O79" s="845">
        <f t="shared" si="56"/>
        <v>9.4696969696969696E-2</v>
      </c>
      <c r="P79" s="767">
        <f>IF(AND($J$66="Todas",$J$68="Todas"),SUMIF(DB_REF_Q2_Q3!$E$5:$E$268,P$72,DB_REF_Q2_Q3!$P$5:$P$268),IF($J$66="Todas",SUMIFS(DB_REF_Q2_Q3!$P$5:$P$268,DB_REF_Q2_Q3!$E$5:$E$268,P$72,DB_REF_Q2_Q3!$I$5:$I$268,$J$68),IF($J$68="Todas",SUMIFS(DB_REF_Q2_Q3!$P$5:$P$268,DB_REF_Q2_Q3!$E$5:$E$268,P$72,DB_REF_Q2_Q3!$H$5:$H$268,$J$66),SUMIFS(DB_REF_Q2_Q3!$P$5:$P$268,DB_REF_Q2_Q3!$E$5:$E$268,P$72,DB_REF_Q2_Q3!$H$5:$H$268,$J$66,DB_REF_Q2_Q3!$I$5:$I$268,$J$68))))</f>
        <v>11</v>
      </c>
      <c r="Q79" s="767">
        <f>IF(AND($J$66="Todas",$J$68="Todas"),SUMIF(DB_REF_Q2_Q3!$E$5:$E$268,Q$72,DB_REF_Q2_Q3!$P$5:$P$268),IF($J$66="Todas",SUMIFS(DB_REF_Q2_Q3!$P$5:$P$268,DB_REF_Q2_Q3!$E$5:$E$268,Q$72,DB_REF_Q2_Q3!$I$5:$I$268,$J$68),IF($J$68="Todas",SUMIFS(DB_REF_Q2_Q3!$P$5:$P$268,DB_REF_Q2_Q3!$E$5:$E$268,Q$72,DB_REF_Q2_Q3!$H$5:$H$268,$J$66),SUMIFS(DB_REF_Q2_Q3!$P$5:$P$268,DB_REF_Q2_Q3!$E$5:$E$268,Q$72,DB_REF_Q2_Q3!$H$5:$H$268,$J$66,DB_REF_Q2_Q3!$I$5:$I$268,$J$68))))</f>
        <v>8</v>
      </c>
      <c r="R79" s="767">
        <f>IF(AND($J$66="Todas",$J$68="Todas"),SUMIF(DB_REF_Q2_Q3!$E$5:$E$268,R$72,DB_REF_Q2_Q3!$P$5:$P$268),IF($J$66="Todas",SUMIFS(DB_REF_Q2_Q3!$P$5:$P$268,DB_REF_Q2_Q3!$E$5:$E$268,R$72,DB_REF_Q2_Q3!$I$5:$I$268,$J$68),IF($J$68="Todas",SUMIFS(DB_REF_Q2_Q3!$P$5:$P$268,DB_REF_Q2_Q3!$E$5:$E$268,R$72,DB_REF_Q2_Q3!$H$5:$H$268,$J$66),SUMIFS(DB_REF_Q2_Q3!$P$5:$P$268,DB_REF_Q2_Q3!$E$5:$E$268,R$72,DB_REF_Q2_Q3!$H$5:$H$268,$J$66,DB_REF_Q2_Q3!$I$5:$I$268,$J$68))))</f>
        <v>6</v>
      </c>
      <c r="S79" s="813">
        <f t="shared" si="61"/>
        <v>0.15942028985507245</v>
      </c>
      <c r="T79" s="813">
        <f t="shared" si="57"/>
        <v>0.12698412698412698</v>
      </c>
      <c r="U79" s="813">
        <f t="shared" si="57"/>
        <v>0.16666666666666666</v>
      </c>
      <c r="W79" s="774"/>
      <c r="X79" s="776"/>
      <c r="Y79" s="776"/>
      <c r="Z79" s="774"/>
      <c r="AB79" s="774"/>
    </row>
    <row r="80" spans="1:32">
      <c r="A80" s="185">
        <v>8</v>
      </c>
      <c r="B80" s="766" t="str">
        <f t="shared" si="52"/>
        <v>Almacenamiento</v>
      </c>
      <c r="C80" s="767">
        <f t="shared" si="58"/>
        <v>3</v>
      </c>
      <c r="D80" s="845">
        <f t="shared" si="59"/>
        <v>1.1363636363636364E-2</v>
      </c>
      <c r="F80" s="777">
        <f t="shared" si="53"/>
        <v>8</v>
      </c>
      <c r="G80" s="759">
        <f t="shared" si="54"/>
        <v>1</v>
      </c>
      <c r="H80" s="214">
        <f t="shared" si="60"/>
        <v>8</v>
      </c>
      <c r="I80" s="194">
        <f t="shared" si="55"/>
        <v>3.0303030303030304E-2</v>
      </c>
      <c r="J80" s="849" t="s">
        <v>57</v>
      </c>
      <c r="K80" s="185"/>
      <c r="L80" s="185">
        <v>9</v>
      </c>
      <c r="M80" s="846"/>
      <c r="N80" s="846" t="s">
        <v>57</v>
      </c>
      <c r="O80" s="845">
        <f t="shared" si="56"/>
        <v>3.0303030303030304E-2</v>
      </c>
      <c r="P80" s="767">
        <f>IF(AND($J$66="Todas",$J$68="Todas"),SUMIF(DB_REF_Q2_Q3!$E$5:$E$268,P$72,DB_REF_Q2_Q3!$Q$5:$Q$268),IF($J$66="Todas",SUMIFS(DB_REF_Q2_Q3!$Q$5:$Q$268,DB_REF_Q2_Q3!$E$5:$E$268,P$72,DB_REF_Q2_Q3!$I$5:$I$268,$J$68),IF($J$68="Todas",SUMIFS(DB_REF_Q2_Q3!$Q$5:$Q$268,DB_REF_Q2_Q3!$E$5:$E$268,P$72,DB_REF_Q2_Q3!$H$5:$H$268,$J$66),SUMIFS(DB_REF_Q2_Q3!$Q$5:$Q$268,DB_REF_Q2_Q3!$E$5:$E$268,P$72,DB_REF_Q2_Q3!$H$5:$H$268,$J$66,DB_REF_Q2_Q3!$I$5:$I$268,$J$68))))</f>
        <v>5</v>
      </c>
      <c r="Q80" s="767">
        <f>IF(AND($J$66="Todas",$J$68="Todas"),SUMIF(DB_REF_Q2_Q3!$E$5:$E$268,Q$72,DB_REF_Q2_Q3!$Q$5:$Q$268),IF($J$66="Todas",SUMIFS(DB_REF_Q2_Q3!$Q$5:$Q$268,DB_REF_Q2_Q3!$E$5:$E$268,Q$72,DB_REF_Q2_Q3!$I$5:$I$268,$J$68),IF($J$68="Todas",SUMIFS(DB_REF_Q2_Q3!$Q$5:$Q$268,DB_REF_Q2_Q3!$E$5:$E$268,Q$72,DB_REF_Q2_Q3!$H$5:$H$268,$J$66),SUMIFS(DB_REF_Q2_Q3!$Q$5:$Q$268,DB_REF_Q2_Q3!$E$5:$E$268,Q$72,DB_REF_Q2_Q3!$H$5:$H$268,$J$66,DB_REF_Q2_Q3!$I$5:$I$268,$J$68))))</f>
        <v>2</v>
      </c>
      <c r="R80" s="767">
        <f>IF(AND($J$66="Todas",$J$68="Todas"),SUMIF(DB_REF_Q2_Q3!$E$5:$E$268,R$72,DB_REF_Q2_Q3!$Q$5:$Q$268),IF($J$66="Todas",SUMIFS(DB_REF_Q2_Q3!$Q$5:$Q$268,DB_REF_Q2_Q3!$E$5:$E$268,R$72,DB_REF_Q2_Q3!$I$5:$I$268,$J$68),IF($J$68="Todas",SUMIFS(DB_REF_Q2_Q3!$Q$5:$Q$268,DB_REF_Q2_Q3!$E$5:$E$268,R$72,DB_REF_Q2_Q3!$H$5:$H$268,$J$66),SUMIFS(DB_REF_Q2_Q3!$Q$5:$Q$268,DB_REF_Q2_Q3!$E$5:$E$268,R$72,DB_REF_Q2_Q3!$H$5:$H$268,$J$66,DB_REF_Q2_Q3!$I$5:$I$268,$J$68))))</f>
        <v>1</v>
      </c>
      <c r="S80" s="813">
        <f t="shared" si="61"/>
        <v>7.2463768115942032E-2</v>
      </c>
      <c r="T80" s="813">
        <f t="shared" si="57"/>
        <v>3.1746031746031744E-2</v>
      </c>
      <c r="U80" s="813">
        <f t="shared" si="57"/>
        <v>2.7777777777777776E-2</v>
      </c>
      <c r="W80" s="774"/>
      <c r="X80" s="774"/>
      <c r="Y80" s="774"/>
      <c r="Z80" s="774"/>
    </row>
    <row r="81" spans="1:35" ht="13.5" thickBot="1">
      <c r="A81" s="185">
        <v>9</v>
      </c>
      <c r="B81" s="850" t="str">
        <f t="shared" si="52"/>
        <v>Otros</v>
      </c>
      <c r="C81" s="822">
        <f t="shared" si="58"/>
        <v>0</v>
      </c>
      <c r="D81" s="851">
        <f t="shared" si="59"/>
        <v>0</v>
      </c>
      <c r="F81" s="777">
        <f t="shared" si="53"/>
        <v>0</v>
      </c>
      <c r="G81" s="759">
        <f t="shared" si="54"/>
        <v>1</v>
      </c>
      <c r="H81" s="214">
        <f t="shared" si="60"/>
        <v>0</v>
      </c>
      <c r="I81" s="194">
        <f t="shared" si="55"/>
        <v>0</v>
      </c>
      <c r="J81" s="849" t="s">
        <v>50</v>
      </c>
      <c r="K81" s="185"/>
      <c r="L81" s="185">
        <v>10</v>
      </c>
      <c r="M81" s="852"/>
      <c r="N81" s="852" t="s">
        <v>50</v>
      </c>
      <c r="O81" s="851">
        <f t="shared" si="56"/>
        <v>0</v>
      </c>
      <c r="P81" s="822">
        <f>IF(AND($J$66="Todas",$J$68="Todas"),SUMIF(DB_REF_Q2_Q3!$E$5:$E$268,P$72,DB_REF_Q2_Q3!$R$5:$R$268),IF($J$66="Todas",SUMIFS(DB_REF_Q2_Q3!$R$5:$R$268,DB_REF_Q2_Q3!$E$5:$E$268,P$72,DB_REF_Q2_Q3!$I$5:$I$268,$J$68),IF($J$68="Todas",SUMIFS(DB_REF_Q2_Q3!$R$5:$R$268,DB_REF_Q2_Q3!$E$5:$E$268,P$72,DB_REF_Q2_Q3!$H$5:$H$268,$J$66),SUMIFS(DB_REF_Q2_Q3!$R$5:$R$268,DB_REF_Q2_Q3!$E$5:$E$268,P$72,DB_REF_Q2_Q3!$H$5:$H$268,$J$66,DB_REF_Q2_Q3!$I$5:$I$268,$J$68))))</f>
        <v>0</v>
      </c>
      <c r="Q81" s="822">
        <f>IF(AND($J$66="Todas",$J$68="Todas"),SUMIF(DB_REF_Q2_Q3!$E$5:$E$268,Q$72,DB_REF_Q2_Q3!$R$5:$R$268),IF($J$66="Todas",SUMIFS(DB_REF_Q2_Q3!$R$5:$R$268,DB_REF_Q2_Q3!$E$5:$E$268,Q$72,DB_REF_Q2_Q3!$I$5:$I$268,$J$68),IF($J$68="Todas",SUMIFS(DB_REF_Q2_Q3!$R$5:$R$268,DB_REF_Q2_Q3!$E$5:$E$268,Q$72,DB_REF_Q2_Q3!$H$5:$H$268,$J$66),SUMIFS(DB_REF_Q2_Q3!$R$5:$R$268,DB_REF_Q2_Q3!$E$5:$E$268,Q$72,DB_REF_Q2_Q3!$H$5:$H$268,$J$66,DB_REF_Q2_Q3!$I$5:$I$268,$J$68))))</f>
        <v>0</v>
      </c>
      <c r="R81" s="822">
        <f>IF(AND($J$66="Todas",$J$68="Todas"),SUMIF(DB_REF_Q2_Q3!$E$5:$E$268,R$72,DB_REF_Q2_Q3!$R$5:$R$268),IF($J$66="Todas",SUMIFS(DB_REF_Q2_Q3!$R$5:$R$268,DB_REF_Q2_Q3!$E$5:$E$268,R$72,DB_REF_Q2_Q3!$I$5:$I$268,$J$68),IF($J$68="Todas",SUMIFS(DB_REF_Q2_Q3!$R$5:$R$268,DB_REF_Q2_Q3!$E$5:$E$268,R$72,DB_REF_Q2_Q3!$H$5:$H$268,$J$66),SUMIFS(DB_REF_Q2_Q3!$R$5:$R$268,DB_REF_Q2_Q3!$E$5:$E$268,R$72,DB_REF_Q2_Q3!$H$5:$H$268,$J$66,DB_REF_Q2_Q3!$I$5:$I$268,$J$68))))</f>
        <v>0</v>
      </c>
      <c r="S81" s="823">
        <f t="shared" si="61"/>
        <v>0</v>
      </c>
      <c r="T81" s="823">
        <f t="shared" si="57"/>
        <v>0</v>
      </c>
      <c r="U81" s="823">
        <f t="shared" si="57"/>
        <v>0</v>
      </c>
      <c r="W81" s="774"/>
    </row>
    <row r="82" spans="1:35" ht="13.5" thickTop="1">
      <c r="E82" s="616"/>
      <c r="F82" s="185"/>
      <c r="G82" s="185"/>
      <c r="H82" s="185"/>
      <c r="I82" s="185"/>
      <c r="J82" s="185"/>
      <c r="K82" s="215"/>
      <c r="L82" s="185"/>
      <c r="N82" s="373"/>
      <c r="O82" s="388"/>
      <c r="P82" s="190">
        <f>SUM(P73:P81)</f>
        <v>69</v>
      </c>
      <c r="Q82" s="190">
        <f t="shared" ref="Q82:U82" si="62">SUM(Q73:Q81)</f>
        <v>63</v>
      </c>
      <c r="R82" s="190">
        <f t="shared" si="62"/>
        <v>36</v>
      </c>
      <c r="S82" s="248">
        <f t="shared" si="62"/>
        <v>0.99999999999999989</v>
      </c>
      <c r="T82" s="248">
        <f t="shared" si="62"/>
        <v>0.99999999999999989</v>
      </c>
      <c r="U82" s="248">
        <f t="shared" si="62"/>
        <v>1</v>
      </c>
      <c r="W82" s="774"/>
    </row>
    <row r="83" spans="1:35">
      <c r="D83" s="185"/>
      <c r="E83" s="616"/>
      <c r="F83" s="185"/>
      <c r="G83" s="185"/>
      <c r="H83" s="185"/>
      <c r="I83" s="185"/>
      <c r="J83" s="185"/>
      <c r="K83" s="215"/>
      <c r="L83" s="185"/>
      <c r="O83" s="186"/>
      <c r="P83" s="185">
        <f>IF(AND($J$66="Todas",$J$68="Todas"),COUNTIF(DB_REF_Q2_Q3!$E$5:$E$268,P$72),IF($J$66="Todas",COUNTIFS(DB_REF_Q2_Q3!$E$5:$E$268,P$72,DB_REF_Q2_Q3!$I$5:$I$268,$J$68),IF($J$68="Todas",COUNTIFS(DB_REF_Q2_Q3!$E$5:$E$268,P$72,DB_REF_Q2_Q3!$H$5:$H$268,$J$66),COUNTIFS(DB_REF_Q2_Q3!$E$5:$E$268,P$72,DB_REF_Q2_Q3!$H$5:$H$268,$J$66,DB_REF_Q2_Q3!$I$5:$I$268,$J$68))))</f>
        <v>105</v>
      </c>
      <c r="Q83" s="185">
        <f>IF(AND($J$66="Todas",$J$68="Todas"),COUNTIF(DB_REF_Q2_Q3!$E$5:$E$268,Q$72),IF($J$66="Todas",COUNTIFS(DB_REF_Q2_Q3!$E$5:$E$268,Q$72,DB_REF_Q2_Q3!$I$5:$I$268,$J$68),IF($J$68="Todas",COUNTIFS(DB_REF_Q2_Q3!$E$5:$E$268,Q$72,DB_REF_Q2_Q3!$H$5:$H$268,$J$66),COUNTIFS(DB_REF_Q2_Q3!$E$5:$E$268,Q$72,DB_REF_Q2_Q3!$H$5:$H$268,$J$66,DB_REF_Q2_Q3!$I$5:$I$268,$J$68))))</f>
        <v>108</v>
      </c>
      <c r="R83" s="185">
        <f>IF(AND($J$66="Todas",$J$68="Todas"),COUNTIF(DB_REF_Q2_Q3!$E$5:$E$268,R$72),IF($J$66="Todas",COUNTIFS(DB_REF_Q2_Q3!$E$5:$E$268,R$72,DB_REF_Q2_Q3!$I$5:$I$268,$J$68),IF($J$68="Todas",COUNTIFS(DB_REF_Q2_Q3!$E$5:$E$268,R$72,DB_REF_Q2_Q3!$H$5:$H$268,$J$66),COUNTIFS(DB_REF_Q2_Q3!$E$5:$E$268,R$72,DB_REF_Q2_Q3!$H$5:$H$268,$J$66,DB_REF_Q2_Q3!$I$5:$I$268,$J$68))))</f>
        <v>51</v>
      </c>
      <c r="S83" s="774"/>
      <c r="T83" s="261"/>
      <c r="U83" s="261"/>
      <c r="W83" s="774"/>
    </row>
    <row r="84" spans="1:35" s="774" customFormat="1">
      <c r="A84" s="776"/>
      <c r="B84" s="261"/>
      <c r="C84" s="261"/>
      <c r="D84" s="261"/>
      <c r="E84" s="261"/>
      <c r="F84" s="261"/>
      <c r="G84" s="261"/>
      <c r="H84" s="261"/>
      <c r="I84" s="261"/>
      <c r="J84" s="261"/>
      <c r="K84" s="261"/>
      <c r="L84" s="261"/>
      <c r="T84" s="261"/>
      <c r="U84" s="261"/>
      <c r="V84" s="261"/>
      <c r="W84" s="261"/>
      <c r="X84" s="261"/>
    </row>
    <row r="85" spans="1:35" s="774" customFormat="1">
      <c r="A85" s="776"/>
      <c r="B85" s="261"/>
      <c r="C85" s="261"/>
      <c r="D85" s="261"/>
      <c r="E85" s="261"/>
      <c r="F85" s="261"/>
      <c r="G85" s="261"/>
      <c r="H85" s="261"/>
      <c r="I85" s="261"/>
      <c r="J85" s="261"/>
      <c r="K85" s="261"/>
      <c r="L85" s="261"/>
      <c r="T85" s="261"/>
      <c r="U85" s="261"/>
      <c r="V85" s="261"/>
      <c r="W85" s="261"/>
      <c r="X85" s="261"/>
    </row>
    <row r="86" spans="1:35" s="774" customFormat="1">
      <c r="A86" s="776"/>
      <c r="B86" s="261"/>
      <c r="C86" s="261"/>
      <c r="D86" s="261"/>
      <c r="E86" s="261"/>
      <c r="F86" s="261"/>
      <c r="G86" s="261"/>
      <c r="H86" s="261"/>
      <c r="I86" s="261"/>
      <c r="J86" s="261"/>
      <c r="K86" s="261"/>
      <c r="L86" s="261"/>
      <c r="T86" s="261"/>
      <c r="U86" s="261"/>
      <c r="V86" s="261"/>
      <c r="W86" s="261"/>
      <c r="X86" s="261"/>
    </row>
    <row r="87" spans="1:35" s="774" customFormat="1">
      <c r="A87" s="776"/>
      <c r="B87" s="261"/>
      <c r="C87" s="261"/>
      <c r="D87" s="261"/>
      <c r="E87" s="261"/>
      <c r="F87" s="261"/>
      <c r="G87" s="261"/>
      <c r="H87" s="261"/>
      <c r="I87" s="261"/>
      <c r="J87" s="261"/>
      <c r="K87" s="261"/>
      <c r="L87" s="261"/>
      <c r="T87" s="261"/>
      <c r="U87" s="261"/>
      <c r="V87" s="261"/>
      <c r="W87" s="261"/>
      <c r="X87" s="261"/>
    </row>
    <row r="88" spans="1:35" s="774" customFormat="1">
      <c r="A88" s="776"/>
      <c r="B88" s="261"/>
      <c r="C88" s="261"/>
      <c r="D88" s="261"/>
      <c r="E88" s="261"/>
      <c r="F88" s="261"/>
      <c r="G88" s="261"/>
      <c r="H88" s="261"/>
      <c r="I88" s="261"/>
      <c r="J88" s="261"/>
      <c r="K88" s="261"/>
      <c r="L88" s="261"/>
      <c r="T88" s="261"/>
      <c r="U88" s="261"/>
      <c r="V88" s="261"/>
      <c r="W88" s="261"/>
      <c r="X88" s="261"/>
    </row>
    <row r="89" spans="1:35" s="774" customFormat="1">
      <c r="A89" s="776"/>
      <c r="B89" s="261"/>
      <c r="C89" s="261"/>
      <c r="D89" s="261"/>
      <c r="E89" s="261"/>
      <c r="F89" s="261"/>
      <c r="G89" s="261"/>
      <c r="H89" s="261"/>
      <c r="I89" s="261"/>
      <c r="J89" s="261"/>
      <c r="K89" s="261"/>
      <c r="L89" s="261"/>
      <c r="T89" s="261"/>
      <c r="U89" s="261"/>
      <c r="V89" s="261"/>
      <c r="W89" s="261"/>
      <c r="X89" s="261"/>
      <c r="Y89" s="186"/>
      <c r="Z89" s="186"/>
      <c r="AA89" s="186"/>
      <c r="AB89" s="186"/>
      <c r="AC89" s="186"/>
      <c r="AD89" s="186"/>
      <c r="AE89" s="186"/>
      <c r="AF89" s="186"/>
    </row>
    <row r="90" spans="1:35" s="774" customFormat="1">
      <c r="A90" s="776"/>
      <c r="B90" s="261"/>
      <c r="C90" s="261"/>
      <c r="D90" s="261"/>
      <c r="E90" s="261"/>
      <c r="F90" s="261"/>
      <c r="G90" s="261"/>
      <c r="H90" s="261"/>
      <c r="I90" s="261"/>
      <c r="J90" s="261"/>
      <c r="K90" s="261"/>
      <c r="L90" s="261"/>
      <c r="T90" s="261"/>
      <c r="U90" s="261"/>
      <c r="V90" s="261"/>
      <c r="W90" s="261"/>
      <c r="X90" s="261"/>
      <c r="AG90" s="186"/>
      <c r="AH90" s="186"/>
      <c r="AI90" s="186"/>
    </row>
    <row r="91" spans="1:35" s="774" customFormat="1">
      <c r="A91" s="776"/>
      <c r="B91" s="261"/>
      <c r="C91" s="261"/>
      <c r="D91" s="261"/>
      <c r="E91" s="261"/>
      <c r="F91" s="261"/>
      <c r="G91" s="261"/>
      <c r="H91" s="261"/>
      <c r="I91" s="261"/>
      <c r="J91" s="261"/>
      <c r="K91" s="261"/>
      <c r="L91" s="261"/>
      <c r="T91" s="261"/>
      <c r="U91" s="261"/>
      <c r="V91" s="261"/>
      <c r="W91" s="261"/>
      <c r="X91" s="261"/>
      <c r="AI91" s="186"/>
    </row>
    <row r="92" spans="1:35" s="774" customFormat="1">
      <c r="A92" s="776"/>
      <c r="B92" s="261"/>
      <c r="C92" s="261"/>
      <c r="D92" s="261"/>
      <c r="E92" s="261"/>
      <c r="F92" s="261"/>
      <c r="G92" s="261"/>
      <c r="H92" s="261"/>
      <c r="I92" s="261"/>
      <c r="J92" s="261"/>
      <c r="K92" s="261"/>
      <c r="L92" s="261"/>
      <c r="T92" s="261"/>
      <c r="U92" s="261"/>
      <c r="V92" s="261"/>
      <c r="W92" s="261"/>
      <c r="X92" s="261"/>
      <c r="AI92" s="186"/>
    </row>
    <row r="93" spans="1:35" s="774" customFormat="1">
      <c r="A93" s="776"/>
      <c r="B93" s="261"/>
      <c r="C93" s="261"/>
      <c r="D93" s="261"/>
      <c r="E93" s="261"/>
      <c r="F93" s="261"/>
      <c r="G93" s="261"/>
      <c r="H93" s="261"/>
      <c r="I93" s="261"/>
      <c r="J93" s="261"/>
      <c r="K93" s="261"/>
      <c r="L93" s="261"/>
      <c r="T93" s="261"/>
      <c r="U93" s="261"/>
      <c r="V93" s="261"/>
      <c r="W93" s="261"/>
      <c r="X93" s="261"/>
      <c r="AI93" s="186"/>
    </row>
    <row r="94" spans="1:35" s="774" customFormat="1">
      <c r="A94" s="776"/>
      <c r="B94" s="261"/>
      <c r="C94" s="261"/>
      <c r="D94" s="261"/>
      <c r="E94" s="261"/>
      <c r="F94" s="261"/>
      <c r="G94" s="261"/>
      <c r="H94" s="261"/>
      <c r="I94" s="261"/>
      <c r="J94" s="261"/>
      <c r="K94" s="261"/>
      <c r="L94" s="261"/>
      <c r="T94" s="261"/>
      <c r="U94" s="261"/>
      <c r="V94" s="261"/>
      <c r="W94" s="261"/>
      <c r="X94" s="261"/>
      <c r="AI94" s="186"/>
    </row>
    <row r="95" spans="1:35" s="774" customFormat="1">
      <c r="A95" s="776"/>
      <c r="B95" s="261"/>
      <c r="C95" s="261"/>
      <c r="D95" s="261"/>
      <c r="E95" s="261"/>
      <c r="F95" s="261"/>
      <c r="G95" s="261"/>
      <c r="H95" s="261"/>
      <c r="I95" s="261"/>
      <c r="J95" s="261"/>
      <c r="K95" s="261"/>
      <c r="L95" s="261"/>
      <c r="T95" s="261"/>
      <c r="U95" s="261"/>
      <c r="V95" s="261"/>
      <c r="W95" s="261"/>
      <c r="X95" s="261"/>
      <c r="AI95" s="186"/>
    </row>
    <row r="96" spans="1:35" s="774" customFormat="1">
      <c r="A96" s="776"/>
      <c r="B96" s="261"/>
      <c r="C96" s="261"/>
      <c r="D96" s="261"/>
      <c r="E96" s="261"/>
      <c r="F96" s="261"/>
      <c r="G96" s="261"/>
      <c r="H96" s="261"/>
      <c r="I96" s="261"/>
      <c r="J96" s="261"/>
      <c r="K96" s="261"/>
      <c r="L96" s="261"/>
      <c r="T96" s="261"/>
      <c r="U96" s="261"/>
      <c r="V96" s="261"/>
      <c r="W96" s="261"/>
      <c r="X96" s="261"/>
      <c r="AI96" s="186"/>
    </row>
    <row r="97" spans="1:35" s="774" customFormat="1">
      <c r="A97" s="776"/>
      <c r="B97" s="261"/>
      <c r="C97" s="261"/>
      <c r="D97" s="261"/>
      <c r="E97" s="261"/>
      <c r="F97" s="261"/>
      <c r="G97" s="261"/>
      <c r="H97" s="261"/>
      <c r="I97" s="261"/>
      <c r="J97" s="261"/>
      <c r="K97" s="261"/>
      <c r="L97" s="261"/>
      <c r="T97" s="261"/>
      <c r="U97" s="261"/>
      <c r="V97" s="261"/>
      <c r="W97" s="261"/>
      <c r="X97" s="261"/>
      <c r="AI97" s="186"/>
    </row>
    <row r="98" spans="1:35" s="774" customFormat="1">
      <c r="A98" s="776"/>
      <c r="B98" s="261"/>
      <c r="C98" s="261"/>
      <c r="D98" s="261"/>
      <c r="E98" s="261"/>
      <c r="F98" s="261"/>
      <c r="G98" s="261"/>
      <c r="H98" s="261"/>
      <c r="I98" s="261"/>
      <c r="J98" s="261"/>
      <c r="K98" s="261"/>
      <c r="L98" s="261"/>
      <c r="T98" s="261"/>
      <c r="U98" s="261"/>
      <c r="V98" s="261"/>
      <c r="W98" s="261"/>
      <c r="X98" s="261"/>
      <c r="AI98" s="186"/>
    </row>
    <row r="99" spans="1:35" s="774" customFormat="1">
      <c r="A99" s="776"/>
      <c r="B99" s="261"/>
      <c r="C99" s="261"/>
      <c r="D99" s="261"/>
      <c r="E99" s="261"/>
      <c r="F99" s="261"/>
      <c r="G99" s="261"/>
      <c r="H99" s="261"/>
      <c r="I99" s="261"/>
      <c r="J99" s="261"/>
      <c r="K99" s="261"/>
      <c r="L99" s="261"/>
      <c r="T99" s="261"/>
      <c r="U99" s="261"/>
      <c r="V99" s="261"/>
      <c r="W99" s="261"/>
      <c r="X99" s="261"/>
      <c r="AI99" s="186"/>
    </row>
    <row r="100" spans="1:35" s="774" customFormat="1">
      <c r="A100" s="776"/>
      <c r="B100" s="261"/>
      <c r="C100" s="261"/>
      <c r="D100" s="261"/>
      <c r="E100" s="261"/>
      <c r="F100" s="261"/>
      <c r="G100" s="261"/>
      <c r="H100" s="261"/>
      <c r="I100" s="261"/>
      <c r="J100" s="261"/>
      <c r="K100" s="261"/>
      <c r="L100" s="261"/>
      <c r="T100" s="261"/>
      <c r="U100" s="261"/>
      <c r="V100" s="261"/>
      <c r="W100" s="261"/>
      <c r="X100" s="261"/>
      <c r="AI100" s="186"/>
    </row>
    <row r="101" spans="1:35" s="774" customFormat="1">
      <c r="A101" s="776"/>
      <c r="B101" s="261"/>
      <c r="C101" s="261"/>
      <c r="D101" s="261"/>
      <c r="E101" s="261"/>
      <c r="F101" s="261"/>
      <c r="G101" s="261"/>
      <c r="H101" s="261"/>
      <c r="I101" s="261"/>
      <c r="J101" s="261"/>
      <c r="K101" s="261"/>
      <c r="L101" s="261"/>
      <c r="S101" s="186"/>
      <c r="T101" s="261"/>
      <c r="U101" s="261"/>
      <c r="V101" s="261"/>
      <c r="W101" s="261"/>
      <c r="X101" s="261"/>
      <c r="AI101" s="186"/>
    </row>
    <row r="102" spans="1:35" s="774" customFormat="1">
      <c r="A102" s="185"/>
      <c r="B102" s="261"/>
      <c r="C102" s="261"/>
      <c r="D102" s="261"/>
      <c r="E102" s="261"/>
      <c r="F102" s="261"/>
      <c r="G102" s="261"/>
      <c r="H102" s="261"/>
      <c r="I102" s="261"/>
      <c r="J102" s="261"/>
      <c r="K102" s="261"/>
      <c r="L102" s="261"/>
      <c r="S102" s="186"/>
      <c r="T102" s="186"/>
      <c r="U102" s="186"/>
      <c r="V102" s="261"/>
      <c r="W102" s="261"/>
      <c r="X102" s="261"/>
      <c r="Y102" s="186"/>
      <c r="Z102" s="186"/>
      <c r="AA102" s="186"/>
      <c r="AB102" s="186"/>
      <c r="AC102" s="186"/>
      <c r="AD102" s="186"/>
      <c r="AE102" s="186"/>
      <c r="AF102" s="186"/>
      <c r="AI102" s="186"/>
    </row>
    <row r="103" spans="1:35">
      <c r="A103" s="186"/>
      <c r="M103" s="774"/>
      <c r="N103" s="774"/>
    </row>
    <row r="104" spans="1:35">
      <c r="A104" s="186"/>
    </row>
    <row r="105" spans="1:35">
      <c r="A105" s="186"/>
    </row>
    <row r="106" spans="1:35">
      <c r="A106" s="186"/>
    </row>
    <row r="107" spans="1:35">
      <c r="A107" s="186"/>
    </row>
    <row r="108" spans="1:35">
      <c r="A108" s="186"/>
    </row>
    <row r="109" spans="1:35">
      <c r="A109" s="186"/>
    </row>
    <row r="110" spans="1:35">
      <c r="A110" s="186"/>
      <c r="O110" s="186"/>
    </row>
    <row r="111" spans="1:35">
      <c r="A111" s="186"/>
      <c r="O111" s="186"/>
    </row>
    <row r="112" spans="1:35">
      <c r="A112" s="186"/>
      <c r="O112" s="186"/>
    </row>
    <row r="113" spans="1:35">
      <c r="A113" s="186"/>
      <c r="O113" s="186"/>
    </row>
    <row r="114" spans="1:35">
      <c r="A114" s="186"/>
      <c r="O114" s="186"/>
    </row>
    <row r="115" spans="1:35">
      <c r="A115" s="186"/>
      <c r="O115" s="186"/>
    </row>
    <row r="116" spans="1:35">
      <c r="A116" s="186"/>
      <c r="O116" s="186"/>
      <c r="AI116" s="774"/>
    </row>
    <row r="117" spans="1:35">
      <c r="A117" s="186"/>
      <c r="O117" s="186"/>
      <c r="AI117" s="774"/>
    </row>
    <row r="118" spans="1:35">
      <c r="A118" s="186"/>
      <c r="O118" s="186"/>
    </row>
    <row r="119" spans="1:35">
      <c r="A119" s="186"/>
      <c r="O119" s="186"/>
    </row>
    <row r="120" spans="1:35">
      <c r="A120" s="186"/>
      <c r="B120" s="782"/>
      <c r="C120" s="783"/>
      <c r="D120" s="784"/>
      <c r="E120" s="784"/>
      <c r="F120" s="784"/>
      <c r="G120" s="197"/>
      <c r="H120" s="774"/>
      <c r="I120" s="745"/>
      <c r="J120" s="745"/>
      <c r="K120" s="745"/>
      <c r="L120" s="197"/>
      <c r="O120" s="186"/>
      <c r="AI120" s="774"/>
    </row>
    <row r="121" spans="1:35">
      <c r="A121" s="186"/>
      <c r="B121" s="782"/>
      <c r="C121" s="783"/>
      <c r="D121" s="784"/>
      <c r="E121" s="784"/>
      <c r="F121" s="784"/>
      <c r="G121" s="197"/>
      <c r="H121" s="774"/>
      <c r="I121" s="745"/>
      <c r="J121" s="745"/>
      <c r="K121" s="745"/>
      <c r="L121" s="197"/>
      <c r="O121" s="186"/>
      <c r="AG121" s="782"/>
    </row>
    <row r="122" spans="1:35">
      <c r="A122" s="186"/>
      <c r="B122" s="782"/>
      <c r="C122" s="783"/>
      <c r="D122" s="784"/>
      <c r="E122" s="784"/>
      <c r="F122" s="784"/>
      <c r="G122" s="197"/>
      <c r="H122" s="774"/>
      <c r="I122" s="745"/>
      <c r="J122" s="745"/>
      <c r="K122" s="745"/>
      <c r="L122" s="197"/>
      <c r="O122" s="186"/>
      <c r="AG122" s="782"/>
    </row>
    <row r="123" spans="1:35">
      <c r="A123" s="186"/>
      <c r="B123" s="782"/>
      <c r="C123" s="783"/>
      <c r="D123" s="784"/>
      <c r="E123" s="784"/>
      <c r="F123" s="784"/>
      <c r="G123" s="197"/>
      <c r="H123" s="774"/>
      <c r="I123" s="745"/>
      <c r="J123" s="745"/>
      <c r="K123" s="745"/>
      <c r="L123" s="197"/>
      <c r="O123" s="186"/>
      <c r="AG123" s="782"/>
    </row>
    <row r="124" spans="1:35">
      <c r="A124" s="186"/>
      <c r="B124" s="774"/>
      <c r="C124" s="774"/>
      <c r="D124" s="774"/>
      <c r="E124" s="774"/>
      <c r="F124" s="774"/>
      <c r="G124" s="774"/>
      <c r="H124" s="774"/>
      <c r="I124" s="774"/>
      <c r="J124" s="774"/>
      <c r="K124" s="774"/>
      <c r="L124" s="774"/>
      <c r="O124" s="186"/>
      <c r="AG124" s="782"/>
    </row>
    <row r="125" spans="1:35">
      <c r="A125" s="186"/>
      <c r="B125" s="774"/>
      <c r="C125" s="774"/>
      <c r="D125" s="774"/>
      <c r="E125" s="774"/>
      <c r="F125" s="774"/>
      <c r="G125" s="774"/>
      <c r="H125" s="774"/>
      <c r="I125" s="774"/>
      <c r="J125" s="774"/>
      <c r="K125" s="774"/>
      <c r="L125" s="774"/>
      <c r="O125" s="186"/>
      <c r="AG125" s="616"/>
    </row>
    <row r="126" spans="1:35">
      <c r="A126" s="186"/>
      <c r="B126" s="774"/>
      <c r="C126" s="774"/>
      <c r="D126" s="774"/>
      <c r="E126" s="774"/>
      <c r="F126" s="774"/>
      <c r="G126" s="774"/>
      <c r="H126" s="774"/>
      <c r="I126" s="774"/>
      <c r="J126" s="774"/>
      <c r="K126" s="774"/>
      <c r="L126" s="774"/>
      <c r="O126" s="186"/>
      <c r="AG126" s="616"/>
    </row>
    <row r="127" spans="1:35">
      <c r="A127" s="186"/>
      <c r="O127" s="186"/>
      <c r="AG127" s="616"/>
    </row>
    <row r="128" spans="1:35">
      <c r="A128" s="186"/>
      <c r="O128" s="186"/>
      <c r="AG128" s="616"/>
    </row>
    <row r="129" spans="1:33">
      <c r="A129" s="186"/>
      <c r="O129" s="186"/>
      <c r="AG129" s="616"/>
    </row>
    <row r="130" spans="1:33">
      <c r="A130" s="186"/>
      <c r="O130" s="186"/>
      <c r="AG130" s="616"/>
    </row>
    <row r="131" spans="1:33">
      <c r="A131" s="186"/>
      <c r="O131" s="186"/>
      <c r="Y131" s="185"/>
      <c r="Z131" s="185"/>
      <c r="AA131" s="185"/>
      <c r="AB131" s="185"/>
      <c r="AC131" s="757"/>
      <c r="AD131" s="757"/>
      <c r="AE131" s="757"/>
      <c r="AF131" s="757"/>
      <c r="AG131" s="616"/>
    </row>
    <row r="132" spans="1:33">
      <c r="A132" s="186"/>
      <c r="O132" s="186"/>
      <c r="Y132" s="185"/>
      <c r="Z132" s="185"/>
      <c r="AA132" s="185"/>
      <c r="AB132" s="185"/>
      <c r="AC132" s="757"/>
      <c r="AD132" s="757"/>
      <c r="AE132" s="757"/>
      <c r="AF132" s="757"/>
      <c r="AG132" s="616"/>
    </row>
    <row r="133" spans="1:33">
      <c r="A133" s="186"/>
      <c r="O133" s="186"/>
      <c r="Y133" s="757"/>
      <c r="Z133" s="757"/>
      <c r="AA133" s="757"/>
      <c r="AB133" s="757"/>
      <c r="AC133" s="757"/>
      <c r="AD133" s="757"/>
      <c r="AE133" s="757"/>
      <c r="AF133" s="757"/>
      <c r="AG133" s="616"/>
    </row>
    <row r="134" spans="1:33">
      <c r="A134" s="186"/>
      <c r="O134" s="186"/>
      <c r="AG134" s="616"/>
    </row>
    <row r="135" spans="1:33">
      <c r="A135" s="186"/>
      <c r="O135" s="186"/>
      <c r="AG135" s="616"/>
    </row>
    <row r="136" spans="1:33">
      <c r="A136" s="186"/>
      <c r="O136" s="186"/>
    </row>
    <row r="137" spans="1:33">
      <c r="A137" s="186"/>
      <c r="O137" s="186"/>
      <c r="W137" s="785"/>
    </row>
    <row r="138" spans="1:33">
      <c r="A138" s="186"/>
      <c r="O138" s="186"/>
      <c r="W138" s="785"/>
    </row>
    <row r="139" spans="1:33">
      <c r="A139" s="186"/>
      <c r="O139" s="186"/>
      <c r="W139" s="785"/>
    </row>
    <row r="140" spans="1:33">
      <c r="A140" s="186"/>
      <c r="O140" s="186"/>
    </row>
    <row r="141" spans="1:33">
      <c r="A141" s="186"/>
      <c r="O141" s="186"/>
      <c r="W141" s="786"/>
    </row>
    <row r="142" spans="1:33">
      <c r="A142" s="186"/>
      <c r="O142" s="186"/>
    </row>
    <row r="143" spans="1:33">
      <c r="A143" s="186"/>
      <c r="O143" s="186"/>
      <c r="V143" s="787"/>
      <c r="W143" s="718"/>
      <c r="X143" s="718"/>
      <c r="Y143" s="718"/>
      <c r="Z143" s="718"/>
      <c r="AA143" s="718"/>
      <c r="AB143" s="718"/>
      <c r="AC143" s="718"/>
      <c r="AD143" s="718"/>
      <c r="AE143" s="718"/>
      <c r="AF143" s="718"/>
    </row>
    <row r="144" spans="1:33">
      <c r="A144" s="186"/>
      <c r="O144" s="186"/>
      <c r="AG144" s="718"/>
    </row>
    <row r="145" spans="1:15">
      <c r="A145" s="186"/>
      <c r="O145" s="186"/>
    </row>
    <row r="146" spans="1:15">
      <c r="A146" s="186"/>
      <c r="O146" s="186"/>
    </row>
    <row r="147" spans="1:15">
      <c r="A147" s="186"/>
      <c r="O147" s="186"/>
    </row>
    <row r="148" spans="1:15">
      <c r="A148" s="186"/>
      <c r="O148" s="186"/>
    </row>
    <row r="149" spans="1:15">
      <c r="A149" s="186"/>
      <c r="O149" s="186"/>
    </row>
    <row r="150" spans="1:15">
      <c r="A150" s="186"/>
      <c r="O150" s="186"/>
    </row>
    <row r="151" spans="1:15">
      <c r="A151" s="186"/>
      <c r="O151" s="186"/>
    </row>
    <row r="152" spans="1:15">
      <c r="A152" s="186"/>
      <c r="O152" s="186"/>
    </row>
    <row r="153" spans="1:15">
      <c r="A153" s="186"/>
      <c r="O153" s="186"/>
    </row>
    <row r="154" spans="1:15">
      <c r="A154" s="186"/>
      <c r="O154" s="186"/>
    </row>
    <row r="155" spans="1:15">
      <c r="A155" s="186"/>
      <c r="O155" s="186"/>
    </row>
    <row r="156" spans="1:15">
      <c r="A156" s="186"/>
      <c r="O156" s="186"/>
    </row>
    <row r="157" spans="1:15">
      <c r="A157" s="186"/>
      <c r="O157" s="186"/>
    </row>
    <row r="158" spans="1:15">
      <c r="A158" s="186"/>
      <c r="O158" s="186"/>
    </row>
    <row r="159" spans="1:15">
      <c r="A159" s="186"/>
      <c r="O159" s="186"/>
    </row>
    <row r="160" spans="1:15">
      <c r="A160" s="186"/>
      <c r="O160" s="186"/>
    </row>
    <row r="161" spans="1:15">
      <c r="A161" s="186"/>
      <c r="O161" s="186"/>
    </row>
    <row r="162" spans="1:15">
      <c r="A162" s="186"/>
      <c r="O162" s="186"/>
    </row>
    <row r="163" spans="1:15">
      <c r="A163" s="186"/>
      <c r="O163" s="186"/>
    </row>
    <row r="164" spans="1:15">
      <c r="A164" s="186"/>
      <c r="O164" s="186"/>
    </row>
    <row r="165" spans="1:15">
      <c r="A165" s="186"/>
      <c r="O165" s="186"/>
    </row>
    <row r="166" spans="1:15">
      <c r="A166" s="186"/>
      <c r="O166" s="186"/>
    </row>
    <row r="167" spans="1:15">
      <c r="A167" s="186"/>
      <c r="O167" s="186"/>
    </row>
    <row r="168" spans="1:15">
      <c r="A168" s="186"/>
      <c r="O168" s="186"/>
    </row>
    <row r="169" spans="1:15">
      <c r="A169" s="186"/>
      <c r="O169" s="186"/>
    </row>
    <row r="170" spans="1:15">
      <c r="A170" s="186"/>
      <c r="O170" s="186"/>
    </row>
    <row r="171" spans="1:15">
      <c r="A171" s="186"/>
      <c r="O171" s="186"/>
    </row>
    <row r="172" spans="1:15">
      <c r="A172" s="186"/>
      <c r="O172" s="186"/>
    </row>
    <row r="173" spans="1:15">
      <c r="A173" s="186"/>
      <c r="O173" s="186"/>
    </row>
    <row r="174" spans="1:15">
      <c r="A174" s="186"/>
      <c r="O174" s="186"/>
    </row>
    <row r="175" spans="1:15">
      <c r="A175" s="186"/>
      <c r="O175" s="186"/>
    </row>
    <row r="176" spans="1:15">
      <c r="A176" s="186"/>
      <c r="O176" s="186"/>
    </row>
    <row r="177" spans="1:15">
      <c r="A177" s="186"/>
      <c r="O177" s="186"/>
    </row>
    <row r="178" spans="1:15">
      <c r="A178" s="186"/>
      <c r="O178" s="186"/>
    </row>
    <row r="179" spans="1:15">
      <c r="A179" s="186"/>
      <c r="O179" s="186"/>
    </row>
    <row r="180" spans="1:15">
      <c r="A180" s="186"/>
      <c r="O180" s="186"/>
    </row>
    <row r="181" spans="1:15">
      <c r="A181" s="186"/>
      <c r="O181" s="186"/>
    </row>
    <row r="182" spans="1:15">
      <c r="A182" s="186"/>
      <c r="O182" s="186"/>
    </row>
    <row r="183" spans="1:15">
      <c r="A183" s="186"/>
      <c r="O183" s="186"/>
    </row>
    <row r="184" spans="1:15">
      <c r="A184" s="186"/>
      <c r="O184" s="186"/>
    </row>
    <row r="185" spans="1:15">
      <c r="A185" s="186"/>
      <c r="O185" s="186"/>
    </row>
    <row r="186" spans="1:15">
      <c r="A186" s="186"/>
      <c r="O186" s="186"/>
    </row>
    <row r="187" spans="1:15">
      <c r="A187" s="186"/>
      <c r="O187" s="186"/>
    </row>
    <row r="188" spans="1:15">
      <c r="A188" s="186"/>
      <c r="O188" s="186"/>
    </row>
    <row r="189" spans="1:15">
      <c r="A189" s="186"/>
      <c r="O189" s="186"/>
    </row>
    <row r="190" spans="1:15">
      <c r="A190" s="186"/>
      <c r="O190" s="186"/>
    </row>
    <row r="191" spans="1:15">
      <c r="A191" s="186"/>
      <c r="O191" s="186"/>
    </row>
    <row r="192" spans="1:15">
      <c r="A192" s="186"/>
      <c r="O192" s="186"/>
    </row>
    <row r="193" spans="1:15">
      <c r="A193" s="186"/>
      <c r="O193" s="186"/>
    </row>
    <row r="194" spans="1:15">
      <c r="A194" s="186"/>
      <c r="O194" s="186"/>
    </row>
    <row r="195" spans="1:15">
      <c r="A195" s="186"/>
      <c r="O195" s="186"/>
    </row>
    <row r="196" spans="1:15">
      <c r="A196" s="186"/>
      <c r="O196" s="186"/>
    </row>
    <row r="197" spans="1:15">
      <c r="A197" s="186"/>
      <c r="O197" s="186"/>
    </row>
    <row r="198" spans="1:15">
      <c r="A198" s="186"/>
      <c r="O198" s="186"/>
    </row>
    <row r="199" spans="1:15">
      <c r="A199" s="186"/>
      <c r="O199" s="186"/>
    </row>
    <row r="200" spans="1:15">
      <c r="A200" s="186"/>
      <c r="O200" s="186"/>
    </row>
    <row r="201" spans="1:15">
      <c r="A201" s="186"/>
      <c r="O201" s="186"/>
    </row>
    <row r="202" spans="1:15">
      <c r="A202" s="186"/>
      <c r="O202" s="186"/>
    </row>
    <row r="203" spans="1:15">
      <c r="A203" s="186"/>
      <c r="O203" s="186"/>
    </row>
    <row r="204" spans="1:15">
      <c r="A204" s="186"/>
      <c r="O204" s="186"/>
    </row>
    <row r="205" spans="1:15">
      <c r="A205" s="186"/>
      <c r="O205" s="186"/>
    </row>
    <row r="206" spans="1:15">
      <c r="A206" s="186"/>
      <c r="O206" s="186"/>
    </row>
    <row r="207" spans="1:15">
      <c r="A207" s="186"/>
      <c r="O207" s="186"/>
    </row>
    <row r="208" spans="1:15">
      <c r="A208" s="186"/>
      <c r="O208" s="186"/>
    </row>
    <row r="209" spans="1:15">
      <c r="A209" s="186"/>
      <c r="O209" s="186"/>
    </row>
    <row r="210" spans="1:15">
      <c r="A210" s="186"/>
      <c r="O210" s="186"/>
    </row>
    <row r="211" spans="1:15">
      <c r="A211" s="186"/>
      <c r="O211" s="186"/>
    </row>
    <row r="212" spans="1:15">
      <c r="A212" s="186"/>
      <c r="O212" s="186"/>
    </row>
    <row r="213" spans="1:15">
      <c r="A213" s="186"/>
      <c r="O213" s="186"/>
    </row>
    <row r="214" spans="1:15">
      <c r="A214" s="186"/>
      <c r="O214" s="186"/>
    </row>
    <row r="215" spans="1:15">
      <c r="A215" s="186"/>
      <c r="O215" s="186"/>
    </row>
    <row r="216" spans="1:15">
      <c r="A216" s="186"/>
      <c r="O216" s="186"/>
    </row>
    <row r="217" spans="1:15">
      <c r="A217" s="186"/>
      <c r="O217" s="186"/>
    </row>
    <row r="218" spans="1:15">
      <c r="A218" s="186"/>
      <c r="O218" s="186"/>
    </row>
    <row r="219" spans="1:15">
      <c r="A219" s="186"/>
      <c r="O219" s="186"/>
    </row>
    <row r="220" spans="1:15">
      <c r="A220" s="186"/>
      <c r="O220" s="186"/>
    </row>
    <row r="221" spans="1:15">
      <c r="A221" s="186"/>
      <c r="O221" s="186"/>
    </row>
    <row r="222" spans="1:15">
      <c r="A222" s="186"/>
      <c r="O222" s="186"/>
    </row>
    <row r="223" spans="1:15">
      <c r="A223" s="186"/>
      <c r="O223" s="186"/>
    </row>
    <row r="224" spans="1:15">
      <c r="A224" s="186"/>
      <c r="O224" s="186"/>
    </row>
    <row r="225" spans="1:15">
      <c r="A225" s="186"/>
      <c r="O225" s="186"/>
    </row>
    <row r="226" spans="1:15">
      <c r="A226" s="186"/>
      <c r="O226" s="186"/>
    </row>
    <row r="227" spans="1:15">
      <c r="A227" s="186"/>
      <c r="O227" s="186"/>
    </row>
    <row r="228" spans="1:15">
      <c r="A228" s="186"/>
      <c r="O228" s="186"/>
    </row>
    <row r="229" spans="1:15">
      <c r="A229" s="186"/>
      <c r="O229" s="186"/>
    </row>
    <row r="230" spans="1:15">
      <c r="A230" s="186"/>
      <c r="O230" s="186"/>
    </row>
    <row r="231" spans="1:15">
      <c r="A231" s="186"/>
      <c r="O231" s="186"/>
    </row>
    <row r="232" spans="1:15">
      <c r="A232" s="186"/>
      <c r="O232" s="186"/>
    </row>
    <row r="233" spans="1:15">
      <c r="A233" s="186"/>
      <c r="O233" s="186"/>
    </row>
    <row r="234" spans="1:15">
      <c r="A234" s="186"/>
      <c r="O234" s="186"/>
    </row>
    <row r="235" spans="1:15">
      <c r="A235" s="186"/>
      <c r="O235" s="186"/>
    </row>
    <row r="236" spans="1:15">
      <c r="A236" s="186"/>
      <c r="O236" s="186"/>
    </row>
    <row r="237" spans="1:15">
      <c r="A237" s="186"/>
      <c r="O237" s="186"/>
    </row>
    <row r="238" spans="1:15">
      <c r="A238" s="186"/>
      <c r="O238" s="186"/>
    </row>
    <row r="239" spans="1:15">
      <c r="A239" s="186"/>
      <c r="O239" s="186"/>
    </row>
    <row r="240" spans="1:15">
      <c r="A240" s="186"/>
      <c r="O240" s="186"/>
    </row>
    <row r="241" spans="1:15">
      <c r="A241" s="186"/>
      <c r="O241" s="186"/>
    </row>
    <row r="242" spans="1:15">
      <c r="A242" s="186"/>
      <c r="O242" s="186"/>
    </row>
    <row r="243" spans="1:15">
      <c r="A243" s="186"/>
      <c r="O243" s="186"/>
    </row>
    <row r="244" spans="1:15">
      <c r="A244" s="186"/>
      <c r="O244" s="186"/>
    </row>
    <row r="245" spans="1:15">
      <c r="A245" s="186"/>
      <c r="O245" s="186"/>
    </row>
    <row r="246" spans="1:15">
      <c r="A246" s="186"/>
      <c r="O246" s="186"/>
    </row>
    <row r="247" spans="1:15">
      <c r="A247" s="186"/>
      <c r="O247" s="186"/>
    </row>
    <row r="248" spans="1:15">
      <c r="A248" s="186"/>
      <c r="O248" s="186"/>
    </row>
    <row r="249" spans="1:15">
      <c r="A249" s="186"/>
      <c r="O249" s="186"/>
    </row>
    <row r="250" spans="1:15">
      <c r="A250" s="186"/>
      <c r="O250" s="186"/>
    </row>
    <row r="251" spans="1:15">
      <c r="A251" s="186"/>
      <c r="O251" s="186"/>
    </row>
    <row r="252" spans="1:15">
      <c r="A252" s="186"/>
      <c r="O252" s="186"/>
    </row>
    <row r="253" spans="1:15">
      <c r="A253" s="186"/>
      <c r="O253" s="186"/>
    </row>
    <row r="254" spans="1:15">
      <c r="A254" s="186"/>
      <c r="O254" s="186"/>
    </row>
    <row r="255" spans="1:15">
      <c r="A255" s="186"/>
      <c r="O255" s="186"/>
    </row>
    <row r="256" spans="1:15">
      <c r="A256" s="186"/>
      <c r="O256" s="186"/>
    </row>
    <row r="257" spans="1:15">
      <c r="A257" s="186"/>
      <c r="O257" s="186"/>
    </row>
    <row r="258" spans="1:15">
      <c r="A258" s="186"/>
      <c r="O258" s="186"/>
    </row>
    <row r="259" spans="1:15">
      <c r="A259" s="186"/>
      <c r="O259" s="186"/>
    </row>
    <row r="260" spans="1:15">
      <c r="A260" s="186"/>
      <c r="O260" s="186"/>
    </row>
    <row r="261" spans="1:15">
      <c r="A261" s="186"/>
      <c r="O261" s="186"/>
    </row>
    <row r="262" spans="1:15">
      <c r="A262" s="186"/>
      <c r="O262" s="186"/>
    </row>
    <row r="263" spans="1:15">
      <c r="A263" s="186"/>
      <c r="O263" s="186"/>
    </row>
    <row r="264" spans="1:15">
      <c r="A264" s="186"/>
      <c r="O264" s="186"/>
    </row>
    <row r="265" spans="1:15">
      <c r="A265" s="186"/>
      <c r="O265" s="186"/>
    </row>
    <row r="266" spans="1:15">
      <c r="A266" s="186"/>
      <c r="O266" s="186"/>
    </row>
    <row r="267" spans="1:15">
      <c r="A267" s="186"/>
      <c r="O267" s="186"/>
    </row>
    <row r="268" spans="1:15">
      <c r="A268" s="186"/>
      <c r="O268" s="186"/>
    </row>
    <row r="269" spans="1:15">
      <c r="A269" s="186"/>
      <c r="O269" s="186"/>
    </row>
    <row r="270" spans="1:15">
      <c r="A270" s="186"/>
      <c r="O270" s="186"/>
    </row>
    <row r="271" spans="1:15">
      <c r="A271" s="186"/>
      <c r="O271" s="186"/>
    </row>
    <row r="272" spans="1:15">
      <c r="A272" s="186"/>
      <c r="O272" s="186"/>
    </row>
    <row r="273" spans="1:15">
      <c r="A273" s="186"/>
      <c r="O273" s="186"/>
    </row>
    <row r="274" spans="1:15">
      <c r="A274" s="186"/>
      <c r="O274" s="186"/>
    </row>
    <row r="275" spans="1:15">
      <c r="A275" s="186"/>
      <c r="O275" s="186"/>
    </row>
    <row r="276" spans="1:15">
      <c r="A276" s="186"/>
      <c r="O276" s="186"/>
    </row>
    <row r="277" spans="1:15">
      <c r="A277" s="186"/>
      <c r="O277" s="186"/>
    </row>
    <row r="278" spans="1:15">
      <c r="A278" s="186"/>
      <c r="O278" s="186"/>
    </row>
    <row r="279" spans="1:15">
      <c r="A279" s="186"/>
      <c r="O279" s="186"/>
    </row>
    <row r="280" spans="1:15">
      <c r="A280" s="186"/>
      <c r="O280" s="186"/>
    </row>
    <row r="281" spans="1:15">
      <c r="A281" s="186"/>
      <c r="O281" s="186"/>
    </row>
    <row r="282" spans="1:15">
      <c r="A282" s="186"/>
      <c r="O282" s="186"/>
    </row>
    <row r="283" spans="1:15">
      <c r="A283" s="186"/>
      <c r="O283" s="186"/>
    </row>
    <row r="284" spans="1:15">
      <c r="A284" s="186"/>
      <c r="O284" s="186"/>
    </row>
    <row r="285" spans="1:15">
      <c r="A285" s="186"/>
      <c r="O285" s="186"/>
    </row>
    <row r="286" spans="1:15">
      <c r="A286" s="186"/>
      <c r="O286" s="186"/>
    </row>
    <row r="287" spans="1:15">
      <c r="A287" s="186"/>
      <c r="O287" s="186"/>
    </row>
    <row r="288" spans="1:15">
      <c r="A288" s="186"/>
      <c r="O288" s="186"/>
    </row>
    <row r="289" spans="1:15">
      <c r="A289" s="186"/>
      <c r="O289" s="186"/>
    </row>
    <row r="290" spans="1:15">
      <c r="A290" s="186"/>
      <c r="O290" s="186"/>
    </row>
    <row r="291" spans="1:15">
      <c r="A291" s="186"/>
      <c r="O291" s="186"/>
    </row>
    <row r="292" spans="1:15">
      <c r="A292" s="186"/>
      <c r="O292" s="186"/>
    </row>
    <row r="293" spans="1:15">
      <c r="A293" s="186"/>
      <c r="O293" s="186"/>
    </row>
    <row r="294" spans="1:15">
      <c r="A294" s="186"/>
      <c r="O294" s="186"/>
    </row>
    <row r="295" spans="1:15">
      <c r="A295" s="186"/>
      <c r="O295" s="186"/>
    </row>
    <row r="296" spans="1:15">
      <c r="A296" s="186"/>
      <c r="O296" s="186"/>
    </row>
    <row r="297" spans="1:15">
      <c r="A297" s="186"/>
      <c r="O297" s="186"/>
    </row>
    <row r="298" spans="1:15">
      <c r="A298" s="186"/>
      <c r="O298" s="186"/>
    </row>
    <row r="299" spans="1:15">
      <c r="A299" s="186"/>
      <c r="O299" s="186"/>
    </row>
    <row r="300" spans="1:15">
      <c r="A300" s="186"/>
      <c r="O300" s="186"/>
    </row>
    <row r="301" spans="1:15">
      <c r="A301" s="186"/>
      <c r="O301" s="186"/>
    </row>
    <row r="302" spans="1:15">
      <c r="A302" s="186"/>
      <c r="O302" s="186"/>
    </row>
    <row r="303" spans="1:15">
      <c r="A303" s="186"/>
      <c r="O303" s="186"/>
    </row>
    <row r="304" spans="1:15">
      <c r="A304" s="186"/>
      <c r="O304" s="186"/>
    </row>
    <row r="305" spans="1:15">
      <c r="A305" s="186"/>
      <c r="O305" s="186"/>
    </row>
    <row r="306" spans="1:15">
      <c r="A306" s="186"/>
      <c r="O306" s="186"/>
    </row>
    <row r="307" spans="1:15">
      <c r="A307" s="186"/>
      <c r="O307" s="186"/>
    </row>
    <row r="308" spans="1:15">
      <c r="A308" s="186"/>
      <c r="O308" s="186"/>
    </row>
    <row r="309" spans="1:15">
      <c r="A309" s="186"/>
      <c r="O309" s="186"/>
    </row>
    <row r="310" spans="1:15">
      <c r="A310" s="186"/>
      <c r="O310" s="186"/>
    </row>
    <row r="311" spans="1:15">
      <c r="A311" s="186"/>
      <c r="O311" s="186"/>
    </row>
    <row r="312" spans="1:15">
      <c r="A312" s="186"/>
      <c r="O312" s="186"/>
    </row>
    <row r="313" spans="1:15">
      <c r="A313" s="186"/>
      <c r="O313" s="186"/>
    </row>
    <row r="314" spans="1:15">
      <c r="A314" s="186"/>
      <c r="O314" s="186"/>
    </row>
    <row r="315" spans="1:15">
      <c r="A315" s="186"/>
      <c r="O315" s="186"/>
    </row>
    <row r="316" spans="1:15">
      <c r="A316" s="186"/>
      <c r="O316" s="186"/>
    </row>
    <row r="317" spans="1:15">
      <c r="A317" s="186"/>
      <c r="O317" s="186"/>
    </row>
    <row r="318" spans="1:15">
      <c r="A318" s="186"/>
      <c r="O318" s="186"/>
    </row>
    <row r="319" spans="1:15">
      <c r="A319" s="186"/>
      <c r="O319" s="186"/>
    </row>
    <row r="320" spans="1:15">
      <c r="A320" s="186"/>
      <c r="O320" s="186"/>
    </row>
    <row r="321" spans="1:15">
      <c r="A321" s="186"/>
      <c r="O321" s="186"/>
    </row>
    <row r="322" spans="1:15">
      <c r="A322" s="186"/>
      <c r="O322" s="186"/>
    </row>
    <row r="323" spans="1:15">
      <c r="A323" s="186"/>
      <c r="O323" s="186"/>
    </row>
    <row r="324" spans="1:15">
      <c r="A324" s="186"/>
      <c r="O324" s="186"/>
    </row>
    <row r="325" spans="1:15">
      <c r="A325" s="186"/>
      <c r="O325" s="186"/>
    </row>
  </sheetData>
  <sheetProtection password="E269" sheet="1" objects="1" scenarios="1" selectLockedCells="1"/>
  <mergeCells count="3">
    <mergeCell ref="N5:O5"/>
    <mergeCell ref="N6:O6"/>
    <mergeCell ref="N7:O7"/>
  </mergeCells>
  <dataValidations count="5">
    <dataValidation type="list" allowBlank="1" showInputMessage="1" showErrorMessage="1" sqref="J5 J66">
      <formula1>$G$1:$I$1</formula1>
    </dataValidation>
    <dataValidation type="list" allowBlank="1" showInputMessage="1" showErrorMessage="1" sqref="J6 J67">
      <formula1>$J$1:$M$1</formula1>
    </dataValidation>
    <dataValidation type="list" allowBlank="1" showInputMessage="1" showErrorMessage="1" sqref="B28">
      <formula1>$A$25:$A$27</formula1>
    </dataValidation>
    <dataValidation type="list" allowBlank="1" showInputMessage="1" showErrorMessage="1" sqref="J68">
      <formula1>$A$24:$A$27</formula1>
    </dataValidation>
    <dataValidation type="list" allowBlank="1" showInputMessage="1" showErrorMessage="1" sqref="N5:O5">
      <formula1>$B$9:$B$17</formula1>
    </dataValidation>
  </dataValidations>
  <pageMargins left="0.7" right="0.7" top="0.75" bottom="0.75" header="0.3" footer="0.3"/>
  <pageSetup paperSize="9" scale="22"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dimension ref="A1:AI307"/>
  <sheetViews>
    <sheetView showGridLines="0" showRowColHeaders="0" zoomScaleNormal="100" zoomScaleSheetLayoutView="100" workbookViewId="0">
      <selection activeCell="J5" sqref="J5"/>
    </sheetView>
  </sheetViews>
  <sheetFormatPr baseColWidth="10" defaultRowHeight="12.75"/>
  <cols>
    <col min="1" max="1" width="1.625" style="185" customWidth="1"/>
    <col min="2" max="2" width="18.625" style="186" customWidth="1"/>
    <col min="3" max="3" width="12.625" style="186" customWidth="1"/>
    <col min="4" max="4" width="11.625" style="186" customWidth="1"/>
    <col min="5" max="5" width="12.625" style="186" customWidth="1"/>
    <col min="6" max="6" width="16.625" style="186" customWidth="1"/>
    <col min="7" max="7" width="8.625" style="186" customWidth="1"/>
    <col min="8" max="10" width="12.625" style="186" customWidth="1"/>
    <col min="11" max="11" width="10.625" style="186" customWidth="1"/>
    <col min="12" max="12" width="8.625" style="186" customWidth="1"/>
    <col min="13" max="13" width="12.625" style="186" customWidth="1"/>
    <col min="14" max="14" width="9.625" style="185" customWidth="1"/>
    <col min="15" max="15" width="8.625" style="776" customWidth="1"/>
    <col min="16" max="16" width="10.625" style="185" customWidth="1"/>
    <col min="17" max="17" width="10.625" style="212" customWidth="1"/>
    <col min="18" max="18" width="8.625" style="212" customWidth="1"/>
    <col min="19" max="19" width="10.625" style="192" customWidth="1"/>
    <col min="20" max="20" width="12.625" style="192" customWidth="1"/>
    <col min="21" max="21" width="10.625" style="192" customWidth="1"/>
    <col min="22" max="22" width="8.375" style="186" bestFit="1" customWidth="1"/>
    <col min="23" max="23" width="10.875" style="186" bestFit="1" customWidth="1"/>
    <col min="24" max="27" width="5" style="186" bestFit="1" customWidth="1"/>
    <col min="28" max="28" width="4.875" style="186" bestFit="1" customWidth="1"/>
    <col min="29" max="16384" width="11" style="186"/>
  </cols>
  <sheetData>
    <row r="1" spans="1:23" s="185" customFormat="1" ht="15" customHeight="1">
      <c r="C1" s="187" t="s">
        <v>291</v>
      </c>
      <c r="D1" s="185" t="s">
        <v>49</v>
      </c>
      <c r="E1" s="185" t="s">
        <v>95</v>
      </c>
      <c r="F1" s="187" t="s">
        <v>291</v>
      </c>
      <c r="G1" s="185" t="s">
        <v>96</v>
      </c>
      <c r="H1" s="185" t="s">
        <v>97</v>
      </c>
      <c r="I1" s="185" t="s">
        <v>90</v>
      </c>
      <c r="J1" s="185" t="s">
        <v>291</v>
      </c>
      <c r="K1" s="185" t="s">
        <v>207</v>
      </c>
      <c r="L1" s="185" t="s">
        <v>208</v>
      </c>
      <c r="M1" s="185" t="s">
        <v>209</v>
      </c>
      <c r="O1" s="187"/>
      <c r="Q1" s="212"/>
      <c r="R1" s="212"/>
      <c r="S1" s="212"/>
      <c r="T1" s="212"/>
      <c r="U1" s="212"/>
    </row>
    <row r="2" spans="1:23" ht="18.75">
      <c r="B2" s="189" t="s">
        <v>367</v>
      </c>
      <c r="D2" s="190"/>
      <c r="E2" s="191"/>
      <c r="F2" s="192"/>
      <c r="G2" s="192"/>
      <c r="O2" s="185"/>
      <c r="R2" s="186"/>
      <c r="S2" s="186"/>
      <c r="T2" s="186"/>
    </row>
    <row r="3" spans="1:23" ht="12.75" customHeight="1">
      <c r="B3" s="189"/>
      <c r="D3" s="190"/>
      <c r="E3" s="191"/>
      <c r="F3" s="192"/>
      <c r="G3" s="192"/>
      <c r="O3" s="185"/>
      <c r="R3" s="186" t="s">
        <v>226</v>
      </c>
      <c r="S3" s="186"/>
      <c r="T3" s="186"/>
    </row>
    <row r="4" spans="1:23" ht="15" customHeight="1">
      <c r="B4" s="195" t="s">
        <v>118</v>
      </c>
      <c r="C4" s="196" t="s">
        <v>89</v>
      </c>
      <c r="D4" s="193"/>
      <c r="E4" s="194"/>
      <c r="F4" s="192"/>
      <c r="I4" s="199" t="s">
        <v>122</v>
      </c>
      <c r="J4" s="262" t="s">
        <v>291</v>
      </c>
      <c r="K4" s="200" t="s">
        <v>117</v>
      </c>
      <c r="N4" s="736"/>
      <c r="O4" s="185"/>
      <c r="P4" s="736"/>
      <c r="R4" s="972" t="s">
        <v>22</v>
      </c>
      <c r="S4" s="972"/>
      <c r="T4" s="737" t="s">
        <v>228</v>
      </c>
    </row>
    <row r="5" spans="1:23" ht="15" customHeight="1">
      <c r="B5" s="195" t="s">
        <v>117</v>
      </c>
      <c r="C5" s="196" t="str">
        <f>$J$4</f>
        <v>Todas</v>
      </c>
      <c r="D5" s="197"/>
      <c r="E5" s="198"/>
      <c r="F5" s="192"/>
      <c r="I5" s="202"/>
      <c r="J5" s="263" t="s">
        <v>291</v>
      </c>
      <c r="K5" s="200" t="s">
        <v>88</v>
      </c>
      <c r="O5" s="738"/>
      <c r="P5" s="736"/>
      <c r="R5" s="973" t="str">
        <f>$J$4</f>
        <v>Todas</v>
      </c>
      <c r="S5" s="973"/>
      <c r="T5" s="737" t="s">
        <v>117</v>
      </c>
    </row>
    <row r="6" spans="1:23" ht="15" customHeight="1">
      <c r="B6" s="201" t="s">
        <v>88</v>
      </c>
      <c r="C6" s="196" t="str">
        <f>$J$5</f>
        <v>Todas</v>
      </c>
      <c r="D6" s="185">
        <v>3</v>
      </c>
      <c r="E6" s="185">
        <v>4</v>
      </c>
      <c r="F6" s="185">
        <v>5</v>
      </c>
      <c r="G6" s="185">
        <v>6</v>
      </c>
      <c r="H6" s="185">
        <v>7</v>
      </c>
      <c r="I6" s="185">
        <v>8</v>
      </c>
      <c r="J6" s="185">
        <v>9</v>
      </c>
      <c r="K6" s="185">
        <v>10</v>
      </c>
      <c r="L6" s="185">
        <v>11</v>
      </c>
      <c r="O6" s="738"/>
      <c r="P6" s="739"/>
      <c r="R6" s="973" t="str">
        <f>$J$5</f>
        <v>Todas</v>
      </c>
      <c r="S6" s="973"/>
      <c r="T6" s="737" t="s">
        <v>88</v>
      </c>
    </row>
    <row r="7" spans="1:23" ht="15" customHeight="1">
      <c r="B7" s="268" t="s">
        <v>361</v>
      </c>
      <c r="C7" s="196"/>
      <c r="O7" s="185"/>
      <c r="R7" s="973" t="str">
        <f>$C$4</f>
        <v>Si</v>
      </c>
      <c r="S7" s="973"/>
      <c r="T7" s="737" t="s">
        <v>118</v>
      </c>
    </row>
    <row r="8" spans="1:23" ht="25.5">
      <c r="B8" s="740" t="s">
        <v>116</v>
      </c>
      <c r="C8" s="741" t="s">
        <v>22</v>
      </c>
      <c r="D8" s="742" t="s">
        <v>94</v>
      </c>
      <c r="E8" s="742" t="s">
        <v>314</v>
      </c>
      <c r="F8" s="742" t="s">
        <v>136</v>
      </c>
      <c r="G8" s="742" t="s">
        <v>92</v>
      </c>
      <c r="H8" s="742" t="s">
        <v>315</v>
      </c>
      <c r="I8" s="742" t="s">
        <v>316</v>
      </c>
      <c r="J8" s="742" t="s">
        <v>317</v>
      </c>
      <c r="K8" s="742" t="s">
        <v>93</v>
      </c>
      <c r="L8" s="742" t="s">
        <v>50</v>
      </c>
      <c r="M8" s="743" t="s">
        <v>22</v>
      </c>
      <c r="N8" s="744" t="s">
        <v>116</v>
      </c>
      <c r="O8" s="212"/>
      <c r="P8" s="212"/>
      <c r="Q8" s="185"/>
      <c r="R8" s="185"/>
      <c r="S8" s="212"/>
      <c r="T8" s="214"/>
      <c r="U8" s="745"/>
    </row>
    <row r="9" spans="1:23" ht="15" customHeight="1">
      <c r="A9" s="746">
        <v>1</v>
      </c>
      <c r="B9" s="209" t="str">
        <f t="shared" ref="B9:B21" si="0">VLOOKUP(C9,$O$9:$P$21,2,)</f>
        <v>Gas Natural</v>
      </c>
      <c r="C9" s="210">
        <f t="shared" ref="C9:C21" si="1">LARGE($O$9:$O$21,A9)</f>
        <v>60</v>
      </c>
      <c r="D9" s="210">
        <f>IF(AND($J$4="Todas",$J$5="Todas"),SUMIFS(DB_CAL_Q1_Q3!$Y$5:$Y$362,DB_CAL_Q1_Q3!$W$5:$W$362,$C$4,DB_CAL_Q1_Q3!$V$5:$V$362,$B9),IF($J$4="Todas",SUMIFS(DB_CAL_Q1_Q3!$Y$5:$Y$362,DB_CAL_Q1_Q3!$W$5:$W$362,$C$4,DB_CAL_Q1_Q3!$U$5:$U$362,$J$5,DB_CAL_Q1_Q3!$V$5:$V$362,$B9),IF($J$5="Todas",SUMIFS(DB_CAL_Q1_Q3!$Y$5:$Y$362,DB_CAL_Q1_Q3!$W$5:$W$362,$C$4,DB_CAL_Q1_Q3!$X$5:$X$362,$J$4,DB_CAL_Q1_Q3!$V$5:$V$362,$B9),SUMIFS(DB_CAL_Q1_Q3!$Y$5:$Y$362,DB_CAL_Q1_Q3!$W$5:$W$362,$C$4,DB_CAL_Q1_Q3!$X$5:$X$362,$J$4,DB_CAL_Q1_Q3!$U$5:$U$362,$J$5,DB_CAL_Q1_Q3!$V$5:$V$362,$B9))))</f>
        <v>3</v>
      </c>
      <c r="E9" s="210">
        <f>IF(AND($J$4="Todas",$J$5="Todas"),SUMIFS(DB_CAL_Q1_Q3!$Z$5:$Z$362,DB_CAL_Q1_Q3!$W$5:$W$362,$C$4,DB_CAL_Q1_Q3!$V$5:$V$362,$B9),IF($J$4="Todas",SUMIFS(DB_CAL_Q1_Q3!$Z$5:$Z$362,DB_CAL_Q1_Q3!$W$5:$W$362,$C$4,DB_CAL_Q1_Q3!$U$5:$U$362,$J$5,DB_CAL_Q1_Q3!$V$5:$V$362,$B9),IF($J$5="Todas",SUMIFS(DB_CAL_Q1_Q3!$Z$5:$Z$362,DB_CAL_Q1_Q3!$W$5:$W$362,$C$4,DB_CAL_Q1_Q3!$X$5:$X$362,$J$4,DB_CAL_Q1_Q3!$V$5:$V$362,$B9),SUMIFS(DB_CAL_Q1_Q3!$Z$5:$Z$362,DB_CAL_Q1_Q3!$W$5:$W$362,$C$4,DB_CAL_Q1_Q3!$X$5:$X$362,$J$4,DB_CAL_Q1_Q3!$U$5:$U$362,$J$5,DB_CAL_Q1_Q3!$V$5:$V$362,$B9))))</f>
        <v>27</v>
      </c>
      <c r="F9" s="210">
        <f>IF(AND($J$4="Todas",$J$5="Todas"),SUMIFS(DB_CAL_Q1_Q3!$AA$5:$AA$362,DB_CAL_Q1_Q3!$W$5:$W$362,$C$4,DB_CAL_Q1_Q3!$V$5:$V$362,$B9),IF($J$4="Todas",SUMIFS(DB_CAL_Q1_Q3!$AA$5:$AA$362,DB_CAL_Q1_Q3!$W$5:$W$362,$C$4,DB_CAL_Q1_Q3!$U$5:$U$362,$J$5,DB_CAL_Q1_Q3!$V$5:$V$362,$B9),IF($J$5="Todas",SUMIFS(DB_CAL_Q1_Q3!$AA$5:$AA$362,DB_CAL_Q1_Q3!$W$5:$W$362,$C$4,DB_CAL_Q1_Q3!$X$5:$X$362,$J$4,DB_CAL_Q1_Q3!$V$5:$V$362,$B9),SUMIFS(DB_CAL_Q1_Q3!$AA$5:$AA$362,DB_CAL_Q1_Q3!$W$5:$W$362,$C$4,DB_CAL_Q1_Q3!$X$5:$X$362,$J$4,DB_CAL_Q1_Q3!$U$5:$U$362,$J$5,DB_CAL_Q1_Q3!$V$5:$V$362,$B9))))</f>
        <v>19</v>
      </c>
      <c r="G9" s="210">
        <f>IF(AND($J$4="Todas",$J$5="Todas"),SUMIFS(DB_CAL_Q1_Q3!$AB$5:$AB$362,DB_CAL_Q1_Q3!$W$5:$W$362,$C$4,DB_CAL_Q1_Q3!$V$5:$V$362,$B9),IF($J$4="Todas",SUMIFS(DB_CAL_Q1_Q3!$AB$5:$AB$362,DB_CAL_Q1_Q3!$W$5:$W$362,$C$4,DB_CAL_Q1_Q3!$U$5:$U$362,$J$5,DB_CAL_Q1_Q3!$V$5:$V$362,$B9),IF($J$5="Todas",SUMIFS(DB_CAL_Q1_Q3!$AB$5:$AB$362,DB_CAL_Q1_Q3!$W$5:$W$362,$C$4,DB_CAL_Q1_Q3!$X$5:$X$362,$J$4,DB_CAL_Q1_Q3!$V$5:$V$362,$B9),SUMIFS(DB_CAL_Q1_Q3!$AB$5:$AB$362,DB_CAL_Q1_Q3!$W$5:$W$362,$C$4,DB_CAL_Q1_Q3!$X$5:$X$362,$J$4,DB_CAL_Q1_Q3!$U$5:$U$362,$J$5,DB_CAL_Q1_Q3!$V$5:$V$362,$B9))))</f>
        <v>4</v>
      </c>
      <c r="H9" s="210">
        <f>IF(AND($J$4="Todas",$J$5="Todas"),SUMIFS(DB_CAL_Q1_Q3!$AC$5:$AC$362,DB_CAL_Q1_Q3!$W$5:$W$362,$C$4,DB_CAL_Q1_Q3!$V$5:$V$362,$B9),IF($J$4="Todas",SUMIFS(DB_CAL_Q1_Q3!$AC$5:$AC$362,DB_CAL_Q1_Q3!$W$5:$W$362,$C$4,DB_CAL_Q1_Q3!$U$5:$U$362,$J$5,DB_CAL_Q1_Q3!$V$5:$V$362,$B9),IF($J$5="Todas",SUMIFS(DB_CAL_Q1_Q3!$AC$5:$AC$362,DB_CAL_Q1_Q3!$W$5:$W$362,$C$4,DB_CAL_Q1_Q3!$X$5:$X$362,$J$4,DB_CAL_Q1_Q3!$V$5:$V$362,$B9),SUMIFS(DB_CAL_Q1_Q3!$AC$5:$AC$362,DB_CAL_Q1_Q3!$W$5:$W$362,$C$4,DB_CAL_Q1_Q3!$X$5:$X$362,$J$4,DB_CAL_Q1_Q3!$U$5:$U$362,$J$5,DB_CAL_Q1_Q3!$V$5:$V$362,$B9))))</f>
        <v>17</v>
      </c>
      <c r="I9" s="210">
        <f>IF(AND($J$4="Todas",$J$5="Todas"),SUMIFS(DB_CAL_Q1_Q3!$AD$5:$AD$362,DB_CAL_Q1_Q3!$W$5:$W$362,$C$4,DB_CAL_Q1_Q3!$V$5:$V$362,$B9),IF($J$4="Todas",SUMIFS(DB_CAL_Q1_Q3!$AD$5:$AD$362,DB_CAL_Q1_Q3!$W$5:$W$362,$C$4,DB_CAL_Q1_Q3!$U$5:$U$362,$J$5,DB_CAL_Q1_Q3!$V$5:$V$362,$B9),IF($J$5="Todas",SUMIFS(DB_CAL_Q1_Q3!$AD$5:$AD$362,DB_CAL_Q1_Q3!$W$5:$W$362,$C$4,DB_CAL_Q1_Q3!$X$5:$X$362,$J$4,DB_CAL_Q1_Q3!$V$5:$V$362,$B9),SUMIFS(DB_CAL_Q1_Q3!$AD$5:$AD$362,DB_CAL_Q1_Q3!$W$5:$W$362,$C$4,DB_CAL_Q1_Q3!$X$5:$X$362,$J$4,DB_CAL_Q1_Q3!$U$5:$U$362,$J$5,DB_CAL_Q1_Q3!$V$5:$V$362,$B9))))</f>
        <v>27</v>
      </c>
      <c r="J9" s="210">
        <f>IF(AND($J$4="Todas",$J$5="Todas"),SUMIFS(DB_CAL_Q1_Q3!$AE$5:$AE$362,DB_CAL_Q1_Q3!$W$5:$W$362,$C$4,DB_CAL_Q1_Q3!$V$5:$V$362,$B9),IF($J$4="Todas",SUMIFS(DB_CAL_Q1_Q3!$AE$5:$AE$362,DB_CAL_Q1_Q3!$W$5:$W$362,$C$4,DB_CAL_Q1_Q3!$U$5:$U$362,$J$5,DB_CAL_Q1_Q3!$V$5:$V$362,$B9),IF($J$5="Todas",SUMIFS(DB_CAL_Q1_Q3!$AE$5:$AE$362,DB_CAL_Q1_Q3!$W$5:$W$362,$C$4,DB_CAL_Q1_Q3!$X$5:$X$362,$J$4,DB_CAL_Q1_Q3!$V$5:$V$362,$B9),SUMIFS(DB_CAL_Q1_Q3!$AE$5:$AE$362,DB_CAL_Q1_Q3!$W$5:$W$362,$C$4,DB_CAL_Q1_Q3!$X$5:$X$362,$J$4,DB_CAL_Q1_Q3!$U$5:$U$362,$J$5,DB_CAL_Q1_Q3!$V$5:$V$362,$B9))))</f>
        <v>3</v>
      </c>
      <c r="K9" s="210">
        <f>IF(AND($J$4="Todas",$J$5="Todas"),SUMIFS(DB_CAL_Q1_Q3!$AF$5:$AF$362,DB_CAL_Q1_Q3!$W$5:$W$362,$C$4,DB_CAL_Q1_Q3!$V$5:$V$362,$B9),IF($J$4="Todas",SUMIFS(DB_CAL_Q1_Q3!$AF$5:$AF$362,DB_CAL_Q1_Q3!$W$5:$W$362,$C$4,DB_CAL_Q1_Q3!$U$5:$U$362,$J$5,DB_CAL_Q1_Q3!$V$5:$V$362,$B9),IF($J$5="Todas",SUMIFS(DB_CAL_Q1_Q3!$AF$5:$AF$362,DB_CAL_Q1_Q3!$W$5:$W$362,$C$4,DB_CAL_Q1_Q3!$X$5:$X$362,$J$4,DB_CAL_Q1_Q3!$V$5:$V$362,$B9),SUMIFS(DB_CAL_Q1_Q3!$AF$5:$AF$362,DB_CAL_Q1_Q3!$W$5:$W$362,$C$4,DB_CAL_Q1_Q3!$X$5:$X$362,$J$4,DB_CAL_Q1_Q3!$U$5:$U$362,$J$5,DB_CAL_Q1_Q3!$V$5:$V$362,$B9))))</f>
        <v>3</v>
      </c>
      <c r="L9" s="210">
        <f>IF(AND($J$4="Todas",$J$5="Todas"),SUMIFS(DB_CAL_Q1_Q3!$AG$5:$AG$362,DB_CAL_Q1_Q3!$W$5:$W$362,$C$4,DB_CAL_Q1_Q3!$V$5:$V$362,$B9),IF($J$4="Todas",SUMIFS(DB_CAL_Q1_Q3!$AG$5:$AG$362,DB_CAL_Q1_Q3!$W$5:$W$362,$C$4,DB_CAL_Q1_Q3!$U$5:$U$362,$J$5,DB_CAL_Q1_Q3!$V$5:$V$362,$B9),IF($J$5="Todas",SUMIFS(DB_CAL_Q1_Q3!$AG$5:$AG$362,DB_CAL_Q1_Q3!$W$5:$W$362,$C$4,DB_CAL_Q1_Q3!$X$5:$X$362,$J$4,DB_CAL_Q1_Q3!$V$5:$V$362,$B9),SUMIFS(DB_CAL_Q1_Q3!$AG$5:$AG$362,DB_CAL_Q1_Q3!$W$5:$W$362,$C$4,DB_CAL_Q1_Q3!$X$5:$X$362,$J$4,DB_CAL_Q1_Q3!$U$5:$U$362,$J$5,DB_CAL_Q1_Q3!$V$5:$V$362,$B9))))</f>
        <v>12</v>
      </c>
      <c r="M9" s="747">
        <f>IF(AND($J$4="Todas",$J$5="Todas"),COUNTIFS(DB_CAL_Q1_Q3!$W$5:$W$362,$C$4,DB_CAL_Q1_Q3!$V$5:$V$362,$P9),IF($J$4="Todas",COUNTIFS(DB_CAL_Q1_Q3!$W$5:$W$362,$C$4,DB_CAL_Q1_Q3!$U$5:$U$362,$J$5,DB_CAL_Q1_Q3!$V$5:$V$362,$P9),IF($J$5="Todas",COUNTIFS(DB_CAL_Q1_Q3!$W$5:$W$362,$C$4,DB_CAL_Q1_Q3!$X$5:$X$362,$J$4,DB_CAL_Q1_Q3!$V$5:$V$362,$P9),COUNTIFS(DB_CAL_Q1_Q3!$W$5:$W$362,$C$4,DB_CAL_Q1_Q3!$X$5:$X$362,$J$4,DB_CAL_Q1_Q3!$U$5:$U$362,$J$5,DB_CAL_Q1_Q3!$V$5:$V$362,$P9))))</f>
        <v>60</v>
      </c>
      <c r="N9" s="212">
        <f t="shared" ref="N9:N21" si="2">COUNTIF($M$9:$M$21,M9)</f>
        <v>1</v>
      </c>
      <c r="O9" s="185">
        <f>IF(N9=1,M9,M9+A9/100000)</f>
        <v>60</v>
      </c>
      <c r="P9" s="747" t="s">
        <v>100</v>
      </c>
      <c r="Q9" s="185"/>
      <c r="R9" s="185"/>
      <c r="S9" s="185"/>
      <c r="T9" s="748"/>
      <c r="U9" s="749" t="str">
        <f>HLOOKUP(W9,$D$25:$L$26,2,)</f>
        <v>Experiencias previas</v>
      </c>
      <c r="V9" s="750">
        <f>IF(W9&lt;0.0001,0,W9)</f>
        <v>0.37333258666815994</v>
      </c>
      <c r="W9" s="185">
        <f>LARGE($D$25:$L$25,A9)</f>
        <v>0.37333258666815994</v>
      </c>
    </row>
    <row r="10" spans="1:23" ht="15" customHeight="1">
      <c r="A10" s="746">
        <v>2</v>
      </c>
      <c r="B10" s="209" t="str">
        <f t="shared" si="0"/>
        <v>Otros</v>
      </c>
      <c r="C10" s="221">
        <f t="shared" si="1"/>
        <v>59</v>
      </c>
      <c r="D10" s="221">
        <f>IF(AND($J$4="Todas",$J$5="Todas"),SUMIFS(DB_CAL_Q1_Q3!$Y$5:$Y$362,DB_CAL_Q1_Q3!$W$5:$W$362,$C$4,DB_CAL_Q1_Q3!$V$5:$V$362,$B10),IF($J$4="Todas",SUMIFS(DB_CAL_Q1_Q3!$Y$5:$Y$362,DB_CAL_Q1_Q3!$W$5:$W$362,$C$4,DB_CAL_Q1_Q3!$U$5:$U$362,$J$5,DB_CAL_Q1_Q3!$V$5:$V$362,$B10),IF($J$5="Todas",SUMIFS(DB_CAL_Q1_Q3!$Y$5:$Y$362,DB_CAL_Q1_Q3!$W$5:$W$362,$C$4,DB_CAL_Q1_Q3!$X$5:$X$362,$J$4,DB_CAL_Q1_Q3!$V$5:$V$362,$B10),SUMIFS(DB_CAL_Q1_Q3!$Y$5:$Y$362,DB_CAL_Q1_Q3!$W$5:$W$362,$C$4,DB_CAL_Q1_Q3!$X$5:$X$362,$J$4,DB_CAL_Q1_Q3!$U$5:$U$362,$J$5,DB_CAL_Q1_Q3!$V$5:$V$362,$B10))))</f>
        <v>4</v>
      </c>
      <c r="E10" s="221">
        <f>IF(AND($J$4="Todas",$J$5="Todas"),SUMIFS(DB_CAL_Q1_Q3!$Z$5:$Z$362,DB_CAL_Q1_Q3!$W$5:$W$362,$C$4,DB_CAL_Q1_Q3!$V$5:$V$362,$B10),IF($J$4="Todas",SUMIFS(DB_CAL_Q1_Q3!$Z$5:$Z$362,DB_CAL_Q1_Q3!$W$5:$W$362,$C$4,DB_CAL_Q1_Q3!$U$5:$U$362,$J$5,DB_CAL_Q1_Q3!$V$5:$V$362,$B10),IF($J$5="Todas",SUMIFS(DB_CAL_Q1_Q3!$Z$5:$Z$362,DB_CAL_Q1_Q3!$W$5:$W$362,$C$4,DB_CAL_Q1_Q3!$X$5:$X$362,$J$4,DB_CAL_Q1_Q3!$V$5:$V$362,$B10),SUMIFS(DB_CAL_Q1_Q3!$Z$5:$Z$362,DB_CAL_Q1_Q3!$W$5:$W$362,$C$4,DB_CAL_Q1_Q3!$X$5:$X$362,$J$4,DB_CAL_Q1_Q3!$U$5:$U$362,$J$5,DB_CAL_Q1_Q3!$V$5:$V$362,$B10))))</f>
        <v>20</v>
      </c>
      <c r="F10" s="221">
        <f>IF(AND($J$4="Todas",$J$5="Todas"),SUMIFS(DB_CAL_Q1_Q3!$AA$5:$AA$362,DB_CAL_Q1_Q3!$W$5:$W$362,$C$4,DB_CAL_Q1_Q3!$V$5:$V$362,$B10),IF($J$4="Todas",SUMIFS(DB_CAL_Q1_Q3!$AA$5:$AA$362,DB_CAL_Q1_Q3!$W$5:$W$362,$C$4,DB_CAL_Q1_Q3!$U$5:$U$362,$J$5,DB_CAL_Q1_Q3!$V$5:$V$362,$B10),IF($J$5="Todas",SUMIFS(DB_CAL_Q1_Q3!$AA$5:$AA$362,DB_CAL_Q1_Q3!$W$5:$W$362,$C$4,DB_CAL_Q1_Q3!$X$5:$X$362,$J$4,DB_CAL_Q1_Q3!$V$5:$V$362,$B10),SUMIFS(DB_CAL_Q1_Q3!$AA$5:$AA$362,DB_CAL_Q1_Q3!$W$5:$W$362,$C$4,DB_CAL_Q1_Q3!$X$5:$X$362,$J$4,DB_CAL_Q1_Q3!$U$5:$U$362,$J$5,DB_CAL_Q1_Q3!$V$5:$V$362,$B10))))</f>
        <v>18</v>
      </c>
      <c r="G10" s="221">
        <f>IF(AND($J$4="Todas",$J$5="Todas"),SUMIFS(DB_CAL_Q1_Q3!$AB$5:$AB$362,DB_CAL_Q1_Q3!$W$5:$W$362,$C$4,DB_CAL_Q1_Q3!$V$5:$V$362,$B10),IF($J$4="Todas",SUMIFS(DB_CAL_Q1_Q3!$AB$5:$AB$362,DB_CAL_Q1_Q3!$W$5:$W$362,$C$4,DB_CAL_Q1_Q3!$U$5:$U$362,$J$5,DB_CAL_Q1_Q3!$V$5:$V$362,$B10),IF($J$5="Todas",SUMIFS(DB_CAL_Q1_Q3!$AB$5:$AB$362,DB_CAL_Q1_Q3!$W$5:$W$362,$C$4,DB_CAL_Q1_Q3!$X$5:$X$362,$J$4,DB_CAL_Q1_Q3!$V$5:$V$362,$B10),SUMIFS(DB_CAL_Q1_Q3!$AB$5:$AB$362,DB_CAL_Q1_Q3!$W$5:$W$362,$C$4,DB_CAL_Q1_Q3!$X$5:$X$362,$J$4,DB_CAL_Q1_Q3!$U$5:$U$362,$J$5,DB_CAL_Q1_Q3!$V$5:$V$362,$B10))))</f>
        <v>2</v>
      </c>
      <c r="H10" s="221">
        <f>IF(AND($J$4="Todas",$J$5="Todas"),SUMIFS(DB_CAL_Q1_Q3!$AC$5:$AC$362,DB_CAL_Q1_Q3!$W$5:$W$362,$C$4,DB_CAL_Q1_Q3!$V$5:$V$362,$B10),IF($J$4="Todas",SUMIFS(DB_CAL_Q1_Q3!$AC$5:$AC$362,DB_CAL_Q1_Q3!$W$5:$W$362,$C$4,DB_CAL_Q1_Q3!$U$5:$U$362,$J$5,DB_CAL_Q1_Q3!$V$5:$V$362,$B10),IF($J$5="Todas",SUMIFS(DB_CAL_Q1_Q3!$AC$5:$AC$362,DB_CAL_Q1_Q3!$W$5:$W$362,$C$4,DB_CAL_Q1_Q3!$X$5:$X$362,$J$4,DB_CAL_Q1_Q3!$V$5:$V$362,$B10),SUMIFS(DB_CAL_Q1_Q3!$AC$5:$AC$362,DB_CAL_Q1_Q3!$W$5:$W$362,$C$4,DB_CAL_Q1_Q3!$X$5:$X$362,$J$4,DB_CAL_Q1_Q3!$U$5:$U$362,$J$5,DB_CAL_Q1_Q3!$V$5:$V$362,$B10))))</f>
        <v>13</v>
      </c>
      <c r="I10" s="221">
        <f>IF(AND($J$4="Todas",$J$5="Todas"),SUMIFS(DB_CAL_Q1_Q3!$AD$5:$AD$362,DB_CAL_Q1_Q3!$W$5:$W$362,$C$4,DB_CAL_Q1_Q3!$V$5:$V$362,$B10),IF($J$4="Todas",SUMIFS(DB_CAL_Q1_Q3!$AD$5:$AD$362,DB_CAL_Q1_Q3!$W$5:$W$362,$C$4,DB_CAL_Q1_Q3!$U$5:$U$362,$J$5,DB_CAL_Q1_Q3!$V$5:$V$362,$B10),IF($J$5="Todas",SUMIFS(DB_CAL_Q1_Q3!$AD$5:$AD$362,DB_CAL_Q1_Q3!$W$5:$W$362,$C$4,DB_CAL_Q1_Q3!$X$5:$X$362,$J$4,DB_CAL_Q1_Q3!$V$5:$V$362,$B10),SUMIFS(DB_CAL_Q1_Q3!$AD$5:$AD$362,DB_CAL_Q1_Q3!$W$5:$W$362,$C$4,DB_CAL_Q1_Q3!$X$5:$X$362,$J$4,DB_CAL_Q1_Q3!$U$5:$U$362,$J$5,DB_CAL_Q1_Q3!$V$5:$V$362,$B10))))</f>
        <v>25</v>
      </c>
      <c r="J10" s="221">
        <f>IF(AND($J$4="Todas",$J$5="Todas"),SUMIFS(DB_CAL_Q1_Q3!$AE$5:$AE$362,DB_CAL_Q1_Q3!$W$5:$W$362,$C$4,DB_CAL_Q1_Q3!$V$5:$V$362,$B10),IF($J$4="Todas",SUMIFS(DB_CAL_Q1_Q3!$AE$5:$AE$362,DB_CAL_Q1_Q3!$W$5:$W$362,$C$4,DB_CAL_Q1_Q3!$U$5:$U$362,$J$5,DB_CAL_Q1_Q3!$V$5:$V$362,$B10),IF($J$5="Todas",SUMIFS(DB_CAL_Q1_Q3!$AE$5:$AE$362,DB_CAL_Q1_Q3!$W$5:$W$362,$C$4,DB_CAL_Q1_Q3!$X$5:$X$362,$J$4,DB_CAL_Q1_Q3!$V$5:$V$362,$B10),SUMIFS(DB_CAL_Q1_Q3!$AE$5:$AE$362,DB_CAL_Q1_Q3!$W$5:$W$362,$C$4,DB_CAL_Q1_Q3!$X$5:$X$362,$J$4,DB_CAL_Q1_Q3!$U$5:$U$362,$J$5,DB_CAL_Q1_Q3!$V$5:$V$362,$B10))))</f>
        <v>2</v>
      </c>
      <c r="K10" s="221">
        <f>IF(AND($J$4="Todas",$J$5="Todas"),SUMIFS(DB_CAL_Q1_Q3!$AF$5:$AF$362,DB_CAL_Q1_Q3!$W$5:$W$362,$C$4,DB_CAL_Q1_Q3!$V$5:$V$362,$B10),IF($J$4="Todas",SUMIFS(DB_CAL_Q1_Q3!$AF$5:$AF$362,DB_CAL_Q1_Q3!$W$5:$W$362,$C$4,DB_CAL_Q1_Q3!$U$5:$U$362,$J$5,DB_CAL_Q1_Q3!$V$5:$V$362,$B10),IF($J$5="Todas",SUMIFS(DB_CAL_Q1_Q3!$AF$5:$AF$362,DB_CAL_Q1_Q3!$W$5:$W$362,$C$4,DB_CAL_Q1_Q3!$X$5:$X$362,$J$4,DB_CAL_Q1_Q3!$V$5:$V$362,$B10),SUMIFS(DB_CAL_Q1_Q3!$AF$5:$AF$362,DB_CAL_Q1_Q3!$W$5:$W$362,$C$4,DB_CAL_Q1_Q3!$X$5:$X$362,$J$4,DB_CAL_Q1_Q3!$U$5:$U$362,$J$5,DB_CAL_Q1_Q3!$V$5:$V$362,$B10))))</f>
        <v>2</v>
      </c>
      <c r="L10" s="221">
        <f>IF(AND($J$4="Todas",$J$5="Todas"),SUMIFS(DB_CAL_Q1_Q3!$AG$5:$AG$362,DB_CAL_Q1_Q3!$W$5:$W$362,$C$4,DB_CAL_Q1_Q3!$V$5:$V$362,$B10),IF($J$4="Todas",SUMIFS(DB_CAL_Q1_Q3!$AG$5:$AG$362,DB_CAL_Q1_Q3!$W$5:$W$362,$C$4,DB_CAL_Q1_Q3!$U$5:$U$362,$J$5,DB_CAL_Q1_Q3!$V$5:$V$362,$B10),IF($J$5="Todas",SUMIFS(DB_CAL_Q1_Q3!$AG$5:$AG$362,DB_CAL_Q1_Q3!$W$5:$W$362,$C$4,DB_CAL_Q1_Q3!$X$5:$X$362,$J$4,DB_CAL_Q1_Q3!$V$5:$V$362,$B10),SUMIFS(DB_CAL_Q1_Q3!$AG$5:$AG$362,DB_CAL_Q1_Q3!$W$5:$W$362,$C$4,DB_CAL_Q1_Q3!$X$5:$X$362,$J$4,DB_CAL_Q1_Q3!$U$5:$U$362,$J$5,DB_CAL_Q1_Q3!$V$5:$V$362,$B10))))</f>
        <v>26</v>
      </c>
      <c r="M10" s="747">
        <f>IF(AND($J$4="Todas",$J$5="Todas"),COUNTIFS(DB_CAL_Q1_Q3!$W$5:$W$362,$C$4,DB_CAL_Q1_Q3!$V$5:$V$362,$P10),IF($J$4="Todas",COUNTIFS(DB_CAL_Q1_Q3!$W$5:$W$362,$C$4,DB_CAL_Q1_Q3!$U$5:$U$362,$J$5,DB_CAL_Q1_Q3!$V$5:$V$362,$P10),IF($J$5="Todas",COUNTIFS(DB_CAL_Q1_Q3!$W$5:$W$362,$C$4,DB_CAL_Q1_Q3!$X$5:$X$362,$J$4,DB_CAL_Q1_Q3!$V$5:$V$362,$P10),COUNTIFS(DB_CAL_Q1_Q3!$W$5:$W$362,$C$4,DB_CAL_Q1_Q3!$X$5:$X$362,$J$4,DB_CAL_Q1_Q3!$U$5:$U$362,$J$5,DB_CAL_Q1_Q3!$V$5:$V$362,$P10))))</f>
        <v>22</v>
      </c>
      <c r="N10" s="212">
        <f t="shared" si="2"/>
        <v>1</v>
      </c>
      <c r="O10" s="185">
        <f t="shared" ref="O10:O12" si="3">IF(N10=1,M10,M10+A10/100000)</f>
        <v>22</v>
      </c>
      <c r="P10" s="747" t="s">
        <v>98</v>
      </c>
      <c r="Q10" s="185"/>
      <c r="R10" s="185"/>
      <c r="S10" s="185"/>
      <c r="T10" s="748"/>
      <c r="U10" s="749" t="str">
        <f t="shared" ref="U10:U17" si="4">HLOOKUP(W10,$D$25:$L$26,2,)</f>
        <v>Imposición dirección</v>
      </c>
      <c r="V10" s="751">
        <f t="shared" ref="V10:V17" si="5">IF(W10&lt;0.0001,0,W10)</f>
        <v>0.3422215377791466</v>
      </c>
      <c r="W10" s="185">
        <f t="shared" ref="W10:W17" si="6">LARGE($D$25:$L$25,A10)</f>
        <v>0.3422215377791466</v>
      </c>
    </row>
    <row r="11" spans="1:23" ht="15" customHeight="1">
      <c r="A11" s="746">
        <v>3</v>
      </c>
      <c r="B11" s="209" t="str">
        <f t="shared" si="0"/>
        <v>Gasóleo</v>
      </c>
      <c r="C11" s="221">
        <f t="shared" si="1"/>
        <v>45</v>
      </c>
      <c r="D11" s="221">
        <f>IF(AND($J$4="Todas",$J$5="Todas"),SUMIFS(DB_CAL_Q1_Q3!$Y$5:$Y$362,DB_CAL_Q1_Q3!$W$5:$W$362,$C$4,DB_CAL_Q1_Q3!$V$5:$V$362,$B11),IF($J$4="Todas",SUMIFS(DB_CAL_Q1_Q3!$Y$5:$Y$362,DB_CAL_Q1_Q3!$W$5:$W$362,$C$4,DB_CAL_Q1_Q3!$U$5:$U$362,$J$5,DB_CAL_Q1_Q3!$V$5:$V$362,$B11),IF($J$5="Todas",SUMIFS(DB_CAL_Q1_Q3!$Y$5:$Y$362,DB_CAL_Q1_Q3!$W$5:$W$362,$C$4,DB_CAL_Q1_Q3!$X$5:$X$362,$J$4,DB_CAL_Q1_Q3!$V$5:$V$362,$B11),SUMIFS(DB_CAL_Q1_Q3!$Y$5:$Y$362,DB_CAL_Q1_Q3!$W$5:$W$362,$C$4,DB_CAL_Q1_Q3!$X$5:$X$362,$J$4,DB_CAL_Q1_Q3!$U$5:$U$362,$J$5,DB_CAL_Q1_Q3!$V$5:$V$362,$B11))))</f>
        <v>1</v>
      </c>
      <c r="E11" s="221">
        <f>IF(AND($J$4="Todas",$J$5="Todas"),SUMIFS(DB_CAL_Q1_Q3!$Z$5:$Z$362,DB_CAL_Q1_Q3!$W$5:$W$362,$C$4,DB_CAL_Q1_Q3!$V$5:$V$362,$B11),IF($J$4="Todas",SUMIFS(DB_CAL_Q1_Q3!$Z$5:$Z$362,DB_CAL_Q1_Q3!$W$5:$W$362,$C$4,DB_CAL_Q1_Q3!$U$5:$U$362,$J$5,DB_CAL_Q1_Q3!$V$5:$V$362,$B11),IF($J$5="Todas",SUMIFS(DB_CAL_Q1_Q3!$Z$5:$Z$362,DB_CAL_Q1_Q3!$W$5:$W$362,$C$4,DB_CAL_Q1_Q3!$X$5:$X$362,$J$4,DB_CAL_Q1_Q3!$V$5:$V$362,$B11),SUMIFS(DB_CAL_Q1_Q3!$Z$5:$Z$362,DB_CAL_Q1_Q3!$W$5:$W$362,$C$4,DB_CAL_Q1_Q3!$X$5:$X$362,$J$4,DB_CAL_Q1_Q3!$U$5:$U$362,$J$5,DB_CAL_Q1_Q3!$V$5:$V$362,$B11))))</f>
        <v>13</v>
      </c>
      <c r="F11" s="221">
        <f>IF(AND($J$4="Todas",$J$5="Todas"),SUMIFS(DB_CAL_Q1_Q3!$AA$5:$AA$362,DB_CAL_Q1_Q3!$W$5:$W$362,$C$4,DB_CAL_Q1_Q3!$V$5:$V$362,$B11),IF($J$4="Todas",SUMIFS(DB_CAL_Q1_Q3!$AA$5:$AA$362,DB_CAL_Q1_Q3!$W$5:$W$362,$C$4,DB_CAL_Q1_Q3!$U$5:$U$362,$J$5,DB_CAL_Q1_Q3!$V$5:$V$362,$B11),IF($J$5="Todas",SUMIFS(DB_CAL_Q1_Q3!$AA$5:$AA$362,DB_CAL_Q1_Q3!$W$5:$W$362,$C$4,DB_CAL_Q1_Q3!$X$5:$X$362,$J$4,DB_CAL_Q1_Q3!$V$5:$V$362,$B11),SUMIFS(DB_CAL_Q1_Q3!$AA$5:$AA$362,DB_CAL_Q1_Q3!$W$5:$W$362,$C$4,DB_CAL_Q1_Q3!$X$5:$X$362,$J$4,DB_CAL_Q1_Q3!$U$5:$U$362,$J$5,DB_CAL_Q1_Q3!$V$5:$V$362,$B11))))</f>
        <v>10</v>
      </c>
      <c r="G11" s="221">
        <f>IF(AND($J$4="Todas",$J$5="Todas"),SUMIFS(DB_CAL_Q1_Q3!$AB$5:$AB$362,DB_CAL_Q1_Q3!$W$5:$W$362,$C$4,DB_CAL_Q1_Q3!$V$5:$V$362,$B11),IF($J$4="Todas",SUMIFS(DB_CAL_Q1_Q3!$AB$5:$AB$362,DB_CAL_Q1_Q3!$W$5:$W$362,$C$4,DB_CAL_Q1_Q3!$U$5:$U$362,$J$5,DB_CAL_Q1_Q3!$V$5:$V$362,$B11),IF($J$5="Todas",SUMIFS(DB_CAL_Q1_Q3!$AB$5:$AB$362,DB_CAL_Q1_Q3!$W$5:$W$362,$C$4,DB_CAL_Q1_Q3!$X$5:$X$362,$J$4,DB_CAL_Q1_Q3!$V$5:$V$362,$B11),SUMIFS(DB_CAL_Q1_Q3!$AB$5:$AB$362,DB_CAL_Q1_Q3!$W$5:$W$362,$C$4,DB_CAL_Q1_Q3!$X$5:$X$362,$J$4,DB_CAL_Q1_Q3!$U$5:$U$362,$J$5,DB_CAL_Q1_Q3!$V$5:$V$362,$B11))))</f>
        <v>6</v>
      </c>
      <c r="H11" s="221">
        <f>IF(AND($J$4="Todas",$J$5="Todas"),SUMIFS(DB_CAL_Q1_Q3!$AC$5:$AC$362,DB_CAL_Q1_Q3!$W$5:$W$362,$C$4,DB_CAL_Q1_Q3!$V$5:$V$362,$B11),IF($J$4="Todas",SUMIFS(DB_CAL_Q1_Q3!$AC$5:$AC$362,DB_CAL_Q1_Q3!$W$5:$W$362,$C$4,DB_CAL_Q1_Q3!$U$5:$U$362,$J$5,DB_CAL_Q1_Q3!$V$5:$V$362,$B11),IF($J$5="Todas",SUMIFS(DB_CAL_Q1_Q3!$AC$5:$AC$362,DB_CAL_Q1_Q3!$W$5:$W$362,$C$4,DB_CAL_Q1_Q3!$X$5:$X$362,$J$4,DB_CAL_Q1_Q3!$V$5:$V$362,$B11),SUMIFS(DB_CAL_Q1_Q3!$AC$5:$AC$362,DB_CAL_Q1_Q3!$W$5:$W$362,$C$4,DB_CAL_Q1_Q3!$X$5:$X$362,$J$4,DB_CAL_Q1_Q3!$U$5:$U$362,$J$5,DB_CAL_Q1_Q3!$V$5:$V$362,$B11))))</f>
        <v>1</v>
      </c>
      <c r="I11" s="221">
        <f>IF(AND($J$4="Todas",$J$5="Todas"),SUMIFS(DB_CAL_Q1_Q3!$AD$5:$AD$362,DB_CAL_Q1_Q3!$W$5:$W$362,$C$4,DB_CAL_Q1_Q3!$V$5:$V$362,$B11),IF($J$4="Todas",SUMIFS(DB_CAL_Q1_Q3!$AD$5:$AD$362,DB_CAL_Q1_Q3!$W$5:$W$362,$C$4,DB_CAL_Q1_Q3!$U$5:$U$362,$J$5,DB_CAL_Q1_Q3!$V$5:$V$362,$B11),IF($J$5="Todas",SUMIFS(DB_CAL_Q1_Q3!$AD$5:$AD$362,DB_CAL_Q1_Q3!$W$5:$W$362,$C$4,DB_CAL_Q1_Q3!$X$5:$X$362,$J$4,DB_CAL_Q1_Q3!$V$5:$V$362,$B11),SUMIFS(DB_CAL_Q1_Q3!$AD$5:$AD$362,DB_CAL_Q1_Q3!$W$5:$W$362,$C$4,DB_CAL_Q1_Q3!$X$5:$X$362,$J$4,DB_CAL_Q1_Q3!$U$5:$U$362,$J$5,DB_CAL_Q1_Q3!$V$5:$V$362,$B11))))</f>
        <v>15</v>
      </c>
      <c r="J11" s="221">
        <f>IF(AND($J$4="Todas",$J$5="Todas"),SUMIFS(DB_CAL_Q1_Q3!$AE$5:$AE$362,DB_CAL_Q1_Q3!$W$5:$W$362,$C$4,DB_CAL_Q1_Q3!$V$5:$V$362,$B11),IF($J$4="Todas",SUMIFS(DB_CAL_Q1_Q3!$AE$5:$AE$362,DB_CAL_Q1_Q3!$W$5:$W$362,$C$4,DB_CAL_Q1_Q3!$U$5:$U$362,$J$5,DB_CAL_Q1_Q3!$V$5:$V$362,$B11),IF($J$5="Todas",SUMIFS(DB_CAL_Q1_Q3!$AE$5:$AE$362,DB_CAL_Q1_Q3!$W$5:$W$362,$C$4,DB_CAL_Q1_Q3!$X$5:$X$362,$J$4,DB_CAL_Q1_Q3!$V$5:$V$362,$B11),SUMIFS(DB_CAL_Q1_Q3!$AE$5:$AE$362,DB_CAL_Q1_Q3!$W$5:$W$362,$C$4,DB_CAL_Q1_Q3!$X$5:$X$362,$J$4,DB_CAL_Q1_Q3!$U$5:$U$362,$J$5,DB_CAL_Q1_Q3!$V$5:$V$362,$B11))))</f>
        <v>2</v>
      </c>
      <c r="K11" s="221">
        <f>IF(AND($J$4="Todas",$J$5="Todas"),SUMIFS(DB_CAL_Q1_Q3!$AF$5:$AF$362,DB_CAL_Q1_Q3!$W$5:$W$362,$C$4,DB_CAL_Q1_Q3!$V$5:$V$362,$B11),IF($J$4="Todas",SUMIFS(DB_CAL_Q1_Q3!$AF$5:$AF$362,DB_CAL_Q1_Q3!$W$5:$W$362,$C$4,DB_CAL_Q1_Q3!$U$5:$U$362,$J$5,DB_CAL_Q1_Q3!$V$5:$V$362,$B11),IF($J$5="Todas",SUMIFS(DB_CAL_Q1_Q3!$AF$5:$AF$362,DB_CAL_Q1_Q3!$W$5:$W$362,$C$4,DB_CAL_Q1_Q3!$X$5:$X$362,$J$4,DB_CAL_Q1_Q3!$V$5:$V$362,$B11),SUMIFS(DB_CAL_Q1_Q3!$AF$5:$AF$362,DB_CAL_Q1_Q3!$W$5:$W$362,$C$4,DB_CAL_Q1_Q3!$X$5:$X$362,$J$4,DB_CAL_Q1_Q3!$U$5:$U$362,$J$5,DB_CAL_Q1_Q3!$V$5:$V$362,$B11))))</f>
        <v>0</v>
      </c>
      <c r="L11" s="221">
        <f>IF(AND($J$4="Todas",$J$5="Todas"),SUMIFS(DB_CAL_Q1_Q3!$AG$5:$AG$362,DB_CAL_Q1_Q3!$W$5:$W$362,$C$4,DB_CAL_Q1_Q3!$V$5:$V$362,$B11),IF($J$4="Todas",SUMIFS(DB_CAL_Q1_Q3!$AG$5:$AG$362,DB_CAL_Q1_Q3!$W$5:$W$362,$C$4,DB_CAL_Q1_Q3!$U$5:$U$362,$J$5,DB_CAL_Q1_Q3!$V$5:$V$362,$B11),IF($J$5="Todas",SUMIFS(DB_CAL_Q1_Q3!$AG$5:$AG$362,DB_CAL_Q1_Q3!$W$5:$W$362,$C$4,DB_CAL_Q1_Q3!$X$5:$X$362,$J$4,DB_CAL_Q1_Q3!$V$5:$V$362,$B11),SUMIFS(DB_CAL_Q1_Q3!$AG$5:$AG$362,DB_CAL_Q1_Q3!$W$5:$W$362,$C$4,DB_CAL_Q1_Q3!$X$5:$X$362,$J$4,DB_CAL_Q1_Q3!$U$5:$U$362,$J$5,DB_CAL_Q1_Q3!$V$5:$V$362,$B11))))</f>
        <v>11</v>
      </c>
      <c r="M11" s="747">
        <f>IF(AND($J$4="Todas",$J$5="Todas"),COUNTIFS(DB_CAL_Q1_Q3!$W$5:$W$362,$C$4,DB_CAL_Q1_Q3!$V$5:$V$362,$P11),IF($J$4="Todas",COUNTIFS(DB_CAL_Q1_Q3!$W$5:$W$362,$C$4,DB_CAL_Q1_Q3!$U$5:$U$362,$J$5,DB_CAL_Q1_Q3!$V$5:$V$362,$P11),IF($J$5="Todas",COUNTIFS(DB_CAL_Q1_Q3!$W$5:$W$362,$C$4,DB_CAL_Q1_Q3!$X$5:$X$362,$J$4,DB_CAL_Q1_Q3!$V$5:$V$362,$P11),COUNTIFS(DB_CAL_Q1_Q3!$W$5:$W$362,$C$4,DB_CAL_Q1_Q3!$X$5:$X$362,$J$4,DB_CAL_Q1_Q3!$U$5:$U$362,$J$5,DB_CAL_Q1_Q3!$V$5:$V$362,$P11))))</f>
        <v>45</v>
      </c>
      <c r="N11" s="212">
        <f t="shared" si="2"/>
        <v>1</v>
      </c>
      <c r="O11" s="185">
        <f t="shared" si="3"/>
        <v>45</v>
      </c>
      <c r="P11" s="747" t="s">
        <v>101</v>
      </c>
      <c r="Q11" s="185"/>
      <c r="R11" s="185"/>
      <c r="S11" s="185"/>
      <c r="T11" s="748"/>
      <c r="U11" s="749" t="str">
        <f t="shared" si="4"/>
        <v>Otros</v>
      </c>
      <c r="V11" s="751">
        <f t="shared" si="5"/>
        <v>0.3288882311124266</v>
      </c>
      <c r="W11" s="185">
        <f t="shared" si="6"/>
        <v>0.3288882311124266</v>
      </c>
    </row>
    <row r="12" spans="1:23" ht="15" customHeight="1">
      <c r="A12" s="746">
        <v>4</v>
      </c>
      <c r="B12" s="209" t="str">
        <f t="shared" si="0"/>
        <v>Biomasa</v>
      </c>
      <c r="C12" s="221">
        <f t="shared" si="1"/>
        <v>26</v>
      </c>
      <c r="D12" s="221">
        <f>IF(AND($J$4="Todas",$J$5="Todas"),SUMIFS(DB_CAL_Q1_Q3!$Y$5:$Y$362,DB_CAL_Q1_Q3!$W$5:$W$362,$C$4,DB_CAL_Q1_Q3!$V$5:$V$362,$B12),IF($J$4="Todas",SUMIFS(DB_CAL_Q1_Q3!$Y$5:$Y$362,DB_CAL_Q1_Q3!$W$5:$W$362,$C$4,DB_CAL_Q1_Q3!$U$5:$U$362,$J$5,DB_CAL_Q1_Q3!$V$5:$V$362,$B12),IF($J$5="Todas",SUMIFS(DB_CAL_Q1_Q3!$Y$5:$Y$362,DB_CAL_Q1_Q3!$W$5:$W$362,$C$4,DB_CAL_Q1_Q3!$X$5:$X$362,$J$4,DB_CAL_Q1_Q3!$V$5:$V$362,$B12),SUMIFS(DB_CAL_Q1_Q3!$Y$5:$Y$362,DB_CAL_Q1_Q3!$W$5:$W$362,$C$4,DB_CAL_Q1_Q3!$X$5:$X$362,$J$4,DB_CAL_Q1_Q3!$U$5:$U$362,$J$5,DB_CAL_Q1_Q3!$V$5:$V$362,$B12))))</f>
        <v>0</v>
      </c>
      <c r="E12" s="221">
        <f>IF(AND($J$4="Todas",$J$5="Todas"),SUMIFS(DB_CAL_Q1_Q3!$Z$5:$Z$362,DB_CAL_Q1_Q3!$W$5:$W$362,$C$4,DB_CAL_Q1_Q3!$V$5:$V$362,$B12),IF($J$4="Todas",SUMIFS(DB_CAL_Q1_Q3!$Z$5:$Z$362,DB_CAL_Q1_Q3!$W$5:$W$362,$C$4,DB_CAL_Q1_Q3!$U$5:$U$362,$J$5,DB_CAL_Q1_Q3!$V$5:$V$362,$B12),IF($J$5="Todas",SUMIFS(DB_CAL_Q1_Q3!$Z$5:$Z$362,DB_CAL_Q1_Q3!$W$5:$W$362,$C$4,DB_CAL_Q1_Q3!$X$5:$X$362,$J$4,DB_CAL_Q1_Q3!$V$5:$V$362,$B12),SUMIFS(DB_CAL_Q1_Q3!$Z$5:$Z$362,DB_CAL_Q1_Q3!$W$5:$W$362,$C$4,DB_CAL_Q1_Q3!$X$5:$X$362,$J$4,DB_CAL_Q1_Q3!$U$5:$U$362,$J$5,DB_CAL_Q1_Q3!$V$5:$V$362,$B12))))</f>
        <v>3</v>
      </c>
      <c r="F12" s="221">
        <f>IF(AND($J$4="Todas",$J$5="Todas"),SUMIFS(DB_CAL_Q1_Q3!$AA$5:$AA$362,DB_CAL_Q1_Q3!$W$5:$W$362,$C$4,DB_CAL_Q1_Q3!$V$5:$V$362,$B12),IF($J$4="Todas",SUMIFS(DB_CAL_Q1_Q3!$AA$5:$AA$362,DB_CAL_Q1_Q3!$W$5:$W$362,$C$4,DB_CAL_Q1_Q3!$U$5:$U$362,$J$5,DB_CAL_Q1_Q3!$V$5:$V$362,$B12),IF($J$5="Todas",SUMIFS(DB_CAL_Q1_Q3!$AA$5:$AA$362,DB_CAL_Q1_Q3!$W$5:$W$362,$C$4,DB_CAL_Q1_Q3!$X$5:$X$362,$J$4,DB_CAL_Q1_Q3!$V$5:$V$362,$B12),SUMIFS(DB_CAL_Q1_Q3!$AA$5:$AA$362,DB_CAL_Q1_Q3!$W$5:$W$362,$C$4,DB_CAL_Q1_Q3!$X$5:$X$362,$J$4,DB_CAL_Q1_Q3!$U$5:$U$362,$J$5,DB_CAL_Q1_Q3!$V$5:$V$362,$B12))))</f>
        <v>21</v>
      </c>
      <c r="G12" s="221">
        <f>IF(AND($J$4="Todas",$J$5="Todas"),SUMIFS(DB_CAL_Q1_Q3!$AB$5:$AB$362,DB_CAL_Q1_Q3!$W$5:$W$362,$C$4,DB_CAL_Q1_Q3!$V$5:$V$362,$B12),IF($J$4="Todas",SUMIFS(DB_CAL_Q1_Q3!$AB$5:$AB$362,DB_CAL_Q1_Q3!$W$5:$W$362,$C$4,DB_CAL_Q1_Q3!$U$5:$U$362,$J$5,DB_CAL_Q1_Q3!$V$5:$V$362,$B12),IF($J$5="Todas",SUMIFS(DB_CAL_Q1_Q3!$AB$5:$AB$362,DB_CAL_Q1_Q3!$W$5:$W$362,$C$4,DB_CAL_Q1_Q3!$X$5:$X$362,$J$4,DB_CAL_Q1_Q3!$V$5:$V$362,$B12),SUMIFS(DB_CAL_Q1_Q3!$AB$5:$AB$362,DB_CAL_Q1_Q3!$W$5:$W$362,$C$4,DB_CAL_Q1_Q3!$X$5:$X$362,$J$4,DB_CAL_Q1_Q3!$U$5:$U$362,$J$5,DB_CAL_Q1_Q3!$V$5:$V$362,$B12))))</f>
        <v>0</v>
      </c>
      <c r="H12" s="221">
        <f>IF(AND($J$4="Todas",$J$5="Todas"),SUMIFS(DB_CAL_Q1_Q3!$AC$5:$AC$362,DB_CAL_Q1_Q3!$W$5:$W$362,$C$4,DB_CAL_Q1_Q3!$V$5:$V$362,$B12),IF($J$4="Todas",SUMIFS(DB_CAL_Q1_Q3!$AC$5:$AC$362,DB_CAL_Q1_Q3!$W$5:$W$362,$C$4,DB_CAL_Q1_Q3!$U$5:$U$362,$J$5,DB_CAL_Q1_Q3!$V$5:$V$362,$B12),IF($J$5="Todas",SUMIFS(DB_CAL_Q1_Q3!$AC$5:$AC$362,DB_CAL_Q1_Q3!$W$5:$W$362,$C$4,DB_CAL_Q1_Q3!$X$5:$X$362,$J$4,DB_CAL_Q1_Q3!$V$5:$V$362,$B12),SUMIFS(DB_CAL_Q1_Q3!$AC$5:$AC$362,DB_CAL_Q1_Q3!$W$5:$W$362,$C$4,DB_CAL_Q1_Q3!$X$5:$X$362,$J$4,DB_CAL_Q1_Q3!$U$5:$U$362,$J$5,DB_CAL_Q1_Q3!$V$5:$V$362,$B12))))</f>
        <v>0</v>
      </c>
      <c r="I12" s="221">
        <f>IF(AND($J$4="Todas",$J$5="Todas"),SUMIFS(DB_CAL_Q1_Q3!$AD$5:$AD$362,DB_CAL_Q1_Q3!$W$5:$W$362,$C$4,DB_CAL_Q1_Q3!$V$5:$V$362,$B12),IF($J$4="Todas",SUMIFS(DB_CAL_Q1_Q3!$AD$5:$AD$362,DB_CAL_Q1_Q3!$W$5:$W$362,$C$4,DB_CAL_Q1_Q3!$U$5:$U$362,$J$5,DB_CAL_Q1_Q3!$V$5:$V$362,$B12),IF($J$5="Todas",SUMIFS(DB_CAL_Q1_Q3!$AD$5:$AD$362,DB_CAL_Q1_Q3!$W$5:$W$362,$C$4,DB_CAL_Q1_Q3!$X$5:$X$362,$J$4,DB_CAL_Q1_Q3!$V$5:$V$362,$B12),SUMIFS(DB_CAL_Q1_Q3!$AD$5:$AD$362,DB_CAL_Q1_Q3!$W$5:$W$362,$C$4,DB_CAL_Q1_Q3!$X$5:$X$362,$J$4,DB_CAL_Q1_Q3!$U$5:$U$362,$J$5,DB_CAL_Q1_Q3!$V$5:$V$362,$B12))))</f>
        <v>3</v>
      </c>
      <c r="J12" s="221">
        <f>IF(AND($J$4="Todas",$J$5="Todas"),SUMIFS(DB_CAL_Q1_Q3!$AE$5:$AE$362,DB_CAL_Q1_Q3!$W$5:$W$362,$C$4,DB_CAL_Q1_Q3!$V$5:$V$362,$B12),IF($J$4="Todas",SUMIFS(DB_CAL_Q1_Q3!$AE$5:$AE$362,DB_CAL_Q1_Q3!$W$5:$W$362,$C$4,DB_CAL_Q1_Q3!$U$5:$U$362,$J$5,DB_CAL_Q1_Q3!$V$5:$V$362,$B12),IF($J$5="Todas",SUMIFS(DB_CAL_Q1_Q3!$AE$5:$AE$362,DB_CAL_Q1_Q3!$W$5:$W$362,$C$4,DB_CAL_Q1_Q3!$X$5:$X$362,$J$4,DB_CAL_Q1_Q3!$V$5:$V$362,$B12),SUMIFS(DB_CAL_Q1_Q3!$AE$5:$AE$362,DB_CAL_Q1_Q3!$W$5:$W$362,$C$4,DB_CAL_Q1_Q3!$X$5:$X$362,$J$4,DB_CAL_Q1_Q3!$U$5:$U$362,$J$5,DB_CAL_Q1_Q3!$V$5:$V$362,$B12))))</f>
        <v>19</v>
      </c>
      <c r="K12" s="221">
        <f>IF(AND($J$4="Todas",$J$5="Todas"),SUMIFS(DB_CAL_Q1_Q3!$AF$5:$AF$362,DB_CAL_Q1_Q3!$W$5:$W$362,$C$4,DB_CAL_Q1_Q3!$V$5:$V$362,$B12),IF($J$4="Todas",SUMIFS(DB_CAL_Q1_Q3!$AF$5:$AF$362,DB_CAL_Q1_Q3!$W$5:$W$362,$C$4,DB_CAL_Q1_Q3!$U$5:$U$362,$J$5,DB_CAL_Q1_Q3!$V$5:$V$362,$B12),IF($J$5="Todas",SUMIFS(DB_CAL_Q1_Q3!$AF$5:$AF$362,DB_CAL_Q1_Q3!$W$5:$W$362,$C$4,DB_CAL_Q1_Q3!$X$5:$X$362,$J$4,DB_CAL_Q1_Q3!$V$5:$V$362,$B12),SUMIFS(DB_CAL_Q1_Q3!$AF$5:$AF$362,DB_CAL_Q1_Q3!$W$5:$W$362,$C$4,DB_CAL_Q1_Q3!$X$5:$X$362,$J$4,DB_CAL_Q1_Q3!$U$5:$U$362,$J$5,DB_CAL_Q1_Q3!$V$5:$V$362,$B12))))</f>
        <v>1</v>
      </c>
      <c r="L12" s="221">
        <f>IF(AND($J$4="Todas",$J$5="Todas"),SUMIFS(DB_CAL_Q1_Q3!$AG$5:$AG$362,DB_CAL_Q1_Q3!$W$5:$W$362,$C$4,DB_CAL_Q1_Q3!$V$5:$V$362,$B12),IF($J$4="Todas",SUMIFS(DB_CAL_Q1_Q3!$AG$5:$AG$362,DB_CAL_Q1_Q3!$W$5:$W$362,$C$4,DB_CAL_Q1_Q3!$U$5:$U$362,$J$5,DB_CAL_Q1_Q3!$V$5:$V$362,$B12),IF($J$5="Todas",SUMIFS(DB_CAL_Q1_Q3!$AG$5:$AG$362,DB_CAL_Q1_Q3!$W$5:$W$362,$C$4,DB_CAL_Q1_Q3!$X$5:$X$362,$J$4,DB_CAL_Q1_Q3!$V$5:$V$362,$B12),SUMIFS(DB_CAL_Q1_Q3!$AG$5:$AG$362,DB_CAL_Q1_Q3!$W$5:$W$362,$C$4,DB_CAL_Q1_Q3!$X$5:$X$362,$J$4,DB_CAL_Q1_Q3!$U$5:$U$362,$J$5,DB_CAL_Q1_Q3!$V$5:$V$362,$B12))))</f>
        <v>15</v>
      </c>
      <c r="M12" s="747">
        <f>IF(AND($J$4="Todas",$J$5="Todas"),COUNTIFS(DB_CAL_Q1_Q3!$W$5:$W$362,$C$4,DB_CAL_Q1_Q3!$V$5:$V$362,$P12),IF($J$4="Todas",COUNTIFS(DB_CAL_Q1_Q3!$W$5:$W$362,$C$4,DB_CAL_Q1_Q3!$U$5:$U$362,$J$5,DB_CAL_Q1_Q3!$V$5:$V$362,$P12),IF($J$5="Todas",COUNTIFS(DB_CAL_Q1_Q3!$W$5:$W$362,$C$4,DB_CAL_Q1_Q3!$X$5:$X$362,$J$4,DB_CAL_Q1_Q3!$V$5:$V$362,$P12),COUNTIFS(DB_CAL_Q1_Q3!$W$5:$W$362,$C$4,DB_CAL_Q1_Q3!$X$5:$X$362,$J$4,DB_CAL_Q1_Q3!$U$5:$U$362,$J$5,DB_CAL_Q1_Q3!$V$5:$V$362,$P12))))</f>
        <v>4</v>
      </c>
      <c r="N12" s="212">
        <f t="shared" si="2"/>
        <v>1</v>
      </c>
      <c r="O12" s="185">
        <f t="shared" si="3"/>
        <v>4</v>
      </c>
      <c r="P12" s="747" t="s">
        <v>112</v>
      </c>
      <c r="Q12" s="185"/>
      <c r="R12" s="185"/>
      <c r="S12" s="185"/>
      <c r="T12" s="748"/>
      <c r="U12" s="749" t="str">
        <f t="shared" si="4"/>
        <v>Acceso y coste combustible</v>
      </c>
      <c r="V12" s="751">
        <f t="shared" si="5"/>
        <v>0.32444379555685326</v>
      </c>
      <c r="W12" s="185">
        <f t="shared" si="6"/>
        <v>0.32444379555685326</v>
      </c>
    </row>
    <row r="13" spans="1:23" ht="15" customHeight="1">
      <c r="A13" s="746">
        <v>5</v>
      </c>
      <c r="B13" s="209" t="str">
        <f t="shared" si="0"/>
        <v>Electricidad</v>
      </c>
      <c r="C13" s="221">
        <f t="shared" si="1"/>
        <v>22</v>
      </c>
      <c r="D13" s="221">
        <f>IF(AND($J$4="Todas",$J$5="Todas"),SUMIFS(DB_CAL_Q1_Q3!$Y$5:$Y$362,DB_CAL_Q1_Q3!$W$5:$W$362,$C$4,DB_CAL_Q1_Q3!$V$5:$V$362,$B13),IF($J$4="Todas",SUMIFS(DB_CAL_Q1_Q3!$Y$5:$Y$362,DB_CAL_Q1_Q3!$W$5:$W$362,$C$4,DB_CAL_Q1_Q3!$U$5:$U$362,$J$5,DB_CAL_Q1_Q3!$V$5:$V$362,$B13),IF($J$5="Todas",SUMIFS(DB_CAL_Q1_Q3!$Y$5:$Y$362,DB_CAL_Q1_Q3!$W$5:$W$362,$C$4,DB_CAL_Q1_Q3!$X$5:$X$362,$J$4,DB_CAL_Q1_Q3!$V$5:$V$362,$B13),SUMIFS(DB_CAL_Q1_Q3!$Y$5:$Y$362,DB_CAL_Q1_Q3!$W$5:$W$362,$C$4,DB_CAL_Q1_Q3!$X$5:$X$362,$J$4,DB_CAL_Q1_Q3!$U$5:$U$362,$J$5,DB_CAL_Q1_Q3!$V$5:$V$362,$B13))))</f>
        <v>1</v>
      </c>
      <c r="E13" s="221">
        <f>IF(AND($J$4="Todas",$J$5="Todas"),SUMIFS(DB_CAL_Q1_Q3!$Z$5:$Z$362,DB_CAL_Q1_Q3!$W$5:$W$362,$C$4,DB_CAL_Q1_Q3!$V$5:$V$362,$B13),IF($J$4="Todas",SUMIFS(DB_CAL_Q1_Q3!$Z$5:$Z$362,DB_CAL_Q1_Q3!$W$5:$W$362,$C$4,DB_CAL_Q1_Q3!$U$5:$U$362,$J$5,DB_CAL_Q1_Q3!$V$5:$V$362,$B13),IF($J$5="Todas",SUMIFS(DB_CAL_Q1_Q3!$Z$5:$Z$362,DB_CAL_Q1_Q3!$W$5:$W$362,$C$4,DB_CAL_Q1_Q3!$X$5:$X$362,$J$4,DB_CAL_Q1_Q3!$V$5:$V$362,$B13),SUMIFS(DB_CAL_Q1_Q3!$Z$5:$Z$362,DB_CAL_Q1_Q3!$W$5:$W$362,$C$4,DB_CAL_Q1_Q3!$X$5:$X$362,$J$4,DB_CAL_Q1_Q3!$U$5:$U$362,$J$5,DB_CAL_Q1_Q3!$V$5:$V$362,$B13))))</f>
        <v>10</v>
      </c>
      <c r="F13" s="221">
        <f>IF(AND($J$4="Todas",$J$5="Todas"),SUMIFS(DB_CAL_Q1_Q3!$AA$5:$AA$362,DB_CAL_Q1_Q3!$W$5:$W$362,$C$4,DB_CAL_Q1_Q3!$V$5:$V$362,$B13),IF($J$4="Todas",SUMIFS(DB_CAL_Q1_Q3!$AA$5:$AA$362,DB_CAL_Q1_Q3!$W$5:$W$362,$C$4,DB_CAL_Q1_Q3!$U$5:$U$362,$J$5,DB_CAL_Q1_Q3!$V$5:$V$362,$B13),IF($J$5="Todas",SUMIFS(DB_CAL_Q1_Q3!$AA$5:$AA$362,DB_CAL_Q1_Q3!$W$5:$W$362,$C$4,DB_CAL_Q1_Q3!$X$5:$X$362,$J$4,DB_CAL_Q1_Q3!$V$5:$V$362,$B13),SUMIFS(DB_CAL_Q1_Q3!$AA$5:$AA$362,DB_CAL_Q1_Q3!$W$5:$W$362,$C$4,DB_CAL_Q1_Q3!$X$5:$X$362,$J$4,DB_CAL_Q1_Q3!$U$5:$U$362,$J$5,DB_CAL_Q1_Q3!$V$5:$V$362,$B13))))</f>
        <v>1</v>
      </c>
      <c r="G13" s="221">
        <f>IF(AND($J$4="Todas",$J$5="Todas"),SUMIFS(DB_CAL_Q1_Q3!$AB$5:$AB$362,DB_CAL_Q1_Q3!$W$5:$W$362,$C$4,DB_CAL_Q1_Q3!$V$5:$V$362,$B13),IF($J$4="Todas",SUMIFS(DB_CAL_Q1_Q3!$AB$5:$AB$362,DB_CAL_Q1_Q3!$W$5:$W$362,$C$4,DB_CAL_Q1_Q3!$U$5:$U$362,$J$5,DB_CAL_Q1_Q3!$V$5:$V$362,$B13),IF($J$5="Todas",SUMIFS(DB_CAL_Q1_Q3!$AB$5:$AB$362,DB_CAL_Q1_Q3!$W$5:$W$362,$C$4,DB_CAL_Q1_Q3!$X$5:$X$362,$J$4,DB_CAL_Q1_Q3!$V$5:$V$362,$B13),SUMIFS(DB_CAL_Q1_Q3!$AB$5:$AB$362,DB_CAL_Q1_Q3!$W$5:$W$362,$C$4,DB_CAL_Q1_Q3!$X$5:$X$362,$J$4,DB_CAL_Q1_Q3!$U$5:$U$362,$J$5,DB_CAL_Q1_Q3!$V$5:$V$362,$B13))))</f>
        <v>1</v>
      </c>
      <c r="H13" s="221">
        <f>IF(AND($J$4="Todas",$J$5="Todas"),SUMIFS(DB_CAL_Q1_Q3!$AC$5:$AC$362,DB_CAL_Q1_Q3!$W$5:$W$362,$C$4,DB_CAL_Q1_Q3!$V$5:$V$362,$B13),IF($J$4="Todas",SUMIFS(DB_CAL_Q1_Q3!$AC$5:$AC$362,DB_CAL_Q1_Q3!$W$5:$W$362,$C$4,DB_CAL_Q1_Q3!$U$5:$U$362,$J$5,DB_CAL_Q1_Q3!$V$5:$V$362,$B13),IF($J$5="Todas",SUMIFS(DB_CAL_Q1_Q3!$AC$5:$AC$362,DB_CAL_Q1_Q3!$W$5:$W$362,$C$4,DB_CAL_Q1_Q3!$X$5:$X$362,$J$4,DB_CAL_Q1_Q3!$V$5:$V$362,$B13),SUMIFS(DB_CAL_Q1_Q3!$AC$5:$AC$362,DB_CAL_Q1_Q3!$W$5:$W$362,$C$4,DB_CAL_Q1_Q3!$X$5:$X$362,$J$4,DB_CAL_Q1_Q3!$U$5:$U$362,$J$5,DB_CAL_Q1_Q3!$V$5:$V$362,$B13))))</f>
        <v>0</v>
      </c>
      <c r="I13" s="221">
        <f>IF(AND($J$4="Todas",$J$5="Todas"),SUMIFS(DB_CAL_Q1_Q3!$AD$5:$AD$362,DB_CAL_Q1_Q3!$W$5:$W$362,$C$4,DB_CAL_Q1_Q3!$V$5:$V$362,$B13),IF($J$4="Todas",SUMIFS(DB_CAL_Q1_Q3!$AD$5:$AD$362,DB_CAL_Q1_Q3!$W$5:$W$362,$C$4,DB_CAL_Q1_Q3!$U$5:$U$362,$J$5,DB_CAL_Q1_Q3!$V$5:$V$362,$B13),IF($J$5="Todas",SUMIFS(DB_CAL_Q1_Q3!$AD$5:$AD$362,DB_CAL_Q1_Q3!$W$5:$W$362,$C$4,DB_CAL_Q1_Q3!$X$5:$X$362,$J$4,DB_CAL_Q1_Q3!$V$5:$V$362,$B13),SUMIFS(DB_CAL_Q1_Q3!$AD$5:$AD$362,DB_CAL_Q1_Q3!$W$5:$W$362,$C$4,DB_CAL_Q1_Q3!$X$5:$X$362,$J$4,DB_CAL_Q1_Q3!$U$5:$U$362,$J$5,DB_CAL_Q1_Q3!$V$5:$V$362,$B13))))</f>
        <v>9</v>
      </c>
      <c r="J13" s="221">
        <f>IF(AND($J$4="Todas",$J$5="Todas"),SUMIFS(DB_CAL_Q1_Q3!$AE$5:$AE$362,DB_CAL_Q1_Q3!$W$5:$W$362,$C$4,DB_CAL_Q1_Q3!$V$5:$V$362,$B13),IF($J$4="Todas",SUMIFS(DB_CAL_Q1_Q3!$AE$5:$AE$362,DB_CAL_Q1_Q3!$W$5:$W$362,$C$4,DB_CAL_Q1_Q3!$U$5:$U$362,$J$5,DB_CAL_Q1_Q3!$V$5:$V$362,$B13),IF($J$5="Todas",SUMIFS(DB_CAL_Q1_Q3!$AE$5:$AE$362,DB_CAL_Q1_Q3!$W$5:$W$362,$C$4,DB_CAL_Q1_Q3!$X$5:$X$362,$J$4,DB_CAL_Q1_Q3!$V$5:$V$362,$B13),SUMIFS(DB_CAL_Q1_Q3!$AE$5:$AE$362,DB_CAL_Q1_Q3!$W$5:$W$362,$C$4,DB_CAL_Q1_Q3!$X$5:$X$362,$J$4,DB_CAL_Q1_Q3!$U$5:$U$362,$J$5,DB_CAL_Q1_Q3!$V$5:$V$362,$B13))))</f>
        <v>0</v>
      </c>
      <c r="K13" s="221">
        <f>IF(AND($J$4="Todas",$J$5="Todas"),SUMIFS(DB_CAL_Q1_Q3!$AF$5:$AF$362,DB_CAL_Q1_Q3!$W$5:$W$362,$C$4,DB_CAL_Q1_Q3!$V$5:$V$362,$B13),IF($J$4="Todas",SUMIFS(DB_CAL_Q1_Q3!$AF$5:$AF$362,DB_CAL_Q1_Q3!$W$5:$W$362,$C$4,DB_CAL_Q1_Q3!$U$5:$U$362,$J$5,DB_CAL_Q1_Q3!$V$5:$V$362,$B13),IF($J$5="Todas",SUMIFS(DB_CAL_Q1_Q3!$AF$5:$AF$362,DB_CAL_Q1_Q3!$W$5:$W$362,$C$4,DB_CAL_Q1_Q3!$X$5:$X$362,$J$4,DB_CAL_Q1_Q3!$V$5:$V$362,$B13),SUMIFS(DB_CAL_Q1_Q3!$AF$5:$AF$362,DB_CAL_Q1_Q3!$W$5:$W$362,$C$4,DB_CAL_Q1_Q3!$X$5:$X$362,$J$4,DB_CAL_Q1_Q3!$U$5:$U$362,$J$5,DB_CAL_Q1_Q3!$V$5:$V$362,$B13))))</f>
        <v>0</v>
      </c>
      <c r="L13" s="221">
        <f>IF(AND($J$4="Todas",$J$5="Todas"),SUMIFS(DB_CAL_Q1_Q3!$AG$5:$AG$362,DB_CAL_Q1_Q3!$W$5:$W$362,$C$4,DB_CAL_Q1_Q3!$V$5:$V$362,$B13),IF($J$4="Todas",SUMIFS(DB_CAL_Q1_Q3!$AG$5:$AG$362,DB_CAL_Q1_Q3!$W$5:$W$362,$C$4,DB_CAL_Q1_Q3!$U$5:$U$362,$J$5,DB_CAL_Q1_Q3!$V$5:$V$362,$B13),IF($J$5="Todas",SUMIFS(DB_CAL_Q1_Q3!$AG$5:$AG$362,DB_CAL_Q1_Q3!$W$5:$W$362,$C$4,DB_CAL_Q1_Q3!$X$5:$X$362,$J$4,DB_CAL_Q1_Q3!$V$5:$V$362,$B13),SUMIFS(DB_CAL_Q1_Q3!$AG$5:$AG$362,DB_CAL_Q1_Q3!$W$5:$W$362,$C$4,DB_CAL_Q1_Q3!$X$5:$X$362,$J$4,DB_CAL_Q1_Q3!$U$5:$U$362,$J$5,DB_CAL_Q1_Q3!$V$5:$V$362,$B13))))</f>
        <v>8</v>
      </c>
      <c r="M13" s="747">
        <f>IF(AND($J$4="Todas",$J$5="Todas"),COUNTIFS(DB_CAL_Q1_Q3!$W$5:$W$362,$C$4,DB_CAL_Q1_Q3!$V$5:$V$362,$P13),IF($J$4="Todas",COUNTIFS(DB_CAL_Q1_Q3!$W$5:$W$362,$C$4,DB_CAL_Q1_Q3!$U$5:$U$362,$J$5,DB_CAL_Q1_Q3!$V$5:$V$362,$P13),IF($J$5="Todas",COUNTIFS(DB_CAL_Q1_Q3!$W$5:$W$362,$C$4,DB_CAL_Q1_Q3!$X$5:$X$362,$J$4,DB_CAL_Q1_Q3!$V$5:$V$362,$P13),COUNTIFS(DB_CAL_Q1_Q3!$W$5:$W$362,$C$4,DB_CAL_Q1_Q3!$X$5:$X$362,$J$4,DB_CAL_Q1_Q3!$U$5:$U$362,$J$5,DB_CAL_Q1_Q3!$V$5:$V$362,$P13))))</f>
        <v>59</v>
      </c>
      <c r="N13" s="212">
        <f t="shared" si="2"/>
        <v>1</v>
      </c>
      <c r="O13" s="185">
        <f t="shared" ref="O13:O21" si="7">IF(N13=1,M13,M13+A14/100000)</f>
        <v>59</v>
      </c>
      <c r="P13" s="747" t="s">
        <v>50</v>
      </c>
      <c r="Q13" s="185"/>
      <c r="R13" s="185"/>
      <c r="S13" s="185"/>
      <c r="T13" s="748"/>
      <c r="U13" s="749" t="str">
        <f t="shared" si="4"/>
        <v>Estrategia corporativa</v>
      </c>
      <c r="V13" s="751">
        <f t="shared" si="5"/>
        <v>0.15555524444506663</v>
      </c>
      <c r="W13" s="185">
        <f t="shared" si="6"/>
        <v>0.15555524444506663</v>
      </c>
    </row>
    <row r="14" spans="1:23" ht="15" customHeight="1">
      <c r="A14" s="746">
        <v>6</v>
      </c>
      <c r="B14" s="209" t="str">
        <f t="shared" si="0"/>
        <v>GLP</v>
      </c>
      <c r="C14" s="221">
        <f t="shared" si="1"/>
        <v>6</v>
      </c>
      <c r="D14" s="221">
        <f>IF(AND($J$4="Todas",$J$5="Todas"),SUMIFS(DB_CAL_Q1_Q3!$Y$5:$Y$362,DB_CAL_Q1_Q3!$W$5:$W$362,$C$4,DB_CAL_Q1_Q3!$V$5:$V$362,$B14),IF($J$4="Todas",SUMIFS(DB_CAL_Q1_Q3!$Y$5:$Y$362,DB_CAL_Q1_Q3!$W$5:$W$362,$C$4,DB_CAL_Q1_Q3!$U$5:$U$362,$J$5,DB_CAL_Q1_Q3!$V$5:$V$362,$B14),IF($J$5="Todas",SUMIFS(DB_CAL_Q1_Q3!$Y$5:$Y$362,DB_CAL_Q1_Q3!$W$5:$W$362,$C$4,DB_CAL_Q1_Q3!$X$5:$X$362,$J$4,DB_CAL_Q1_Q3!$V$5:$V$362,$B14),SUMIFS(DB_CAL_Q1_Q3!$Y$5:$Y$362,DB_CAL_Q1_Q3!$W$5:$W$362,$C$4,DB_CAL_Q1_Q3!$X$5:$X$362,$J$4,DB_CAL_Q1_Q3!$U$5:$U$362,$J$5,DB_CAL_Q1_Q3!$V$5:$V$362,$B14))))</f>
        <v>0</v>
      </c>
      <c r="E14" s="221">
        <f>IF(AND($J$4="Todas",$J$5="Todas"),SUMIFS(DB_CAL_Q1_Q3!$Z$5:$Z$362,DB_CAL_Q1_Q3!$W$5:$W$362,$C$4,DB_CAL_Q1_Q3!$V$5:$V$362,$B14),IF($J$4="Todas",SUMIFS(DB_CAL_Q1_Q3!$Z$5:$Z$362,DB_CAL_Q1_Q3!$W$5:$W$362,$C$4,DB_CAL_Q1_Q3!$U$5:$U$362,$J$5,DB_CAL_Q1_Q3!$V$5:$V$362,$B14),IF($J$5="Todas",SUMIFS(DB_CAL_Q1_Q3!$Z$5:$Z$362,DB_CAL_Q1_Q3!$W$5:$W$362,$C$4,DB_CAL_Q1_Q3!$X$5:$X$362,$J$4,DB_CAL_Q1_Q3!$V$5:$V$362,$B14),SUMIFS(DB_CAL_Q1_Q3!$Z$5:$Z$362,DB_CAL_Q1_Q3!$W$5:$W$362,$C$4,DB_CAL_Q1_Q3!$X$5:$X$362,$J$4,DB_CAL_Q1_Q3!$U$5:$U$362,$J$5,DB_CAL_Q1_Q3!$V$5:$V$362,$B14))))</f>
        <v>4</v>
      </c>
      <c r="F14" s="221">
        <f>IF(AND($J$4="Todas",$J$5="Todas"),SUMIFS(DB_CAL_Q1_Q3!$AA$5:$AA$362,DB_CAL_Q1_Q3!$W$5:$W$362,$C$4,DB_CAL_Q1_Q3!$V$5:$V$362,$B14),IF($J$4="Todas",SUMIFS(DB_CAL_Q1_Q3!$AA$5:$AA$362,DB_CAL_Q1_Q3!$W$5:$W$362,$C$4,DB_CAL_Q1_Q3!$U$5:$U$362,$J$5,DB_CAL_Q1_Q3!$V$5:$V$362,$B14),IF($J$5="Todas",SUMIFS(DB_CAL_Q1_Q3!$AA$5:$AA$362,DB_CAL_Q1_Q3!$W$5:$W$362,$C$4,DB_CAL_Q1_Q3!$X$5:$X$362,$J$4,DB_CAL_Q1_Q3!$V$5:$V$362,$B14),SUMIFS(DB_CAL_Q1_Q3!$AA$5:$AA$362,DB_CAL_Q1_Q3!$W$5:$W$362,$C$4,DB_CAL_Q1_Q3!$X$5:$X$362,$J$4,DB_CAL_Q1_Q3!$U$5:$U$362,$J$5,DB_CAL_Q1_Q3!$V$5:$V$362,$B14))))</f>
        <v>3</v>
      </c>
      <c r="G14" s="221">
        <f>IF(AND($J$4="Todas",$J$5="Todas"),SUMIFS(DB_CAL_Q1_Q3!$AB$5:$AB$362,DB_CAL_Q1_Q3!$W$5:$W$362,$C$4,DB_CAL_Q1_Q3!$V$5:$V$362,$B14),IF($J$4="Todas",SUMIFS(DB_CAL_Q1_Q3!$AB$5:$AB$362,DB_CAL_Q1_Q3!$W$5:$W$362,$C$4,DB_CAL_Q1_Q3!$U$5:$U$362,$J$5,DB_CAL_Q1_Q3!$V$5:$V$362,$B14),IF($J$5="Todas",SUMIFS(DB_CAL_Q1_Q3!$AB$5:$AB$362,DB_CAL_Q1_Q3!$W$5:$W$362,$C$4,DB_CAL_Q1_Q3!$X$5:$X$362,$J$4,DB_CAL_Q1_Q3!$V$5:$V$362,$B14),SUMIFS(DB_CAL_Q1_Q3!$AB$5:$AB$362,DB_CAL_Q1_Q3!$W$5:$W$362,$C$4,DB_CAL_Q1_Q3!$X$5:$X$362,$J$4,DB_CAL_Q1_Q3!$U$5:$U$362,$J$5,DB_CAL_Q1_Q3!$V$5:$V$362,$B14))))</f>
        <v>3</v>
      </c>
      <c r="H14" s="221">
        <f>IF(AND($J$4="Todas",$J$5="Todas"),SUMIFS(DB_CAL_Q1_Q3!$AC$5:$AC$362,DB_CAL_Q1_Q3!$W$5:$W$362,$C$4,DB_CAL_Q1_Q3!$V$5:$V$362,$B14),IF($J$4="Todas",SUMIFS(DB_CAL_Q1_Q3!$AC$5:$AC$362,DB_CAL_Q1_Q3!$W$5:$W$362,$C$4,DB_CAL_Q1_Q3!$U$5:$U$362,$J$5,DB_CAL_Q1_Q3!$V$5:$V$362,$B14),IF($J$5="Todas",SUMIFS(DB_CAL_Q1_Q3!$AC$5:$AC$362,DB_CAL_Q1_Q3!$W$5:$W$362,$C$4,DB_CAL_Q1_Q3!$X$5:$X$362,$J$4,DB_CAL_Q1_Q3!$V$5:$V$362,$B14),SUMIFS(DB_CAL_Q1_Q3!$AC$5:$AC$362,DB_CAL_Q1_Q3!$W$5:$W$362,$C$4,DB_CAL_Q1_Q3!$X$5:$X$362,$J$4,DB_CAL_Q1_Q3!$U$5:$U$362,$J$5,DB_CAL_Q1_Q3!$V$5:$V$362,$B14))))</f>
        <v>1</v>
      </c>
      <c r="I14" s="221">
        <f>IF(AND($J$4="Todas",$J$5="Todas"),SUMIFS(DB_CAL_Q1_Q3!$AD$5:$AD$362,DB_CAL_Q1_Q3!$W$5:$W$362,$C$4,DB_CAL_Q1_Q3!$V$5:$V$362,$B14),IF($J$4="Todas",SUMIFS(DB_CAL_Q1_Q3!$AD$5:$AD$362,DB_CAL_Q1_Q3!$W$5:$W$362,$C$4,DB_CAL_Q1_Q3!$U$5:$U$362,$J$5,DB_CAL_Q1_Q3!$V$5:$V$362,$B14),IF($J$5="Todas",SUMIFS(DB_CAL_Q1_Q3!$AD$5:$AD$362,DB_CAL_Q1_Q3!$W$5:$W$362,$C$4,DB_CAL_Q1_Q3!$X$5:$X$362,$J$4,DB_CAL_Q1_Q3!$V$5:$V$362,$B14),SUMIFS(DB_CAL_Q1_Q3!$AD$5:$AD$362,DB_CAL_Q1_Q3!$W$5:$W$362,$C$4,DB_CAL_Q1_Q3!$X$5:$X$362,$J$4,DB_CAL_Q1_Q3!$U$5:$U$362,$J$5,DB_CAL_Q1_Q3!$V$5:$V$362,$B14))))</f>
        <v>3</v>
      </c>
      <c r="J14" s="221">
        <f>IF(AND($J$4="Todas",$J$5="Todas"),SUMIFS(DB_CAL_Q1_Q3!$AE$5:$AE$362,DB_CAL_Q1_Q3!$W$5:$W$362,$C$4,DB_CAL_Q1_Q3!$V$5:$V$362,$B14),IF($J$4="Todas",SUMIFS(DB_CAL_Q1_Q3!$AE$5:$AE$362,DB_CAL_Q1_Q3!$W$5:$W$362,$C$4,DB_CAL_Q1_Q3!$U$5:$U$362,$J$5,DB_CAL_Q1_Q3!$V$5:$V$362,$B14),IF($J$5="Todas",SUMIFS(DB_CAL_Q1_Q3!$AE$5:$AE$362,DB_CAL_Q1_Q3!$W$5:$W$362,$C$4,DB_CAL_Q1_Q3!$X$5:$X$362,$J$4,DB_CAL_Q1_Q3!$V$5:$V$362,$B14),SUMIFS(DB_CAL_Q1_Q3!$AE$5:$AE$362,DB_CAL_Q1_Q3!$W$5:$W$362,$C$4,DB_CAL_Q1_Q3!$X$5:$X$362,$J$4,DB_CAL_Q1_Q3!$U$5:$U$362,$J$5,DB_CAL_Q1_Q3!$V$5:$V$362,$B14))))</f>
        <v>1</v>
      </c>
      <c r="K14" s="221">
        <f>IF(AND($J$4="Todas",$J$5="Todas"),SUMIFS(DB_CAL_Q1_Q3!$AF$5:$AF$362,DB_CAL_Q1_Q3!$W$5:$W$362,$C$4,DB_CAL_Q1_Q3!$V$5:$V$362,$B14),IF($J$4="Todas",SUMIFS(DB_CAL_Q1_Q3!$AF$5:$AF$362,DB_CAL_Q1_Q3!$W$5:$W$362,$C$4,DB_CAL_Q1_Q3!$U$5:$U$362,$J$5,DB_CAL_Q1_Q3!$V$5:$V$362,$B14),IF($J$5="Todas",SUMIFS(DB_CAL_Q1_Q3!$AF$5:$AF$362,DB_CAL_Q1_Q3!$W$5:$W$362,$C$4,DB_CAL_Q1_Q3!$X$5:$X$362,$J$4,DB_CAL_Q1_Q3!$V$5:$V$362,$B14),SUMIFS(DB_CAL_Q1_Q3!$AF$5:$AF$362,DB_CAL_Q1_Q3!$W$5:$W$362,$C$4,DB_CAL_Q1_Q3!$X$5:$X$362,$J$4,DB_CAL_Q1_Q3!$U$5:$U$362,$J$5,DB_CAL_Q1_Q3!$V$5:$V$362,$B14))))</f>
        <v>0</v>
      </c>
      <c r="L14" s="221">
        <f>IF(AND($J$4="Todas",$J$5="Todas"),SUMIFS(DB_CAL_Q1_Q3!$AG$5:$AG$362,DB_CAL_Q1_Q3!$W$5:$W$362,$C$4,DB_CAL_Q1_Q3!$V$5:$V$362,$B14),IF($J$4="Todas",SUMIFS(DB_CAL_Q1_Q3!$AG$5:$AG$362,DB_CAL_Q1_Q3!$W$5:$W$362,$C$4,DB_CAL_Q1_Q3!$U$5:$U$362,$J$5,DB_CAL_Q1_Q3!$V$5:$V$362,$B14),IF($J$5="Todas",SUMIFS(DB_CAL_Q1_Q3!$AG$5:$AG$362,DB_CAL_Q1_Q3!$W$5:$W$362,$C$4,DB_CAL_Q1_Q3!$X$5:$X$362,$J$4,DB_CAL_Q1_Q3!$V$5:$V$362,$B14),SUMIFS(DB_CAL_Q1_Q3!$AG$5:$AG$362,DB_CAL_Q1_Q3!$W$5:$W$362,$C$4,DB_CAL_Q1_Q3!$X$5:$X$362,$J$4,DB_CAL_Q1_Q3!$U$5:$U$362,$J$5,DB_CAL_Q1_Q3!$V$5:$V$362,$B14))))</f>
        <v>1</v>
      </c>
      <c r="M14" s="747">
        <f>IF(AND($J$4="Todas",$J$5="Todas"),COUNTIFS(DB_CAL_Q1_Q3!$W$5:$W$362,$C$4,DB_CAL_Q1_Q3!$V$5:$V$362,$P14),IF($J$4="Todas",COUNTIFS(DB_CAL_Q1_Q3!$W$5:$W$362,$C$4,DB_CAL_Q1_Q3!$U$5:$U$362,$J$5,DB_CAL_Q1_Q3!$V$5:$V$362,$P14),IF($J$5="Todas",COUNTIFS(DB_CAL_Q1_Q3!$W$5:$W$362,$C$4,DB_CAL_Q1_Q3!$X$5:$X$362,$J$4,DB_CAL_Q1_Q3!$V$5:$V$362,$P14),COUNTIFS(DB_CAL_Q1_Q3!$W$5:$W$362,$C$4,DB_CAL_Q1_Q3!$X$5:$X$362,$J$4,DB_CAL_Q1_Q3!$U$5:$U$362,$J$5,DB_CAL_Q1_Q3!$V$5:$V$362,$P14))))</f>
        <v>6</v>
      </c>
      <c r="N14" s="212">
        <f t="shared" si="2"/>
        <v>1</v>
      </c>
      <c r="O14" s="185">
        <f t="shared" si="7"/>
        <v>6</v>
      </c>
      <c r="P14" s="747" t="s">
        <v>99</v>
      </c>
      <c r="Q14" s="185"/>
      <c r="R14" s="185"/>
      <c r="S14" s="185"/>
      <c r="T14" s="748"/>
      <c r="U14" s="749" t="str">
        <f t="shared" si="4"/>
        <v>Objetivos ambientales</v>
      </c>
      <c r="V14" s="751">
        <f t="shared" si="5"/>
        <v>0.11999976000047999</v>
      </c>
      <c r="W14" s="185">
        <f t="shared" si="6"/>
        <v>0.11999976000047999</v>
      </c>
    </row>
    <row r="15" spans="1:23" ht="15" customHeight="1">
      <c r="A15" s="746">
        <v>7</v>
      </c>
      <c r="B15" s="209" t="str">
        <f t="shared" si="0"/>
        <v>Bomba de calor aire</v>
      </c>
      <c r="C15" s="221">
        <f t="shared" si="1"/>
        <v>4</v>
      </c>
      <c r="D15" s="221">
        <f>IF(AND($J$4="Todas",$J$5="Todas"),SUMIFS(DB_CAL_Q1_Q3!$Y$5:$Y$362,DB_CAL_Q1_Q3!$W$5:$W$362,$C$4,DB_CAL_Q1_Q3!$V$5:$V$362,$B15),IF($J$4="Todas",SUMIFS(DB_CAL_Q1_Q3!$Y$5:$Y$362,DB_CAL_Q1_Q3!$W$5:$W$362,$C$4,DB_CAL_Q1_Q3!$U$5:$U$362,$J$5,DB_CAL_Q1_Q3!$V$5:$V$362,$B15),IF($J$5="Todas",SUMIFS(DB_CAL_Q1_Q3!$Y$5:$Y$362,DB_CAL_Q1_Q3!$W$5:$W$362,$C$4,DB_CAL_Q1_Q3!$X$5:$X$362,$J$4,DB_CAL_Q1_Q3!$V$5:$V$362,$B15),SUMIFS(DB_CAL_Q1_Q3!$Y$5:$Y$362,DB_CAL_Q1_Q3!$W$5:$W$362,$C$4,DB_CAL_Q1_Q3!$X$5:$X$362,$J$4,DB_CAL_Q1_Q3!$U$5:$U$362,$J$5,DB_CAL_Q1_Q3!$V$5:$V$362,$B15))))</f>
        <v>0</v>
      </c>
      <c r="E15" s="221">
        <f>IF(AND($J$4="Todas",$J$5="Todas"),SUMIFS(DB_CAL_Q1_Q3!$Z$5:$Z$362,DB_CAL_Q1_Q3!$W$5:$W$362,$C$4,DB_CAL_Q1_Q3!$V$5:$V$362,$B15),IF($J$4="Todas",SUMIFS(DB_CAL_Q1_Q3!$Z$5:$Z$362,DB_CAL_Q1_Q3!$W$5:$W$362,$C$4,DB_CAL_Q1_Q3!$U$5:$U$362,$J$5,DB_CAL_Q1_Q3!$V$5:$V$362,$B15),IF($J$5="Todas",SUMIFS(DB_CAL_Q1_Q3!$Z$5:$Z$362,DB_CAL_Q1_Q3!$W$5:$W$362,$C$4,DB_CAL_Q1_Q3!$X$5:$X$362,$J$4,DB_CAL_Q1_Q3!$V$5:$V$362,$B15),SUMIFS(DB_CAL_Q1_Q3!$Z$5:$Z$362,DB_CAL_Q1_Q3!$W$5:$W$362,$C$4,DB_CAL_Q1_Q3!$X$5:$X$362,$J$4,DB_CAL_Q1_Q3!$U$5:$U$362,$J$5,DB_CAL_Q1_Q3!$V$5:$V$362,$B15))))</f>
        <v>0</v>
      </c>
      <c r="F15" s="221">
        <f>IF(AND($J$4="Todas",$J$5="Todas"),SUMIFS(DB_CAL_Q1_Q3!$AA$5:$AA$362,DB_CAL_Q1_Q3!$W$5:$W$362,$C$4,DB_CAL_Q1_Q3!$V$5:$V$362,$B15),IF($J$4="Todas",SUMIFS(DB_CAL_Q1_Q3!$AA$5:$AA$362,DB_CAL_Q1_Q3!$W$5:$W$362,$C$4,DB_CAL_Q1_Q3!$U$5:$U$362,$J$5,DB_CAL_Q1_Q3!$V$5:$V$362,$B15),IF($J$5="Todas",SUMIFS(DB_CAL_Q1_Q3!$AA$5:$AA$362,DB_CAL_Q1_Q3!$W$5:$W$362,$C$4,DB_CAL_Q1_Q3!$X$5:$X$362,$J$4,DB_CAL_Q1_Q3!$V$5:$V$362,$B15),SUMIFS(DB_CAL_Q1_Q3!$AA$5:$AA$362,DB_CAL_Q1_Q3!$W$5:$W$362,$C$4,DB_CAL_Q1_Q3!$X$5:$X$362,$J$4,DB_CAL_Q1_Q3!$U$5:$U$362,$J$5,DB_CAL_Q1_Q3!$V$5:$V$362,$B15))))</f>
        <v>1</v>
      </c>
      <c r="G15" s="221">
        <f>IF(AND($J$4="Todas",$J$5="Todas"),SUMIFS(DB_CAL_Q1_Q3!$AB$5:$AB$362,DB_CAL_Q1_Q3!$W$5:$W$362,$C$4,DB_CAL_Q1_Q3!$V$5:$V$362,$B15),IF($J$4="Todas",SUMIFS(DB_CAL_Q1_Q3!$AB$5:$AB$362,DB_CAL_Q1_Q3!$W$5:$W$362,$C$4,DB_CAL_Q1_Q3!$U$5:$U$362,$J$5,DB_CAL_Q1_Q3!$V$5:$V$362,$B15),IF($J$5="Todas",SUMIFS(DB_CAL_Q1_Q3!$AB$5:$AB$362,DB_CAL_Q1_Q3!$W$5:$W$362,$C$4,DB_CAL_Q1_Q3!$X$5:$X$362,$J$4,DB_CAL_Q1_Q3!$V$5:$V$362,$B15),SUMIFS(DB_CAL_Q1_Q3!$AB$5:$AB$362,DB_CAL_Q1_Q3!$W$5:$W$362,$C$4,DB_CAL_Q1_Q3!$X$5:$X$362,$J$4,DB_CAL_Q1_Q3!$U$5:$U$362,$J$5,DB_CAL_Q1_Q3!$V$5:$V$362,$B15))))</f>
        <v>1</v>
      </c>
      <c r="H15" s="221">
        <f>IF(AND($J$4="Todas",$J$5="Todas"),SUMIFS(DB_CAL_Q1_Q3!$AC$5:$AC$362,DB_CAL_Q1_Q3!$W$5:$W$362,$C$4,DB_CAL_Q1_Q3!$V$5:$V$362,$B15),IF($J$4="Todas",SUMIFS(DB_CAL_Q1_Q3!$AC$5:$AC$362,DB_CAL_Q1_Q3!$W$5:$W$362,$C$4,DB_CAL_Q1_Q3!$U$5:$U$362,$J$5,DB_CAL_Q1_Q3!$V$5:$V$362,$B15),IF($J$5="Todas",SUMIFS(DB_CAL_Q1_Q3!$AC$5:$AC$362,DB_CAL_Q1_Q3!$W$5:$W$362,$C$4,DB_CAL_Q1_Q3!$X$5:$X$362,$J$4,DB_CAL_Q1_Q3!$V$5:$V$362,$B15),SUMIFS(DB_CAL_Q1_Q3!$AC$5:$AC$362,DB_CAL_Q1_Q3!$W$5:$W$362,$C$4,DB_CAL_Q1_Q3!$X$5:$X$362,$J$4,DB_CAL_Q1_Q3!$U$5:$U$362,$J$5,DB_CAL_Q1_Q3!$V$5:$V$362,$B15))))</f>
        <v>1</v>
      </c>
      <c r="I15" s="221">
        <f>IF(AND($J$4="Todas",$J$5="Todas"),SUMIFS(DB_CAL_Q1_Q3!$AD$5:$AD$362,DB_CAL_Q1_Q3!$W$5:$W$362,$C$4,DB_CAL_Q1_Q3!$V$5:$V$362,$B15),IF($J$4="Todas",SUMIFS(DB_CAL_Q1_Q3!$AD$5:$AD$362,DB_CAL_Q1_Q3!$W$5:$W$362,$C$4,DB_CAL_Q1_Q3!$U$5:$U$362,$J$5,DB_CAL_Q1_Q3!$V$5:$V$362,$B15),IF($J$5="Todas",SUMIFS(DB_CAL_Q1_Q3!$AD$5:$AD$362,DB_CAL_Q1_Q3!$W$5:$W$362,$C$4,DB_CAL_Q1_Q3!$X$5:$X$362,$J$4,DB_CAL_Q1_Q3!$V$5:$V$362,$B15),SUMIFS(DB_CAL_Q1_Q3!$AD$5:$AD$362,DB_CAL_Q1_Q3!$W$5:$W$362,$C$4,DB_CAL_Q1_Q3!$X$5:$X$362,$J$4,DB_CAL_Q1_Q3!$U$5:$U$362,$J$5,DB_CAL_Q1_Q3!$V$5:$V$362,$B15))))</f>
        <v>1</v>
      </c>
      <c r="J15" s="221">
        <f>IF(AND($J$4="Todas",$J$5="Todas"),SUMIFS(DB_CAL_Q1_Q3!$AE$5:$AE$362,DB_CAL_Q1_Q3!$W$5:$W$362,$C$4,DB_CAL_Q1_Q3!$V$5:$V$362,$B15),IF($J$4="Todas",SUMIFS(DB_CAL_Q1_Q3!$AE$5:$AE$362,DB_CAL_Q1_Q3!$W$5:$W$362,$C$4,DB_CAL_Q1_Q3!$U$5:$U$362,$J$5,DB_CAL_Q1_Q3!$V$5:$V$362,$B15),IF($J$5="Todas",SUMIFS(DB_CAL_Q1_Q3!$AE$5:$AE$362,DB_CAL_Q1_Q3!$W$5:$W$362,$C$4,DB_CAL_Q1_Q3!$X$5:$X$362,$J$4,DB_CAL_Q1_Q3!$V$5:$V$362,$B15),SUMIFS(DB_CAL_Q1_Q3!$AE$5:$AE$362,DB_CAL_Q1_Q3!$W$5:$W$362,$C$4,DB_CAL_Q1_Q3!$X$5:$X$362,$J$4,DB_CAL_Q1_Q3!$U$5:$U$362,$J$5,DB_CAL_Q1_Q3!$V$5:$V$362,$B15))))</f>
        <v>0</v>
      </c>
      <c r="K15" s="221">
        <f>IF(AND($J$4="Todas",$J$5="Todas"),SUMIFS(DB_CAL_Q1_Q3!$AF$5:$AF$362,DB_CAL_Q1_Q3!$W$5:$W$362,$C$4,DB_CAL_Q1_Q3!$V$5:$V$362,$B15),IF($J$4="Todas",SUMIFS(DB_CAL_Q1_Q3!$AF$5:$AF$362,DB_CAL_Q1_Q3!$W$5:$W$362,$C$4,DB_CAL_Q1_Q3!$U$5:$U$362,$J$5,DB_CAL_Q1_Q3!$V$5:$V$362,$B15),IF($J$5="Todas",SUMIFS(DB_CAL_Q1_Q3!$AF$5:$AF$362,DB_CAL_Q1_Q3!$W$5:$W$362,$C$4,DB_CAL_Q1_Q3!$X$5:$X$362,$J$4,DB_CAL_Q1_Q3!$V$5:$V$362,$B15),SUMIFS(DB_CAL_Q1_Q3!$AF$5:$AF$362,DB_CAL_Q1_Q3!$W$5:$W$362,$C$4,DB_CAL_Q1_Q3!$X$5:$X$362,$J$4,DB_CAL_Q1_Q3!$U$5:$U$362,$J$5,DB_CAL_Q1_Q3!$V$5:$V$362,$B15))))</f>
        <v>0</v>
      </c>
      <c r="L15" s="221">
        <f>IF(AND($J$4="Todas",$J$5="Todas"),SUMIFS(DB_CAL_Q1_Q3!$AG$5:$AG$362,DB_CAL_Q1_Q3!$W$5:$W$362,$C$4,DB_CAL_Q1_Q3!$V$5:$V$362,$B15),IF($J$4="Todas",SUMIFS(DB_CAL_Q1_Q3!$AG$5:$AG$362,DB_CAL_Q1_Q3!$W$5:$W$362,$C$4,DB_CAL_Q1_Q3!$U$5:$U$362,$J$5,DB_CAL_Q1_Q3!$V$5:$V$362,$B15),IF($J$5="Todas",SUMIFS(DB_CAL_Q1_Q3!$AG$5:$AG$362,DB_CAL_Q1_Q3!$W$5:$W$362,$C$4,DB_CAL_Q1_Q3!$X$5:$X$362,$J$4,DB_CAL_Q1_Q3!$V$5:$V$362,$B15),SUMIFS(DB_CAL_Q1_Q3!$AG$5:$AG$362,DB_CAL_Q1_Q3!$W$5:$W$362,$C$4,DB_CAL_Q1_Q3!$X$5:$X$362,$J$4,DB_CAL_Q1_Q3!$U$5:$U$362,$J$5,DB_CAL_Q1_Q3!$V$5:$V$362,$B15))))</f>
        <v>1</v>
      </c>
      <c r="M15" s="747">
        <f>IF(AND($J$4="Todas",$J$5="Todas"),COUNTIFS(DB_CAL_Q1_Q3!$W$5:$W$362,$C$4,DB_CAL_Q1_Q3!$V$5:$V$362,$P15),IF($J$4="Todas",COUNTIFS(DB_CAL_Q1_Q3!$W$5:$W$362,$C$4,DB_CAL_Q1_Q3!$U$5:$U$362,$J$5,DB_CAL_Q1_Q3!$V$5:$V$362,$P15),IF($J$5="Todas",COUNTIFS(DB_CAL_Q1_Q3!$W$5:$W$362,$C$4,DB_CAL_Q1_Q3!$X$5:$X$362,$J$4,DB_CAL_Q1_Q3!$V$5:$V$362,$P15),COUNTIFS(DB_CAL_Q1_Q3!$W$5:$W$362,$C$4,DB_CAL_Q1_Q3!$X$5:$X$362,$J$4,DB_CAL_Q1_Q3!$U$5:$U$362,$J$5,DB_CAL_Q1_Q3!$V$5:$V$362,$P15))))</f>
        <v>26</v>
      </c>
      <c r="N15" s="212">
        <f t="shared" si="2"/>
        <v>1</v>
      </c>
      <c r="O15" s="185">
        <f t="shared" si="7"/>
        <v>26</v>
      </c>
      <c r="P15" s="747" t="s">
        <v>71</v>
      </c>
      <c r="Q15" s="185"/>
      <c r="R15" s="185"/>
      <c r="S15" s="185"/>
      <c r="T15" s="748"/>
      <c r="U15" s="749" t="str">
        <f t="shared" si="4"/>
        <v>Opción barata</v>
      </c>
      <c r="V15" s="751">
        <f t="shared" si="5"/>
        <v>7.5555404444746663E-2</v>
      </c>
      <c r="W15" s="185">
        <f t="shared" si="6"/>
        <v>7.5555404444746663E-2</v>
      </c>
    </row>
    <row r="16" spans="1:23" ht="15" customHeight="1">
      <c r="A16" s="746">
        <v>8</v>
      </c>
      <c r="B16" s="209" t="str">
        <f t="shared" si="0"/>
        <v>Solar Térmica</v>
      </c>
      <c r="C16" s="221">
        <f t="shared" si="1"/>
        <v>2</v>
      </c>
      <c r="D16" s="221">
        <f>IF(AND($J$4="Todas",$J$5="Todas"),SUMIFS(DB_CAL_Q1_Q3!$Y$5:$Y$362,DB_CAL_Q1_Q3!$W$5:$W$362,$C$4,DB_CAL_Q1_Q3!$V$5:$V$362,$B16),IF($J$4="Todas",SUMIFS(DB_CAL_Q1_Q3!$Y$5:$Y$362,DB_CAL_Q1_Q3!$W$5:$W$362,$C$4,DB_CAL_Q1_Q3!$U$5:$U$362,$J$5,DB_CAL_Q1_Q3!$V$5:$V$362,$B16),IF($J$5="Todas",SUMIFS(DB_CAL_Q1_Q3!$Y$5:$Y$362,DB_CAL_Q1_Q3!$W$5:$W$362,$C$4,DB_CAL_Q1_Q3!$X$5:$X$362,$J$4,DB_CAL_Q1_Q3!$V$5:$V$362,$B16),SUMIFS(DB_CAL_Q1_Q3!$Y$5:$Y$362,DB_CAL_Q1_Q3!$W$5:$W$362,$C$4,DB_CAL_Q1_Q3!$X$5:$X$362,$J$4,DB_CAL_Q1_Q3!$U$5:$U$362,$J$5,DB_CAL_Q1_Q3!$V$5:$V$362,$B16))))</f>
        <v>0</v>
      </c>
      <c r="E16" s="221">
        <f>IF(AND($J$4="Todas",$J$5="Todas"),SUMIFS(DB_CAL_Q1_Q3!$Z$5:$Z$362,DB_CAL_Q1_Q3!$W$5:$W$362,$C$4,DB_CAL_Q1_Q3!$V$5:$V$362,$B16),IF($J$4="Todas",SUMIFS(DB_CAL_Q1_Q3!$Z$5:$Z$362,DB_CAL_Q1_Q3!$W$5:$W$362,$C$4,DB_CAL_Q1_Q3!$U$5:$U$362,$J$5,DB_CAL_Q1_Q3!$V$5:$V$362,$B16),IF($J$5="Todas",SUMIFS(DB_CAL_Q1_Q3!$Z$5:$Z$362,DB_CAL_Q1_Q3!$W$5:$W$362,$C$4,DB_CAL_Q1_Q3!$X$5:$X$362,$J$4,DB_CAL_Q1_Q3!$V$5:$V$362,$B16),SUMIFS(DB_CAL_Q1_Q3!$Z$5:$Z$362,DB_CAL_Q1_Q3!$W$5:$W$362,$C$4,DB_CAL_Q1_Q3!$X$5:$X$362,$J$4,DB_CAL_Q1_Q3!$U$5:$U$362,$J$5,DB_CAL_Q1_Q3!$V$5:$V$362,$B16))))</f>
        <v>0</v>
      </c>
      <c r="F16" s="221">
        <f>IF(AND($J$4="Todas",$J$5="Todas"),SUMIFS(DB_CAL_Q1_Q3!$AA$5:$AA$362,DB_CAL_Q1_Q3!$W$5:$W$362,$C$4,DB_CAL_Q1_Q3!$V$5:$V$362,$B16),IF($J$4="Todas",SUMIFS(DB_CAL_Q1_Q3!$AA$5:$AA$362,DB_CAL_Q1_Q3!$W$5:$W$362,$C$4,DB_CAL_Q1_Q3!$U$5:$U$362,$J$5,DB_CAL_Q1_Q3!$V$5:$V$362,$B16),IF($J$5="Todas",SUMIFS(DB_CAL_Q1_Q3!$AA$5:$AA$362,DB_CAL_Q1_Q3!$W$5:$W$362,$C$4,DB_CAL_Q1_Q3!$X$5:$X$362,$J$4,DB_CAL_Q1_Q3!$V$5:$V$362,$B16),SUMIFS(DB_CAL_Q1_Q3!$AA$5:$AA$362,DB_CAL_Q1_Q3!$W$5:$W$362,$C$4,DB_CAL_Q1_Q3!$X$5:$X$362,$J$4,DB_CAL_Q1_Q3!$U$5:$U$362,$J$5,DB_CAL_Q1_Q3!$V$5:$V$362,$B16))))</f>
        <v>0</v>
      </c>
      <c r="G16" s="221">
        <f>IF(AND($J$4="Todas",$J$5="Todas"),SUMIFS(DB_CAL_Q1_Q3!$AB$5:$AB$362,DB_CAL_Q1_Q3!$W$5:$W$362,$C$4,DB_CAL_Q1_Q3!$V$5:$V$362,$B16),IF($J$4="Todas",SUMIFS(DB_CAL_Q1_Q3!$AB$5:$AB$362,DB_CAL_Q1_Q3!$W$5:$W$362,$C$4,DB_CAL_Q1_Q3!$U$5:$U$362,$J$5,DB_CAL_Q1_Q3!$V$5:$V$362,$B16),IF($J$5="Todas",SUMIFS(DB_CAL_Q1_Q3!$AB$5:$AB$362,DB_CAL_Q1_Q3!$W$5:$W$362,$C$4,DB_CAL_Q1_Q3!$X$5:$X$362,$J$4,DB_CAL_Q1_Q3!$V$5:$V$362,$B16),SUMIFS(DB_CAL_Q1_Q3!$AB$5:$AB$362,DB_CAL_Q1_Q3!$W$5:$W$362,$C$4,DB_CAL_Q1_Q3!$X$5:$X$362,$J$4,DB_CAL_Q1_Q3!$U$5:$U$362,$J$5,DB_CAL_Q1_Q3!$V$5:$V$362,$B16))))</f>
        <v>0</v>
      </c>
      <c r="H16" s="221">
        <f>IF(AND($J$4="Todas",$J$5="Todas"),SUMIFS(DB_CAL_Q1_Q3!$AC$5:$AC$362,DB_CAL_Q1_Q3!$W$5:$W$362,$C$4,DB_CAL_Q1_Q3!$V$5:$V$362,$B16),IF($J$4="Todas",SUMIFS(DB_CAL_Q1_Q3!$AC$5:$AC$362,DB_CAL_Q1_Q3!$W$5:$W$362,$C$4,DB_CAL_Q1_Q3!$U$5:$U$362,$J$5,DB_CAL_Q1_Q3!$V$5:$V$362,$B16),IF($J$5="Todas",SUMIFS(DB_CAL_Q1_Q3!$AC$5:$AC$362,DB_CAL_Q1_Q3!$W$5:$W$362,$C$4,DB_CAL_Q1_Q3!$X$5:$X$362,$J$4,DB_CAL_Q1_Q3!$V$5:$V$362,$B16),SUMIFS(DB_CAL_Q1_Q3!$AC$5:$AC$362,DB_CAL_Q1_Q3!$W$5:$W$362,$C$4,DB_CAL_Q1_Q3!$X$5:$X$362,$J$4,DB_CAL_Q1_Q3!$U$5:$U$362,$J$5,DB_CAL_Q1_Q3!$V$5:$V$362,$B16))))</f>
        <v>2</v>
      </c>
      <c r="I16" s="221">
        <f>IF(AND($J$4="Todas",$J$5="Todas"),SUMIFS(DB_CAL_Q1_Q3!$AD$5:$AD$362,DB_CAL_Q1_Q3!$W$5:$W$362,$C$4,DB_CAL_Q1_Q3!$V$5:$V$362,$B16),IF($J$4="Todas",SUMIFS(DB_CAL_Q1_Q3!$AD$5:$AD$362,DB_CAL_Q1_Q3!$W$5:$W$362,$C$4,DB_CAL_Q1_Q3!$U$5:$U$362,$J$5,DB_CAL_Q1_Q3!$V$5:$V$362,$B16),IF($J$5="Todas",SUMIFS(DB_CAL_Q1_Q3!$AD$5:$AD$362,DB_CAL_Q1_Q3!$W$5:$W$362,$C$4,DB_CAL_Q1_Q3!$X$5:$X$362,$J$4,DB_CAL_Q1_Q3!$V$5:$V$362,$B16),SUMIFS(DB_CAL_Q1_Q3!$AD$5:$AD$362,DB_CAL_Q1_Q3!$W$5:$W$362,$C$4,DB_CAL_Q1_Q3!$X$5:$X$362,$J$4,DB_CAL_Q1_Q3!$U$5:$U$362,$J$5,DB_CAL_Q1_Q3!$V$5:$V$362,$B16))))</f>
        <v>0</v>
      </c>
      <c r="J16" s="221">
        <f>IF(AND($J$4="Todas",$J$5="Todas"),SUMIFS(DB_CAL_Q1_Q3!$AE$5:$AE$362,DB_CAL_Q1_Q3!$W$5:$W$362,$C$4,DB_CAL_Q1_Q3!$V$5:$V$362,$B16),IF($J$4="Todas",SUMIFS(DB_CAL_Q1_Q3!$AE$5:$AE$362,DB_CAL_Q1_Q3!$W$5:$W$362,$C$4,DB_CAL_Q1_Q3!$U$5:$U$362,$J$5,DB_CAL_Q1_Q3!$V$5:$V$362,$B16),IF($J$5="Todas",SUMIFS(DB_CAL_Q1_Q3!$AE$5:$AE$362,DB_CAL_Q1_Q3!$W$5:$W$362,$C$4,DB_CAL_Q1_Q3!$X$5:$X$362,$J$4,DB_CAL_Q1_Q3!$V$5:$V$362,$B16),SUMIFS(DB_CAL_Q1_Q3!$AE$5:$AE$362,DB_CAL_Q1_Q3!$W$5:$W$362,$C$4,DB_CAL_Q1_Q3!$X$5:$X$362,$J$4,DB_CAL_Q1_Q3!$U$5:$U$362,$J$5,DB_CAL_Q1_Q3!$V$5:$V$362,$B16))))</f>
        <v>0</v>
      </c>
      <c r="K16" s="221">
        <f>IF(AND($J$4="Todas",$J$5="Todas"),SUMIFS(DB_CAL_Q1_Q3!$AF$5:$AF$362,DB_CAL_Q1_Q3!$W$5:$W$362,$C$4,DB_CAL_Q1_Q3!$V$5:$V$362,$B16),IF($J$4="Todas",SUMIFS(DB_CAL_Q1_Q3!$AF$5:$AF$362,DB_CAL_Q1_Q3!$W$5:$W$362,$C$4,DB_CAL_Q1_Q3!$U$5:$U$362,$J$5,DB_CAL_Q1_Q3!$V$5:$V$362,$B16),IF($J$5="Todas",SUMIFS(DB_CAL_Q1_Q3!$AF$5:$AF$362,DB_CAL_Q1_Q3!$W$5:$W$362,$C$4,DB_CAL_Q1_Q3!$X$5:$X$362,$J$4,DB_CAL_Q1_Q3!$V$5:$V$362,$B16),SUMIFS(DB_CAL_Q1_Q3!$AF$5:$AF$362,DB_CAL_Q1_Q3!$W$5:$W$362,$C$4,DB_CAL_Q1_Q3!$X$5:$X$362,$J$4,DB_CAL_Q1_Q3!$U$5:$U$362,$J$5,DB_CAL_Q1_Q3!$V$5:$V$362,$B16))))</f>
        <v>0</v>
      </c>
      <c r="L16" s="221">
        <f>IF(AND($J$4="Todas",$J$5="Todas"),SUMIFS(DB_CAL_Q1_Q3!$AG$5:$AG$362,DB_CAL_Q1_Q3!$W$5:$W$362,$C$4,DB_CAL_Q1_Q3!$V$5:$V$362,$B16),IF($J$4="Todas",SUMIFS(DB_CAL_Q1_Q3!$AG$5:$AG$362,DB_CAL_Q1_Q3!$W$5:$W$362,$C$4,DB_CAL_Q1_Q3!$U$5:$U$362,$J$5,DB_CAL_Q1_Q3!$V$5:$V$362,$B16),IF($J$5="Todas",SUMIFS(DB_CAL_Q1_Q3!$AG$5:$AG$362,DB_CAL_Q1_Q3!$W$5:$W$362,$C$4,DB_CAL_Q1_Q3!$X$5:$X$362,$J$4,DB_CAL_Q1_Q3!$V$5:$V$362,$B16),SUMIFS(DB_CAL_Q1_Q3!$AG$5:$AG$362,DB_CAL_Q1_Q3!$W$5:$W$362,$C$4,DB_CAL_Q1_Q3!$X$5:$X$362,$J$4,DB_CAL_Q1_Q3!$U$5:$U$362,$J$5,DB_CAL_Q1_Q3!$V$5:$V$362,$B16))))</f>
        <v>0</v>
      </c>
      <c r="M16" s="747">
        <f>IF(AND($J$4="Todas",$J$5="Todas"),COUNTIFS(DB_CAL_Q1_Q3!$W$5:$W$362,$C$4,DB_CAL_Q1_Q3!$V$5:$V$362,$P16),IF($J$4="Todas",COUNTIFS(DB_CAL_Q1_Q3!$W$5:$W$362,$C$4,DB_CAL_Q1_Q3!$U$5:$U$362,$J$5,DB_CAL_Q1_Q3!$V$5:$V$362,$P16),IF($J$5="Todas",COUNTIFS(DB_CAL_Q1_Q3!$W$5:$W$362,$C$4,DB_CAL_Q1_Q3!$X$5:$X$362,$J$4,DB_CAL_Q1_Q3!$V$5:$V$362,$P16),COUNTIFS(DB_CAL_Q1_Q3!$W$5:$W$362,$C$4,DB_CAL_Q1_Q3!$X$5:$X$362,$J$4,DB_CAL_Q1_Q3!$U$5:$U$362,$J$5,DB_CAL_Q1_Q3!$V$5:$V$362,$P16))))</f>
        <v>0</v>
      </c>
      <c r="N16" s="212">
        <f t="shared" si="2"/>
        <v>4</v>
      </c>
      <c r="O16" s="185">
        <f t="shared" si="7"/>
        <v>9.0000000000000006E-5</v>
      </c>
      <c r="P16" s="747" t="s">
        <v>102</v>
      </c>
      <c r="Q16" s="185"/>
      <c r="R16" s="185"/>
      <c r="S16" s="185"/>
      <c r="T16" s="748"/>
      <c r="U16" s="749" t="str">
        <f t="shared" si="4"/>
        <v>Obligación legal</v>
      </c>
      <c r="V16" s="752">
        <f t="shared" si="5"/>
        <v>3.9999920000159991E-2</v>
      </c>
      <c r="W16" s="185">
        <f t="shared" si="6"/>
        <v>3.9999920000159991E-2</v>
      </c>
    </row>
    <row r="17" spans="1:23" ht="15" customHeight="1">
      <c r="A17" s="746">
        <v>9</v>
      </c>
      <c r="B17" s="209" t="str">
        <f t="shared" si="0"/>
        <v>Bomba de calor agua</v>
      </c>
      <c r="C17" s="221">
        <f t="shared" si="1"/>
        <v>1</v>
      </c>
      <c r="D17" s="221">
        <f>IF(AND($J$4="Todas",$J$5="Todas"),SUMIFS(DB_CAL_Q1_Q3!$Y$5:$Y$362,DB_CAL_Q1_Q3!$W$5:$W$362,$C$4,DB_CAL_Q1_Q3!$V$5:$V$362,$B17),IF($J$4="Todas",SUMIFS(DB_CAL_Q1_Q3!$Y$5:$Y$362,DB_CAL_Q1_Q3!$W$5:$W$362,$C$4,DB_CAL_Q1_Q3!$U$5:$U$362,$J$5,DB_CAL_Q1_Q3!$V$5:$V$362,$B17),IF($J$5="Todas",SUMIFS(DB_CAL_Q1_Q3!$Y$5:$Y$362,DB_CAL_Q1_Q3!$W$5:$W$362,$C$4,DB_CAL_Q1_Q3!$X$5:$X$362,$J$4,DB_CAL_Q1_Q3!$V$5:$V$362,$B17),SUMIFS(DB_CAL_Q1_Q3!$Y$5:$Y$362,DB_CAL_Q1_Q3!$W$5:$W$362,$C$4,DB_CAL_Q1_Q3!$X$5:$X$362,$J$4,DB_CAL_Q1_Q3!$U$5:$U$362,$J$5,DB_CAL_Q1_Q3!$V$5:$V$362,$B17))))</f>
        <v>0</v>
      </c>
      <c r="E17" s="221">
        <f>IF(AND($J$4="Todas",$J$5="Todas"),SUMIFS(DB_CAL_Q1_Q3!$Z$5:$Z$362,DB_CAL_Q1_Q3!$W$5:$W$362,$C$4,DB_CAL_Q1_Q3!$V$5:$V$362,$B17),IF($J$4="Todas",SUMIFS(DB_CAL_Q1_Q3!$Z$5:$Z$362,DB_CAL_Q1_Q3!$W$5:$W$362,$C$4,DB_CAL_Q1_Q3!$U$5:$U$362,$J$5,DB_CAL_Q1_Q3!$V$5:$V$362,$B17),IF($J$5="Todas",SUMIFS(DB_CAL_Q1_Q3!$Z$5:$Z$362,DB_CAL_Q1_Q3!$W$5:$W$362,$C$4,DB_CAL_Q1_Q3!$X$5:$X$362,$J$4,DB_CAL_Q1_Q3!$V$5:$V$362,$B17),SUMIFS(DB_CAL_Q1_Q3!$Z$5:$Z$362,DB_CAL_Q1_Q3!$W$5:$W$362,$C$4,DB_CAL_Q1_Q3!$X$5:$X$362,$J$4,DB_CAL_Q1_Q3!$U$5:$U$362,$J$5,DB_CAL_Q1_Q3!$V$5:$V$362,$B17))))</f>
        <v>0</v>
      </c>
      <c r="F17" s="221">
        <f>IF(AND($J$4="Todas",$J$5="Todas"),SUMIFS(DB_CAL_Q1_Q3!$AA$5:$AA$362,DB_CAL_Q1_Q3!$W$5:$W$362,$C$4,DB_CAL_Q1_Q3!$V$5:$V$362,$B17),IF($J$4="Todas",SUMIFS(DB_CAL_Q1_Q3!$AA$5:$AA$362,DB_CAL_Q1_Q3!$W$5:$W$362,$C$4,DB_CAL_Q1_Q3!$U$5:$U$362,$J$5,DB_CAL_Q1_Q3!$V$5:$V$362,$B17),IF($J$5="Todas",SUMIFS(DB_CAL_Q1_Q3!$AA$5:$AA$362,DB_CAL_Q1_Q3!$W$5:$W$362,$C$4,DB_CAL_Q1_Q3!$X$5:$X$362,$J$4,DB_CAL_Q1_Q3!$V$5:$V$362,$B17),SUMIFS(DB_CAL_Q1_Q3!$AA$5:$AA$362,DB_CAL_Q1_Q3!$W$5:$W$362,$C$4,DB_CAL_Q1_Q3!$X$5:$X$362,$J$4,DB_CAL_Q1_Q3!$U$5:$U$362,$J$5,DB_CAL_Q1_Q3!$V$5:$V$362,$B17))))</f>
        <v>0</v>
      </c>
      <c r="G17" s="221">
        <f>IF(AND($J$4="Todas",$J$5="Todas"),SUMIFS(DB_CAL_Q1_Q3!$AB$5:$AB$362,DB_CAL_Q1_Q3!$W$5:$W$362,$C$4,DB_CAL_Q1_Q3!$V$5:$V$362,$B17),IF($J$4="Todas",SUMIFS(DB_CAL_Q1_Q3!$AB$5:$AB$362,DB_CAL_Q1_Q3!$W$5:$W$362,$C$4,DB_CAL_Q1_Q3!$U$5:$U$362,$J$5,DB_CAL_Q1_Q3!$V$5:$V$362,$B17),IF($J$5="Todas",SUMIFS(DB_CAL_Q1_Q3!$AB$5:$AB$362,DB_CAL_Q1_Q3!$W$5:$W$362,$C$4,DB_CAL_Q1_Q3!$X$5:$X$362,$J$4,DB_CAL_Q1_Q3!$V$5:$V$362,$B17),SUMIFS(DB_CAL_Q1_Q3!$AB$5:$AB$362,DB_CAL_Q1_Q3!$W$5:$W$362,$C$4,DB_CAL_Q1_Q3!$X$5:$X$362,$J$4,DB_CAL_Q1_Q3!$U$5:$U$362,$J$5,DB_CAL_Q1_Q3!$V$5:$V$362,$B17))))</f>
        <v>0</v>
      </c>
      <c r="H17" s="221">
        <f>IF(AND($J$4="Todas",$J$5="Todas"),SUMIFS(DB_CAL_Q1_Q3!$AC$5:$AC$362,DB_CAL_Q1_Q3!$W$5:$W$362,$C$4,DB_CAL_Q1_Q3!$V$5:$V$362,$B17),IF($J$4="Todas",SUMIFS(DB_CAL_Q1_Q3!$AC$5:$AC$362,DB_CAL_Q1_Q3!$W$5:$W$362,$C$4,DB_CAL_Q1_Q3!$U$5:$U$362,$J$5,DB_CAL_Q1_Q3!$V$5:$V$362,$B17),IF($J$5="Todas",SUMIFS(DB_CAL_Q1_Q3!$AC$5:$AC$362,DB_CAL_Q1_Q3!$W$5:$W$362,$C$4,DB_CAL_Q1_Q3!$X$5:$X$362,$J$4,DB_CAL_Q1_Q3!$V$5:$V$362,$B17),SUMIFS(DB_CAL_Q1_Q3!$AC$5:$AC$362,DB_CAL_Q1_Q3!$W$5:$W$362,$C$4,DB_CAL_Q1_Q3!$X$5:$X$362,$J$4,DB_CAL_Q1_Q3!$U$5:$U$362,$J$5,DB_CAL_Q1_Q3!$V$5:$V$362,$B17))))</f>
        <v>0</v>
      </c>
      <c r="I17" s="221">
        <f>IF(AND($J$4="Todas",$J$5="Todas"),SUMIFS(DB_CAL_Q1_Q3!$AD$5:$AD$362,DB_CAL_Q1_Q3!$W$5:$W$362,$C$4,DB_CAL_Q1_Q3!$V$5:$V$362,$B17),IF($J$4="Todas",SUMIFS(DB_CAL_Q1_Q3!$AD$5:$AD$362,DB_CAL_Q1_Q3!$W$5:$W$362,$C$4,DB_CAL_Q1_Q3!$U$5:$U$362,$J$5,DB_CAL_Q1_Q3!$V$5:$V$362,$B17),IF($J$5="Todas",SUMIFS(DB_CAL_Q1_Q3!$AD$5:$AD$362,DB_CAL_Q1_Q3!$W$5:$W$362,$C$4,DB_CAL_Q1_Q3!$X$5:$X$362,$J$4,DB_CAL_Q1_Q3!$V$5:$V$362,$B17),SUMIFS(DB_CAL_Q1_Q3!$AD$5:$AD$362,DB_CAL_Q1_Q3!$W$5:$W$362,$C$4,DB_CAL_Q1_Q3!$X$5:$X$362,$J$4,DB_CAL_Q1_Q3!$U$5:$U$362,$J$5,DB_CAL_Q1_Q3!$V$5:$V$362,$B17))))</f>
        <v>1</v>
      </c>
      <c r="J17" s="221">
        <f>IF(AND($J$4="Todas",$J$5="Todas"),SUMIFS(DB_CAL_Q1_Q3!$AE$5:$AE$362,DB_CAL_Q1_Q3!$W$5:$W$362,$C$4,DB_CAL_Q1_Q3!$V$5:$V$362,$B17),IF($J$4="Todas",SUMIFS(DB_CAL_Q1_Q3!$AE$5:$AE$362,DB_CAL_Q1_Q3!$W$5:$W$362,$C$4,DB_CAL_Q1_Q3!$U$5:$U$362,$J$5,DB_CAL_Q1_Q3!$V$5:$V$362,$B17),IF($J$5="Todas",SUMIFS(DB_CAL_Q1_Q3!$AE$5:$AE$362,DB_CAL_Q1_Q3!$W$5:$W$362,$C$4,DB_CAL_Q1_Q3!$X$5:$X$362,$J$4,DB_CAL_Q1_Q3!$V$5:$V$362,$B17),SUMIFS(DB_CAL_Q1_Q3!$AE$5:$AE$362,DB_CAL_Q1_Q3!$W$5:$W$362,$C$4,DB_CAL_Q1_Q3!$X$5:$X$362,$J$4,DB_CAL_Q1_Q3!$U$5:$U$362,$J$5,DB_CAL_Q1_Q3!$V$5:$V$362,$B17))))</f>
        <v>0</v>
      </c>
      <c r="K17" s="221">
        <f>IF(AND($J$4="Todas",$J$5="Todas"),SUMIFS(DB_CAL_Q1_Q3!$AF$5:$AF$362,DB_CAL_Q1_Q3!$W$5:$W$362,$C$4,DB_CAL_Q1_Q3!$V$5:$V$362,$B17),IF($J$4="Todas",SUMIFS(DB_CAL_Q1_Q3!$AF$5:$AF$362,DB_CAL_Q1_Q3!$W$5:$W$362,$C$4,DB_CAL_Q1_Q3!$U$5:$U$362,$J$5,DB_CAL_Q1_Q3!$V$5:$V$362,$B17),IF($J$5="Todas",SUMIFS(DB_CAL_Q1_Q3!$AF$5:$AF$362,DB_CAL_Q1_Q3!$W$5:$W$362,$C$4,DB_CAL_Q1_Q3!$X$5:$X$362,$J$4,DB_CAL_Q1_Q3!$V$5:$V$362,$B17),SUMIFS(DB_CAL_Q1_Q3!$AF$5:$AF$362,DB_CAL_Q1_Q3!$W$5:$W$362,$C$4,DB_CAL_Q1_Q3!$X$5:$X$362,$J$4,DB_CAL_Q1_Q3!$U$5:$U$362,$J$5,DB_CAL_Q1_Q3!$V$5:$V$362,$B17))))</f>
        <v>0</v>
      </c>
      <c r="L17" s="221">
        <f>IF(AND($J$4="Todas",$J$5="Todas"),SUMIFS(DB_CAL_Q1_Q3!$AG$5:$AG$362,DB_CAL_Q1_Q3!$W$5:$W$362,$C$4,DB_CAL_Q1_Q3!$V$5:$V$362,$B17),IF($J$4="Todas",SUMIFS(DB_CAL_Q1_Q3!$AG$5:$AG$362,DB_CAL_Q1_Q3!$W$5:$W$362,$C$4,DB_CAL_Q1_Q3!$U$5:$U$362,$J$5,DB_CAL_Q1_Q3!$V$5:$V$362,$B17),IF($J$5="Todas",SUMIFS(DB_CAL_Q1_Q3!$AG$5:$AG$362,DB_CAL_Q1_Q3!$W$5:$W$362,$C$4,DB_CAL_Q1_Q3!$X$5:$X$362,$J$4,DB_CAL_Q1_Q3!$V$5:$V$362,$B17),SUMIFS(DB_CAL_Q1_Q3!$AG$5:$AG$362,DB_CAL_Q1_Q3!$W$5:$W$362,$C$4,DB_CAL_Q1_Q3!$X$5:$X$362,$J$4,DB_CAL_Q1_Q3!$U$5:$U$362,$J$5,DB_CAL_Q1_Q3!$V$5:$V$362,$B17))))</f>
        <v>0</v>
      </c>
      <c r="M17" s="747">
        <f>IF(AND($J$4="Todas",$J$5="Todas"),COUNTIFS(DB_CAL_Q1_Q3!$W$5:$W$362,$C$4,DB_CAL_Q1_Q3!$V$5:$V$362,$P17),IF($J$4="Todas",COUNTIFS(DB_CAL_Q1_Q3!$W$5:$W$362,$C$4,DB_CAL_Q1_Q3!$U$5:$U$362,$J$5,DB_CAL_Q1_Q3!$V$5:$V$362,$P17),IF($J$5="Todas",COUNTIFS(DB_CAL_Q1_Q3!$W$5:$W$362,$C$4,DB_CAL_Q1_Q3!$X$5:$X$362,$J$4,DB_CAL_Q1_Q3!$V$5:$V$362,$P17),COUNTIFS(DB_CAL_Q1_Q3!$W$5:$W$362,$C$4,DB_CAL_Q1_Q3!$X$5:$X$362,$J$4,DB_CAL_Q1_Q3!$U$5:$U$362,$J$5,DB_CAL_Q1_Q3!$V$5:$V$362,$P17))))</f>
        <v>2</v>
      </c>
      <c r="N17" s="212">
        <f t="shared" si="2"/>
        <v>1</v>
      </c>
      <c r="O17" s="185">
        <f t="shared" si="7"/>
        <v>2</v>
      </c>
      <c r="P17" s="747" t="s">
        <v>70</v>
      </c>
      <c r="Q17" s="185"/>
      <c r="R17" s="185"/>
      <c r="S17" s="185"/>
      <c r="T17" s="748"/>
      <c r="U17" s="749" t="str">
        <f t="shared" si="4"/>
        <v>Incentivos</v>
      </c>
      <c r="V17" s="751">
        <f t="shared" si="5"/>
        <v>2.6666613333439997E-2</v>
      </c>
      <c r="W17" s="185">
        <f t="shared" si="6"/>
        <v>2.6666613333439997E-2</v>
      </c>
    </row>
    <row r="18" spans="1:23" ht="15" customHeight="1">
      <c r="A18" s="746">
        <v>10</v>
      </c>
      <c r="B18" s="209" t="str">
        <f t="shared" si="0"/>
        <v>Geotermia</v>
      </c>
      <c r="C18" s="221">
        <f t="shared" si="1"/>
        <v>1.2999999999999999E-4</v>
      </c>
      <c r="D18" s="221">
        <f>IF(AND($J$4="Todas",$J$5="Todas"),SUMIFS(DB_CAL_Q1_Q3!$Y$5:$Y$362,DB_CAL_Q1_Q3!$W$5:$W$362,$C$4,DB_CAL_Q1_Q3!$V$5:$V$362,$B18),IF($J$4="Todas",SUMIFS(DB_CAL_Q1_Q3!$Y$5:$Y$362,DB_CAL_Q1_Q3!$W$5:$W$362,$C$4,DB_CAL_Q1_Q3!$U$5:$U$362,$J$5,DB_CAL_Q1_Q3!$V$5:$V$362,$B18),IF($J$5="Todas",SUMIFS(DB_CAL_Q1_Q3!$Y$5:$Y$362,DB_CAL_Q1_Q3!$W$5:$W$362,$C$4,DB_CAL_Q1_Q3!$X$5:$X$362,$J$4,DB_CAL_Q1_Q3!$V$5:$V$362,$B18),SUMIFS(DB_CAL_Q1_Q3!$Y$5:$Y$362,DB_CAL_Q1_Q3!$W$5:$W$362,$C$4,DB_CAL_Q1_Q3!$X$5:$X$362,$J$4,DB_CAL_Q1_Q3!$U$5:$U$362,$J$5,DB_CAL_Q1_Q3!$V$5:$V$362,$B18))))</f>
        <v>0</v>
      </c>
      <c r="E18" s="221">
        <f>IF(AND($J$4="Todas",$J$5="Todas"),SUMIFS(DB_CAL_Q1_Q3!$Z$5:$Z$362,DB_CAL_Q1_Q3!$W$5:$W$362,$C$4,DB_CAL_Q1_Q3!$V$5:$V$362,$B18),IF($J$4="Todas",SUMIFS(DB_CAL_Q1_Q3!$Z$5:$Z$362,DB_CAL_Q1_Q3!$W$5:$W$362,$C$4,DB_CAL_Q1_Q3!$U$5:$U$362,$J$5,DB_CAL_Q1_Q3!$V$5:$V$362,$B18),IF($J$5="Todas",SUMIFS(DB_CAL_Q1_Q3!$Z$5:$Z$362,DB_CAL_Q1_Q3!$W$5:$W$362,$C$4,DB_CAL_Q1_Q3!$X$5:$X$362,$J$4,DB_CAL_Q1_Q3!$V$5:$V$362,$B18),SUMIFS(DB_CAL_Q1_Q3!$Z$5:$Z$362,DB_CAL_Q1_Q3!$W$5:$W$362,$C$4,DB_CAL_Q1_Q3!$X$5:$X$362,$J$4,DB_CAL_Q1_Q3!$U$5:$U$362,$J$5,DB_CAL_Q1_Q3!$V$5:$V$362,$B18))))</f>
        <v>0</v>
      </c>
      <c r="F18" s="221">
        <f>IF(AND($J$4="Todas",$J$5="Todas"),SUMIFS(DB_CAL_Q1_Q3!$AA$5:$AA$362,DB_CAL_Q1_Q3!$W$5:$W$362,$C$4,DB_CAL_Q1_Q3!$V$5:$V$362,$B18),IF($J$4="Todas",SUMIFS(DB_CAL_Q1_Q3!$AA$5:$AA$362,DB_CAL_Q1_Q3!$W$5:$W$362,$C$4,DB_CAL_Q1_Q3!$U$5:$U$362,$J$5,DB_CAL_Q1_Q3!$V$5:$V$362,$B18),IF($J$5="Todas",SUMIFS(DB_CAL_Q1_Q3!$AA$5:$AA$362,DB_CAL_Q1_Q3!$W$5:$W$362,$C$4,DB_CAL_Q1_Q3!$X$5:$X$362,$J$4,DB_CAL_Q1_Q3!$V$5:$V$362,$B18),SUMIFS(DB_CAL_Q1_Q3!$AA$5:$AA$362,DB_CAL_Q1_Q3!$W$5:$W$362,$C$4,DB_CAL_Q1_Q3!$X$5:$X$362,$J$4,DB_CAL_Q1_Q3!$U$5:$U$362,$J$5,DB_CAL_Q1_Q3!$V$5:$V$362,$B18))))</f>
        <v>0</v>
      </c>
      <c r="G18" s="221">
        <f>IF(AND($J$4="Todas",$J$5="Todas"),SUMIFS(DB_CAL_Q1_Q3!$AB$5:$AB$362,DB_CAL_Q1_Q3!$W$5:$W$362,$C$4,DB_CAL_Q1_Q3!$V$5:$V$362,$B18),IF($J$4="Todas",SUMIFS(DB_CAL_Q1_Q3!$AB$5:$AB$362,DB_CAL_Q1_Q3!$W$5:$W$362,$C$4,DB_CAL_Q1_Q3!$U$5:$U$362,$J$5,DB_CAL_Q1_Q3!$V$5:$V$362,$B18),IF($J$5="Todas",SUMIFS(DB_CAL_Q1_Q3!$AB$5:$AB$362,DB_CAL_Q1_Q3!$W$5:$W$362,$C$4,DB_CAL_Q1_Q3!$X$5:$X$362,$J$4,DB_CAL_Q1_Q3!$V$5:$V$362,$B18),SUMIFS(DB_CAL_Q1_Q3!$AB$5:$AB$362,DB_CAL_Q1_Q3!$W$5:$W$362,$C$4,DB_CAL_Q1_Q3!$X$5:$X$362,$J$4,DB_CAL_Q1_Q3!$U$5:$U$362,$J$5,DB_CAL_Q1_Q3!$V$5:$V$362,$B18))))</f>
        <v>0</v>
      </c>
      <c r="H18" s="221">
        <f>IF(AND($J$4="Todas",$J$5="Todas"),SUMIFS(DB_CAL_Q1_Q3!$AC$5:$AC$362,DB_CAL_Q1_Q3!$W$5:$W$362,$C$4,DB_CAL_Q1_Q3!$V$5:$V$362,$B18),IF($J$4="Todas",SUMIFS(DB_CAL_Q1_Q3!$AC$5:$AC$362,DB_CAL_Q1_Q3!$W$5:$W$362,$C$4,DB_CAL_Q1_Q3!$U$5:$U$362,$J$5,DB_CAL_Q1_Q3!$V$5:$V$362,$B18),IF($J$5="Todas",SUMIFS(DB_CAL_Q1_Q3!$AC$5:$AC$362,DB_CAL_Q1_Q3!$W$5:$W$362,$C$4,DB_CAL_Q1_Q3!$X$5:$X$362,$J$4,DB_CAL_Q1_Q3!$V$5:$V$362,$B18),SUMIFS(DB_CAL_Q1_Q3!$AC$5:$AC$362,DB_CAL_Q1_Q3!$W$5:$W$362,$C$4,DB_CAL_Q1_Q3!$X$5:$X$362,$J$4,DB_CAL_Q1_Q3!$U$5:$U$362,$J$5,DB_CAL_Q1_Q3!$V$5:$V$362,$B18))))</f>
        <v>0</v>
      </c>
      <c r="I18" s="221">
        <f>IF(AND($J$4="Todas",$J$5="Todas"),SUMIFS(DB_CAL_Q1_Q3!$AD$5:$AD$362,DB_CAL_Q1_Q3!$W$5:$W$362,$C$4,DB_CAL_Q1_Q3!$V$5:$V$362,$B18),IF($J$4="Todas",SUMIFS(DB_CAL_Q1_Q3!$AD$5:$AD$362,DB_CAL_Q1_Q3!$W$5:$W$362,$C$4,DB_CAL_Q1_Q3!$U$5:$U$362,$J$5,DB_CAL_Q1_Q3!$V$5:$V$362,$B18),IF($J$5="Todas",SUMIFS(DB_CAL_Q1_Q3!$AD$5:$AD$362,DB_CAL_Q1_Q3!$W$5:$W$362,$C$4,DB_CAL_Q1_Q3!$X$5:$X$362,$J$4,DB_CAL_Q1_Q3!$V$5:$V$362,$B18),SUMIFS(DB_CAL_Q1_Q3!$AD$5:$AD$362,DB_CAL_Q1_Q3!$W$5:$W$362,$C$4,DB_CAL_Q1_Q3!$X$5:$X$362,$J$4,DB_CAL_Q1_Q3!$U$5:$U$362,$J$5,DB_CAL_Q1_Q3!$V$5:$V$362,$B18))))</f>
        <v>0</v>
      </c>
      <c r="J18" s="221">
        <f>IF(AND($J$4="Todas",$J$5="Todas"),SUMIFS(DB_CAL_Q1_Q3!$AE$5:$AE$362,DB_CAL_Q1_Q3!$W$5:$W$362,$C$4,DB_CAL_Q1_Q3!$V$5:$V$362,$B18),IF($J$4="Todas",SUMIFS(DB_CAL_Q1_Q3!$AE$5:$AE$362,DB_CAL_Q1_Q3!$W$5:$W$362,$C$4,DB_CAL_Q1_Q3!$U$5:$U$362,$J$5,DB_CAL_Q1_Q3!$V$5:$V$362,$B18),IF($J$5="Todas",SUMIFS(DB_CAL_Q1_Q3!$AE$5:$AE$362,DB_CAL_Q1_Q3!$W$5:$W$362,$C$4,DB_CAL_Q1_Q3!$X$5:$X$362,$J$4,DB_CAL_Q1_Q3!$V$5:$V$362,$B18),SUMIFS(DB_CAL_Q1_Q3!$AE$5:$AE$362,DB_CAL_Q1_Q3!$W$5:$W$362,$C$4,DB_CAL_Q1_Q3!$X$5:$X$362,$J$4,DB_CAL_Q1_Q3!$U$5:$U$362,$J$5,DB_CAL_Q1_Q3!$V$5:$V$362,$B18))))</f>
        <v>0</v>
      </c>
      <c r="K18" s="221">
        <f>IF(AND($J$4="Todas",$J$5="Todas"),SUMIFS(DB_CAL_Q1_Q3!$AF$5:$AF$362,DB_CAL_Q1_Q3!$W$5:$W$362,$C$4,DB_CAL_Q1_Q3!$V$5:$V$362,$B18),IF($J$4="Todas",SUMIFS(DB_CAL_Q1_Q3!$AF$5:$AF$362,DB_CAL_Q1_Q3!$W$5:$W$362,$C$4,DB_CAL_Q1_Q3!$U$5:$U$362,$J$5,DB_CAL_Q1_Q3!$V$5:$V$362,$B18),IF($J$5="Todas",SUMIFS(DB_CAL_Q1_Q3!$AF$5:$AF$362,DB_CAL_Q1_Q3!$W$5:$W$362,$C$4,DB_CAL_Q1_Q3!$X$5:$X$362,$J$4,DB_CAL_Q1_Q3!$V$5:$V$362,$B18),SUMIFS(DB_CAL_Q1_Q3!$AF$5:$AF$362,DB_CAL_Q1_Q3!$W$5:$W$362,$C$4,DB_CAL_Q1_Q3!$X$5:$X$362,$J$4,DB_CAL_Q1_Q3!$U$5:$U$362,$J$5,DB_CAL_Q1_Q3!$V$5:$V$362,$B18))))</f>
        <v>0</v>
      </c>
      <c r="L18" s="221">
        <f>IF(AND($J$4="Todas",$J$5="Todas"),SUMIFS(DB_CAL_Q1_Q3!$AG$5:$AG$362,DB_CAL_Q1_Q3!$W$5:$W$362,$C$4,DB_CAL_Q1_Q3!$V$5:$V$362,$B18),IF($J$4="Todas",SUMIFS(DB_CAL_Q1_Q3!$AG$5:$AG$362,DB_CAL_Q1_Q3!$W$5:$W$362,$C$4,DB_CAL_Q1_Q3!$U$5:$U$362,$J$5,DB_CAL_Q1_Q3!$V$5:$V$362,$B18),IF($J$5="Todas",SUMIFS(DB_CAL_Q1_Q3!$AG$5:$AG$362,DB_CAL_Q1_Q3!$W$5:$W$362,$C$4,DB_CAL_Q1_Q3!$X$5:$X$362,$J$4,DB_CAL_Q1_Q3!$V$5:$V$362,$B18),SUMIFS(DB_CAL_Q1_Q3!$AG$5:$AG$362,DB_CAL_Q1_Q3!$W$5:$W$362,$C$4,DB_CAL_Q1_Q3!$X$5:$X$362,$J$4,DB_CAL_Q1_Q3!$U$5:$U$362,$J$5,DB_CAL_Q1_Q3!$V$5:$V$362,$B18))))</f>
        <v>0</v>
      </c>
      <c r="M18" s="747">
        <f>IF(AND($J$4="Todas",$J$5="Todas"),COUNTIFS(DB_CAL_Q1_Q3!$W$5:$W$362,$C$4,DB_CAL_Q1_Q3!$V$5:$V$362,$P18),IF($J$4="Todas",COUNTIFS(DB_CAL_Q1_Q3!$W$5:$W$362,$C$4,DB_CAL_Q1_Q3!$U$5:$U$362,$J$5,DB_CAL_Q1_Q3!$V$5:$V$362,$P18),IF($J$5="Todas",COUNTIFS(DB_CAL_Q1_Q3!$W$5:$W$362,$C$4,DB_CAL_Q1_Q3!$X$5:$X$362,$J$4,DB_CAL_Q1_Q3!$V$5:$V$362,$P18),COUNTIFS(DB_CAL_Q1_Q3!$W$5:$W$362,$C$4,DB_CAL_Q1_Q3!$X$5:$X$362,$J$4,DB_CAL_Q1_Q3!$U$5:$U$362,$J$5,DB_CAL_Q1_Q3!$V$5:$V$362,$P18))))</f>
        <v>0</v>
      </c>
      <c r="N18" s="212">
        <f t="shared" si="2"/>
        <v>4</v>
      </c>
      <c r="O18" s="185">
        <f t="shared" si="7"/>
        <v>1.1E-4</v>
      </c>
      <c r="P18" s="747" t="s">
        <v>113</v>
      </c>
      <c r="Q18" s="185"/>
      <c r="R18" s="185"/>
      <c r="S18" s="185"/>
      <c r="T18" s="753"/>
      <c r="U18" s="186"/>
    </row>
    <row r="19" spans="1:23" ht="15" customHeight="1">
      <c r="A19" s="746">
        <v>11</v>
      </c>
      <c r="B19" s="209" t="str">
        <f t="shared" si="0"/>
        <v>DH no renovable</v>
      </c>
      <c r="C19" s="221">
        <f t="shared" si="1"/>
        <v>1.2E-4</v>
      </c>
      <c r="D19" s="221">
        <f>IF(AND($J$4="Todas",$J$5="Todas"),SUMIFS(DB_CAL_Q1_Q3!$Y$5:$Y$362,DB_CAL_Q1_Q3!$W$5:$W$362,$C$4,DB_CAL_Q1_Q3!$V$5:$V$362,$B19),IF($J$4="Todas",SUMIFS(DB_CAL_Q1_Q3!$Y$5:$Y$362,DB_CAL_Q1_Q3!$W$5:$W$362,$C$4,DB_CAL_Q1_Q3!$U$5:$U$362,$J$5,DB_CAL_Q1_Q3!$V$5:$V$362,$B19),IF($J$5="Todas",SUMIFS(DB_CAL_Q1_Q3!$Y$5:$Y$362,DB_CAL_Q1_Q3!$W$5:$W$362,$C$4,DB_CAL_Q1_Q3!$X$5:$X$362,$J$4,DB_CAL_Q1_Q3!$V$5:$V$362,$B19),SUMIFS(DB_CAL_Q1_Q3!$Y$5:$Y$362,DB_CAL_Q1_Q3!$W$5:$W$362,$C$4,DB_CAL_Q1_Q3!$X$5:$X$362,$J$4,DB_CAL_Q1_Q3!$U$5:$U$362,$J$5,DB_CAL_Q1_Q3!$V$5:$V$362,$B19))))</f>
        <v>0</v>
      </c>
      <c r="E19" s="221">
        <f>IF(AND($J$4="Todas",$J$5="Todas"),SUMIFS(DB_CAL_Q1_Q3!$Z$5:$Z$362,DB_CAL_Q1_Q3!$W$5:$W$362,$C$4,DB_CAL_Q1_Q3!$V$5:$V$362,$B19),IF($J$4="Todas",SUMIFS(DB_CAL_Q1_Q3!$Z$5:$Z$362,DB_CAL_Q1_Q3!$W$5:$W$362,$C$4,DB_CAL_Q1_Q3!$U$5:$U$362,$J$5,DB_CAL_Q1_Q3!$V$5:$V$362,$B19),IF($J$5="Todas",SUMIFS(DB_CAL_Q1_Q3!$Z$5:$Z$362,DB_CAL_Q1_Q3!$W$5:$W$362,$C$4,DB_CAL_Q1_Q3!$X$5:$X$362,$J$4,DB_CAL_Q1_Q3!$V$5:$V$362,$B19),SUMIFS(DB_CAL_Q1_Q3!$Z$5:$Z$362,DB_CAL_Q1_Q3!$W$5:$W$362,$C$4,DB_CAL_Q1_Q3!$X$5:$X$362,$J$4,DB_CAL_Q1_Q3!$U$5:$U$362,$J$5,DB_CAL_Q1_Q3!$V$5:$V$362,$B19))))</f>
        <v>0</v>
      </c>
      <c r="F19" s="221">
        <f>IF(AND($J$4="Todas",$J$5="Todas"),SUMIFS(DB_CAL_Q1_Q3!$AA$5:$AA$362,DB_CAL_Q1_Q3!$W$5:$W$362,$C$4,DB_CAL_Q1_Q3!$V$5:$V$362,$B19),IF($J$4="Todas",SUMIFS(DB_CAL_Q1_Q3!$AA$5:$AA$362,DB_CAL_Q1_Q3!$W$5:$W$362,$C$4,DB_CAL_Q1_Q3!$U$5:$U$362,$J$5,DB_CAL_Q1_Q3!$V$5:$V$362,$B19),IF($J$5="Todas",SUMIFS(DB_CAL_Q1_Q3!$AA$5:$AA$362,DB_CAL_Q1_Q3!$W$5:$W$362,$C$4,DB_CAL_Q1_Q3!$X$5:$X$362,$J$4,DB_CAL_Q1_Q3!$V$5:$V$362,$B19),SUMIFS(DB_CAL_Q1_Q3!$AA$5:$AA$362,DB_CAL_Q1_Q3!$W$5:$W$362,$C$4,DB_CAL_Q1_Q3!$X$5:$X$362,$J$4,DB_CAL_Q1_Q3!$U$5:$U$362,$J$5,DB_CAL_Q1_Q3!$V$5:$V$362,$B19))))</f>
        <v>0</v>
      </c>
      <c r="G19" s="221">
        <f>IF(AND($J$4="Todas",$J$5="Todas"),SUMIFS(DB_CAL_Q1_Q3!$AB$5:$AB$362,DB_CAL_Q1_Q3!$W$5:$W$362,$C$4,DB_CAL_Q1_Q3!$V$5:$V$362,$B19),IF($J$4="Todas",SUMIFS(DB_CAL_Q1_Q3!$AB$5:$AB$362,DB_CAL_Q1_Q3!$W$5:$W$362,$C$4,DB_CAL_Q1_Q3!$U$5:$U$362,$J$5,DB_CAL_Q1_Q3!$V$5:$V$362,$B19),IF($J$5="Todas",SUMIFS(DB_CAL_Q1_Q3!$AB$5:$AB$362,DB_CAL_Q1_Q3!$W$5:$W$362,$C$4,DB_CAL_Q1_Q3!$X$5:$X$362,$J$4,DB_CAL_Q1_Q3!$V$5:$V$362,$B19),SUMIFS(DB_CAL_Q1_Q3!$AB$5:$AB$362,DB_CAL_Q1_Q3!$W$5:$W$362,$C$4,DB_CAL_Q1_Q3!$X$5:$X$362,$J$4,DB_CAL_Q1_Q3!$U$5:$U$362,$J$5,DB_CAL_Q1_Q3!$V$5:$V$362,$B19))))</f>
        <v>0</v>
      </c>
      <c r="H19" s="221">
        <f>IF(AND($J$4="Todas",$J$5="Todas"),SUMIFS(DB_CAL_Q1_Q3!$AC$5:$AC$362,DB_CAL_Q1_Q3!$W$5:$W$362,$C$4,DB_CAL_Q1_Q3!$V$5:$V$362,$B19),IF($J$4="Todas",SUMIFS(DB_CAL_Q1_Q3!$AC$5:$AC$362,DB_CAL_Q1_Q3!$W$5:$W$362,$C$4,DB_CAL_Q1_Q3!$U$5:$U$362,$J$5,DB_CAL_Q1_Q3!$V$5:$V$362,$B19),IF($J$5="Todas",SUMIFS(DB_CAL_Q1_Q3!$AC$5:$AC$362,DB_CAL_Q1_Q3!$W$5:$W$362,$C$4,DB_CAL_Q1_Q3!$X$5:$X$362,$J$4,DB_CAL_Q1_Q3!$V$5:$V$362,$B19),SUMIFS(DB_CAL_Q1_Q3!$AC$5:$AC$362,DB_CAL_Q1_Q3!$W$5:$W$362,$C$4,DB_CAL_Q1_Q3!$X$5:$X$362,$J$4,DB_CAL_Q1_Q3!$U$5:$U$362,$J$5,DB_CAL_Q1_Q3!$V$5:$V$362,$B19))))</f>
        <v>0</v>
      </c>
      <c r="I19" s="221">
        <f>IF(AND($J$4="Todas",$J$5="Todas"),SUMIFS(DB_CAL_Q1_Q3!$AD$5:$AD$362,DB_CAL_Q1_Q3!$W$5:$W$362,$C$4,DB_CAL_Q1_Q3!$V$5:$V$362,$B19),IF($J$4="Todas",SUMIFS(DB_CAL_Q1_Q3!$AD$5:$AD$362,DB_CAL_Q1_Q3!$W$5:$W$362,$C$4,DB_CAL_Q1_Q3!$U$5:$U$362,$J$5,DB_CAL_Q1_Q3!$V$5:$V$362,$B19),IF($J$5="Todas",SUMIFS(DB_CAL_Q1_Q3!$AD$5:$AD$362,DB_CAL_Q1_Q3!$W$5:$W$362,$C$4,DB_CAL_Q1_Q3!$X$5:$X$362,$J$4,DB_CAL_Q1_Q3!$V$5:$V$362,$B19),SUMIFS(DB_CAL_Q1_Q3!$AD$5:$AD$362,DB_CAL_Q1_Q3!$W$5:$W$362,$C$4,DB_CAL_Q1_Q3!$X$5:$X$362,$J$4,DB_CAL_Q1_Q3!$U$5:$U$362,$J$5,DB_CAL_Q1_Q3!$V$5:$V$362,$B19))))</f>
        <v>0</v>
      </c>
      <c r="J19" s="221">
        <f>IF(AND($J$4="Todas",$J$5="Todas"),SUMIFS(DB_CAL_Q1_Q3!$AE$5:$AE$362,DB_CAL_Q1_Q3!$W$5:$W$362,$C$4,DB_CAL_Q1_Q3!$V$5:$V$362,$B19),IF($J$4="Todas",SUMIFS(DB_CAL_Q1_Q3!$AE$5:$AE$362,DB_CAL_Q1_Q3!$W$5:$W$362,$C$4,DB_CAL_Q1_Q3!$U$5:$U$362,$J$5,DB_CAL_Q1_Q3!$V$5:$V$362,$B19),IF($J$5="Todas",SUMIFS(DB_CAL_Q1_Q3!$AE$5:$AE$362,DB_CAL_Q1_Q3!$W$5:$W$362,$C$4,DB_CAL_Q1_Q3!$X$5:$X$362,$J$4,DB_CAL_Q1_Q3!$V$5:$V$362,$B19),SUMIFS(DB_CAL_Q1_Q3!$AE$5:$AE$362,DB_CAL_Q1_Q3!$W$5:$W$362,$C$4,DB_CAL_Q1_Q3!$X$5:$X$362,$J$4,DB_CAL_Q1_Q3!$U$5:$U$362,$J$5,DB_CAL_Q1_Q3!$V$5:$V$362,$B19))))</f>
        <v>0</v>
      </c>
      <c r="K19" s="221">
        <f>IF(AND($J$4="Todas",$J$5="Todas"),SUMIFS(DB_CAL_Q1_Q3!$AF$5:$AF$362,DB_CAL_Q1_Q3!$W$5:$W$362,$C$4,DB_CAL_Q1_Q3!$V$5:$V$362,$B19),IF($J$4="Todas",SUMIFS(DB_CAL_Q1_Q3!$AF$5:$AF$362,DB_CAL_Q1_Q3!$W$5:$W$362,$C$4,DB_CAL_Q1_Q3!$U$5:$U$362,$J$5,DB_CAL_Q1_Q3!$V$5:$V$362,$B19),IF($J$5="Todas",SUMIFS(DB_CAL_Q1_Q3!$AF$5:$AF$362,DB_CAL_Q1_Q3!$W$5:$W$362,$C$4,DB_CAL_Q1_Q3!$X$5:$X$362,$J$4,DB_CAL_Q1_Q3!$V$5:$V$362,$B19),SUMIFS(DB_CAL_Q1_Q3!$AF$5:$AF$362,DB_CAL_Q1_Q3!$W$5:$W$362,$C$4,DB_CAL_Q1_Q3!$X$5:$X$362,$J$4,DB_CAL_Q1_Q3!$U$5:$U$362,$J$5,DB_CAL_Q1_Q3!$V$5:$V$362,$B19))))</f>
        <v>0</v>
      </c>
      <c r="L19" s="221">
        <f>IF(AND($J$4="Todas",$J$5="Todas"),SUMIFS(DB_CAL_Q1_Q3!$AG$5:$AG$362,DB_CAL_Q1_Q3!$W$5:$W$362,$C$4,DB_CAL_Q1_Q3!$V$5:$V$362,$B19),IF($J$4="Todas",SUMIFS(DB_CAL_Q1_Q3!$AG$5:$AG$362,DB_CAL_Q1_Q3!$W$5:$W$362,$C$4,DB_CAL_Q1_Q3!$U$5:$U$362,$J$5,DB_CAL_Q1_Q3!$V$5:$V$362,$B19),IF($J$5="Todas",SUMIFS(DB_CAL_Q1_Q3!$AG$5:$AG$362,DB_CAL_Q1_Q3!$W$5:$W$362,$C$4,DB_CAL_Q1_Q3!$X$5:$X$362,$J$4,DB_CAL_Q1_Q3!$V$5:$V$362,$B19),SUMIFS(DB_CAL_Q1_Q3!$AG$5:$AG$362,DB_CAL_Q1_Q3!$W$5:$W$362,$C$4,DB_CAL_Q1_Q3!$X$5:$X$362,$J$4,DB_CAL_Q1_Q3!$U$5:$U$362,$J$5,DB_CAL_Q1_Q3!$V$5:$V$362,$B19))))</f>
        <v>0</v>
      </c>
      <c r="M19" s="747">
        <f>IF(AND($J$4="Todas",$J$5="Todas"),COUNTIFS(DB_CAL_Q1_Q3!$W$5:$W$362,$C$4,DB_CAL_Q1_Q3!$V$5:$V$362,$P19),IF($J$4="Todas",COUNTIFS(DB_CAL_Q1_Q3!$W$5:$W$362,$C$4,DB_CAL_Q1_Q3!$U$5:$U$362,$J$5,DB_CAL_Q1_Q3!$V$5:$V$362,$P19),IF($J$5="Todas",COUNTIFS(DB_CAL_Q1_Q3!$W$5:$W$362,$C$4,DB_CAL_Q1_Q3!$X$5:$X$362,$J$4,DB_CAL_Q1_Q3!$V$5:$V$362,$P19),COUNTIFS(DB_CAL_Q1_Q3!$W$5:$W$362,$C$4,DB_CAL_Q1_Q3!$X$5:$X$362,$J$4,DB_CAL_Q1_Q3!$U$5:$U$362,$J$5,DB_CAL_Q1_Q3!$V$5:$V$362,$P19))))</f>
        <v>0</v>
      </c>
      <c r="N19" s="212">
        <f t="shared" si="2"/>
        <v>4</v>
      </c>
      <c r="O19" s="185">
        <f t="shared" si="7"/>
        <v>1.2E-4</v>
      </c>
      <c r="P19" s="747" t="s">
        <v>115</v>
      </c>
      <c r="Q19" s="185"/>
      <c r="R19" s="185"/>
      <c r="S19" s="185"/>
      <c r="T19" s="753"/>
      <c r="U19" s="186"/>
      <c r="V19" s="616"/>
    </row>
    <row r="20" spans="1:23" ht="15" customHeight="1">
      <c r="A20" s="746">
        <v>12</v>
      </c>
      <c r="B20" s="209" t="str">
        <f t="shared" si="0"/>
        <v>DH renovable</v>
      </c>
      <c r="C20" s="221">
        <f t="shared" si="1"/>
        <v>1.1E-4</v>
      </c>
      <c r="D20" s="221">
        <f>IF(AND($J$4="Todas",$J$5="Todas"),SUMIFS(DB_CAL_Q1_Q3!$Y$5:$Y$362,DB_CAL_Q1_Q3!$W$5:$W$362,$C$4,DB_CAL_Q1_Q3!$V$5:$V$362,$B20),IF($J$4="Todas",SUMIFS(DB_CAL_Q1_Q3!$Y$5:$Y$362,DB_CAL_Q1_Q3!$W$5:$W$362,$C$4,DB_CAL_Q1_Q3!$U$5:$U$362,$J$5,DB_CAL_Q1_Q3!$V$5:$V$362,$B20),IF($J$5="Todas",SUMIFS(DB_CAL_Q1_Q3!$Y$5:$Y$362,DB_CAL_Q1_Q3!$W$5:$W$362,$C$4,DB_CAL_Q1_Q3!$X$5:$X$362,$J$4,DB_CAL_Q1_Q3!$V$5:$V$362,$B20),SUMIFS(DB_CAL_Q1_Q3!$Y$5:$Y$362,DB_CAL_Q1_Q3!$W$5:$W$362,$C$4,DB_CAL_Q1_Q3!$X$5:$X$362,$J$4,DB_CAL_Q1_Q3!$U$5:$U$362,$J$5,DB_CAL_Q1_Q3!$V$5:$V$362,$B20))))</f>
        <v>0</v>
      </c>
      <c r="E20" s="221">
        <f>IF(AND($J$4="Todas",$J$5="Todas"),SUMIFS(DB_CAL_Q1_Q3!$Z$5:$Z$362,DB_CAL_Q1_Q3!$W$5:$W$362,$C$4,DB_CAL_Q1_Q3!$V$5:$V$362,$B20),IF($J$4="Todas",SUMIFS(DB_CAL_Q1_Q3!$Z$5:$Z$362,DB_CAL_Q1_Q3!$W$5:$W$362,$C$4,DB_CAL_Q1_Q3!$U$5:$U$362,$J$5,DB_CAL_Q1_Q3!$V$5:$V$362,$B20),IF($J$5="Todas",SUMIFS(DB_CAL_Q1_Q3!$Z$5:$Z$362,DB_CAL_Q1_Q3!$W$5:$W$362,$C$4,DB_CAL_Q1_Q3!$X$5:$X$362,$J$4,DB_CAL_Q1_Q3!$V$5:$V$362,$B20),SUMIFS(DB_CAL_Q1_Q3!$Z$5:$Z$362,DB_CAL_Q1_Q3!$W$5:$W$362,$C$4,DB_CAL_Q1_Q3!$X$5:$X$362,$J$4,DB_CAL_Q1_Q3!$U$5:$U$362,$J$5,DB_CAL_Q1_Q3!$V$5:$V$362,$B20))))</f>
        <v>0</v>
      </c>
      <c r="F20" s="221">
        <f>IF(AND($J$4="Todas",$J$5="Todas"),SUMIFS(DB_CAL_Q1_Q3!$AA$5:$AA$362,DB_CAL_Q1_Q3!$W$5:$W$362,$C$4,DB_CAL_Q1_Q3!$V$5:$V$362,$B20),IF($J$4="Todas",SUMIFS(DB_CAL_Q1_Q3!$AA$5:$AA$362,DB_CAL_Q1_Q3!$W$5:$W$362,$C$4,DB_CAL_Q1_Q3!$U$5:$U$362,$J$5,DB_CAL_Q1_Q3!$V$5:$V$362,$B20),IF($J$5="Todas",SUMIFS(DB_CAL_Q1_Q3!$AA$5:$AA$362,DB_CAL_Q1_Q3!$W$5:$W$362,$C$4,DB_CAL_Q1_Q3!$X$5:$X$362,$J$4,DB_CAL_Q1_Q3!$V$5:$V$362,$B20),SUMIFS(DB_CAL_Q1_Q3!$AA$5:$AA$362,DB_CAL_Q1_Q3!$W$5:$W$362,$C$4,DB_CAL_Q1_Q3!$X$5:$X$362,$J$4,DB_CAL_Q1_Q3!$U$5:$U$362,$J$5,DB_CAL_Q1_Q3!$V$5:$V$362,$B20))))</f>
        <v>0</v>
      </c>
      <c r="G20" s="221">
        <f>IF(AND($J$4="Todas",$J$5="Todas"),SUMIFS(DB_CAL_Q1_Q3!$AB$5:$AB$362,DB_CAL_Q1_Q3!$W$5:$W$362,$C$4,DB_CAL_Q1_Q3!$V$5:$V$362,$B20),IF($J$4="Todas",SUMIFS(DB_CAL_Q1_Q3!$AB$5:$AB$362,DB_CAL_Q1_Q3!$W$5:$W$362,$C$4,DB_CAL_Q1_Q3!$U$5:$U$362,$J$5,DB_CAL_Q1_Q3!$V$5:$V$362,$B20),IF($J$5="Todas",SUMIFS(DB_CAL_Q1_Q3!$AB$5:$AB$362,DB_CAL_Q1_Q3!$W$5:$W$362,$C$4,DB_CAL_Q1_Q3!$X$5:$X$362,$J$4,DB_CAL_Q1_Q3!$V$5:$V$362,$B20),SUMIFS(DB_CAL_Q1_Q3!$AB$5:$AB$362,DB_CAL_Q1_Q3!$W$5:$W$362,$C$4,DB_CAL_Q1_Q3!$X$5:$X$362,$J$4,DB_CAL_Q1_Q3!$U$5:$U$362,$J$5,DB_CAL_Q1_Q3!$V$5:$V$362,$B20))))</f>
        <v>0</v>
      </c>
      <c r="H20" s="221">
        <f>IF(AND($J$4="Todas",$J$5="Todas"),SUMIFS(DB_CAL_Q1_Q3!$AC$5:$AC$362,DB_CAL_Q1_Q3!$W$5:$W$362,$C$4,DB_CAL_Q1_Q3!$V$5:$V$362,$B20),IF($J$4="Todas",SUMIFS(DB_CAL_Q1_Q3!$AC$5:$AC$362,DB_CAL_Q1_Q3!$W$5:$W$362,$C$4,DB_CAL_Q1_Q3!$U$5:$U$362,$J$5,DB_CAL_Q1_Q3!$V$5:$V$362,$B20),IF($J$5="Todas",SUMIFS(DB_CAL_Q1_Q3!$AC$5:$AC$362,DB_CAL_Q1_Q3!$W$5:$W$362,$C$4,DB_CAL_Q1_Q3!$X$5:$X$362,$J$4,DB_CAL_Q1_Q3!$V$5:$V$362,$B20),SUMIFS(DB_CAL_Q1_Q3!$AC$5:$AC$362,DB_CAL_Q1_Q3!$W$5:$W$362,$C$4,DB_CAL_Q1_Q3!$X$5:$X$362,$J$4,DB_CAL_Q1_Q3!$U$5:$U$362,$J$5,DB_CAL_Q1_Q3!$V$5:$V$362,$B20))))</f>
        <v>0</v>
      </c>
      <c r="I20" s="221">
        <f>IF(AND($J$4="Todas",$J$5="Todas"),SUMIFS(DB_CAL_Q1_Q3!$AD$5:$AD$362,DB_CAL_Q1_Q3!$W$5:$W$362,$C$4,DB_CAL_Q1_Q3!$V$5:$V$362,$B20),IF($J$4="Todas",SUMIFS(DB_CAL_Q1_Q3!$AD$5:$AD$362,DB_CAL_Q1_Q3!$W$5:$W$362,$C$4,DB_CAL_Q1_Q3!$U$5:$U$362,$J$5,DB_CAL_Q1_Q3!$V$5:$V$362,$B20),IF($J$5="Todas",SUMIFS(DB_CAL_Q1_Q3!$AD$5:$AD$362,DB_CAL_Q1_Q3!$W$5:$W$362,$C$4,DB_CAL_Q1_Q3!$X$5:$X$362,$J$4,DB_CAL_Q1_Q3!$V$5:$V$362,$B20),SUMIFS(DB_CAL_Q1_Q3!$AD$5:$AD$362,DB_CAL_Q1_Q3!$W$5:$W$362,$C$4,DB_CAL_Q1_Q3!$X$5:$X$362,$J$4,DB_CAL_Q1_Q3!$U$5:$U$362,$J$5,DB_CAL_Q1_Q3!$V$5:$V$362,$B20))))</f>
        <v>0</v>
      </c>
      <c r="J20" s="221">
        <f>IF(AND($J$4="Todas",$J$5="Todas"),SUMIFS(DB_CAL_Q1_Q3!$AE$5:$AE$362,DB_CAL_Q1_Q3!$W$5:$W$362,$C$4,DB_CAL_Q1_Q3!$V$5:$V$362,$B20),IF($J$4="Todas",SUMIFS(DB_CAL_Q1_Q3!$AE$5:$AE$362,DB_CAL_Q1_Q3!$W$5:$W$362,$C$4,DB_CAL_Q1_Q3!$U$5:$U$362,$J$5,DB_CAL_Q1_Q3!$V$5:$V$362,$B20),IF($J$5="Todas",SUMIFS(DB_CAL_Q1_Q3!$AE$5:$AE$362,DB_CAL_Q1_Q3!$W$5:$W$362,$C$4,DB_CAL_Q1_Q3!$X$5:$X$362,$J$4,DB_CAL_Q1_Q3!$V$5:$V$362,$B20),SUMIFS(DB_CAL_Q1_Q3!$AE$5:$AE$362,DB_CAL_Q1_Q3!$W$5:$W$362,$C$4,DB_CAL_Q1_Q3!$X$5:$X$362,$J$4,DB_CAL_Q1_Q3!$U$5:$U$362,$J$5,DB_CAL_Q1_Q3!$V$5:$V$362,$B20))))</f>
        <v>0</v>
      </c>
      <c r="K20" s="221">
        <f>IF(AND($J$4="Todas",$J$5="Todas"),SUMIFS(DB_CAL_Q1_Q3!$AF$5:$AF$362,DB_CAL_Q1_Q3!$W$5:$W$362,$C$4,DB_CAL_Q1_Q3!$V$5:$V$362,$B20),IF($J$4="Todas",SUMIFS(DB_CAL_Q1_Q3!$AF$5:$AF$362,DB_CAL_Q1_Q3!$W$5:$W$362,$C$4,DB_CAL_Q1_Q3!$U$5:$U$362,$J$5,DB_CAL_Q1_Q3!$V$5:$V$362,$B20),IF($J$5="Todas",SUMIFS(DB_CAL_Q1_Q3!$AF$5:$AF$362,DB_CAL_Q1_Q3!$W$5:$W$362,$C$4,DB_CAL_Q1_Q3!$X$5:$X$362,$J$4,DB_CAL_Q1_Q3!$V$5:$V$362,$B20),SUMIFS(DB_CAL_Q1_Q3!$AF$5:$AF$362,DB_CAL_Q1_Q3!$W$5:$W$362,$C$4,DB_CAL_Q1_Q3!$X$5:$X$362,$J$4,DB_CAL_Q1_Q3!$U$5:$U$362,$J$5,DB_CAL_Q1_Q3!$V$5:$V$362,$B20))))</f>
        <v>0</v>
      </c>
      <c r="L20" s="221">
        <f>IF(AND($J$4="Todas",$J$5="Todas"),SUMIFS(DB_CAL_Q1_Q3!$AG$5:$AG$362,DB_CAL_Q1_Q3!$W$5:$W$362,$C$4,DB_CAL_Q1_Q3!$V$5:$V$362,$B20),IF($J$4="Todas",SUMIFS(DB_CAL_Q1_Q3!$AG$5:$AG$362,DB_CAL_Q1_Q3!$W$5:$W$362,$C$4,DB_CAL_Q1_Q3!$U$5:$U$362,$J$5,DB_CAL_Q1_Q3!$V$5:$V$362,$B20),IF($J$5="Todas",SUMIFS(DB_CAL_Q1_Q3!$AG$5:$AG$362,DB_CAL_Q1_Q3!$W$5:$W$362,$C$4,DB_CAL_Q1_Q3!$X$5:$X$362,$J$4,DB_CAL_Q1_Q3!$V$5:$V$362,$B20),SUMIFS(DB_CAL_Q1_Q3!$AG$5:$AG$362,DB_CAL_Q1_Q3!$W$5:$W$362,$C$4,DB_CAL_Q1_Q3!$X$5:$X$362,$J$4,DB_CAL_Q1_Q3!$U$5:$U$362,$J$5,DB_CAL_Q1_Q3!$V$5:$V$362,$B20))))</f>
        <v>0</v>
      </c>
      <c r="M20" s="747">
        <f>IF(AND($J$4="Todas",$J$5="Todas"),COUNTIFS(DB_CAL_Q1_Q3!$W$5:$W$362,$C$4,DB_CAL_Q1_Q3!$V$5:$V$362,$P20),IF($J$4="Todas",COUNTIFS(DB_CAL_Q1_Q3!$W$5:$W$362,$C$4,DB_CAL_Q1_Q3!$U$5:$U$362,$J$5,DB_CAL_Q1_Q3!$V$5:$V$362,$P20),IF($J$5="Todas",COUNTIFS(DB_CAL_Q1_Q3!$W$5:$W$362,$C$4,DB_CAL_Q1_Q3!$X$5:$X$362,$J$4,DB_CAL_Q1_Q3!$V$5:$V$362,$P20),COUNTIFS(DB_CAL_Q1_Q3!$W$5:$W$362,$C$4,DB_CAL_Q1_Q3!$X$5:$X$362,$J$4,DB_CAL_Q1_Q3!$U$5:$U$362,$J$5,DB_CAL_Q1_Q3!$V$5:$V$362,$P20))))</f>
        <v>0</v>
      </c>
      <c r="N20" s="212">
        <f t="shared" si="2"/>
        <v>4</v>
      </c>
      <c r="O20" s="185">
        <f t="shared" si="7"/>
        <v>1.2999999999999999E-4</v>
      </c>
      <c r="P20" s="747" t="s">
        <v>73</v>
      </c>
      <c r="Q20" s="185"/>
      <c r="R20" s="185"/>
      <c r="S20" s="185"/>
      <c r="T20" s="753"/>
      <c r="U20" s="186"/>
      <c r="V20" s="616"/>
    </row>
    <row r="21" spans="1:23" ht="15" customHeight="1" thickBot="1">
      <c r="A21" s="746">
        <v>13</v>
      </c>
      <c r="B21" s="754" t="str">
        <f t="shared" si="0"/>
        <v>Carbón</v>
      </c>
      <c r="C21" s="229">
        <f t="shared" si="1"/>
        <v>9.0000000000000006E-5</v>
      </c>
      <c r="D21" s="229">
        <f>IF(AND($J$4="Todas",$J$5="Todas"),SUMIFS(DB_CAL_Q1_Q3!$Y$5:$Y$362,DB_CAL_Q1_Q3!$W$5:$W$362,$C$4,DB_CAL_Q1_Q3!$V$5:$V$362,$B21),IF($J$4="Todas",SUMIFS(DB_CAL_Q1_Q3!$Y$5:$Y$362,DB_CAL_Q1_Q3!$W$5:$W$362,$C$4,DB_CAL_Q1_Q3!$U$5:$U$362,$J$5,DB_CAL_Q1_Q3!$V$5:$V$362,$B21),IF($J$5="Todas",SUMIFS(DB_CAL_Q1_Q3!$Y$5:$Y$362,DB_CAL_Q1_Q3!$W$5:$W$362,$C$4,DB_CAL_Q1_Q3!$X$5:$X$362,$J$4,DB_CAL_Q1_Q3!$V$5:$V$362,$B21),SUMIFS(DB_CAL_Q1_Q3!$Y$5:$Y$362,DB_CAL_Q1_Q3!$W$5:$W$362,$C$4,DB_CAL_Q1_Q3!$X$5:$X$362,$J$4,DB_CAL_Q1_Q3!$U$5:$U$362,$J$5,DB_CAL_Q1_Q3!$V$5:$V$362,$B21))))</f>
        <v>0</v>
      </c>
      <c r="E21" s="229">
        <f>IF(AND($J$4="Todas",$J$5="Todas"),SUMIFS(DB_CAL_Q1_Q3!$Z$5:$Z$362,DB_CAL_Q1_Q3!$W$5:$W$362,$C$4,DB_CAL_Q1_Q3!$V$5:$V$362,$B21),IF($J$4="Todas",SUMIFS(DB_CAL_Q1_Q3!$Z$5:$Z$362,DB_CAL_Q1_Q3!$W$5:$W$362,$C$4,DB_CAL_Q1_Q3!$U$5:$U$362,$J$5,DB_CAL_Q1_Q3!$V$5:$V$362,$B21),IF($J$5="Todas",SUMIFS(DB_CAL_Q1_Q3!$Z$5:$Z$362,DB_CAL_Q1_Q3!$W$5:$W$362,$C$4,DB_CAL_Q1_Q3!$X$5:$X$362,$J$4,DB_CAL_Q1_Q3!$V$5:$V$362,$B21),SUMIFS(DB_CAL_Q1_Q3!$Z$5:$Z$362,DB_CAL_Q1_Q3!$W$5:$W$362,$C$4,DB_CAL_Q1_Q3!$X$5:$X$362,$J$4,DB_CAL_Q1_Q3!$U$5:$U$362,$J$5,DB_CAL_Q1_Q3!$V$5:$V$362,$B21))))</f>
        <v>0</v>
      </c>
      <c r="F21" s="229">
        <f>IF(AND($J$4="Todas",$J$5="Todas"),SUMIFS(DB_CAL_Q1_Q3!$AA$5:$AA$362,DB_CAL_Q1_Q3!$W$5:$W$362,$C$4,DB_CAL_Q1_Q3!$V$5:$V$362,$B21),IF($J$4="Todas",SUMIFS(DB_CAL_Q1_Q3!$AA$5:$AA$362,DB_CAL_Q1_Q3!$W$5:$W$362,$C$4,DB_CAL_Q1_Q3!$U$5:$U$362,$J$5,DB_CAL_Q1_Q3!$V$5:$V$362,$B21),IF($J$5="Todas",SUMIFS(DB_CAL_Q1_Q3!$AA$5:$AA$362,DB_CAL_Q1_Q3!$W$5:$W$362,$C$4,DB_CAL_Q1_Q3!$X$5:$X$362,$J$4,DB_CAL_Q1_Q3!$V$5:$V$362,$B21),SUMIFS(DB_CAL_Q1_Q3!$AA$5:$AA$362,DB_CAL_Q1_Q3!$W$5:$W$362,$C$4,DB_CAL_Q1_Q3!$X$5:$X$362,$J$4,DB_CAL_Q1_Q3!$U$5:$U$362,$J$5,DB_CAL_Q1_Q3!$V$5:$V$362,$B21))))</f>
        <v>0</v>
      </c>
      <c r="G21" s="229">
        <f>IF(AND($J$4="Todas",$J$5="Todas"),SUMIFS(DB_CAL_Q1_Q3!$AB$5:$AB$362,DB_CAL_Q1_Q3!$W$5:$W$362,$C$4,DB_CAL_Q1_Q3!$V$5:$V$362,$B21),IF($J$4="Todas",SUMIFS(DB_CAL_Q1_Q3!$AB$5:$AB$362,DB_CAL_Q1_Q3!$W$5:$W$362,$C$4,DB_CAL_Q1_Q3!$U$5:$U$362,$J$5,DB_CAL_Q1_Q3!$V$5:$V$362,$B21),IF($J$5="Todas",SUMIFS(DB_CAL_Q1_Q3!$AB$5:$AB$362,DB_CAL_Q1_Q3!$W$5:$W$362,$C$4,DB_CAL_Q1_Q3!$X$5:$X$362,$J$4,DB_CAL_Q1_Q3!$V$5:$V$362,$B21),SUMIFS(DB_CAL_Q1_Q3!$AB$5:$AB$362,DB_CAL_Q1_Q3!$W$5:$W$362,$C$4,DB_CAL_Q1_Q3!$X$5:$X$362,$J$4,DB_CAL_Q1_Q3!$U$5:$U$362,$J$5,DB_CAL_Q1_Q3!$V$5:$V$362,$B21))))</f>
        <v>0</v>
      </c>
      <c r="H21" s="229">
        <f>IF(AND($J$4="Todas",$J$5="Todas"),SUMIFS(DB_CAL_Q1_Q3!$AC$5:$AC$362,DB_CAL_Q1_Q3!$W$5:$W$362,$C$4,DB_CAL_Q1_Q3!$V$5:$V$362,$B21),IF($J$4="Todas",SUMIFS(DB_CAL_Q1_Q3!$AC$5:$AC$362,DB_CAL_Q1_Q3!$W$5:$W$362,$C$4,DB_CAL_Q1_Q3!$U$5:$U$362,$J$5,DB_CAL_Q1_Q3!$V$5:$V$362,$B21),IF($J$5="Todas",SUMIFS(DB_CAL_Q1_Q3!$AC$5:$AC$362,DB_CAL_Q1_Q3!$W$5:$W$362,$C$4,DB_CAL_Q1_Q3!$X$5:$X$362,$J$4,DB_CAL_Q1_Q3!$V$5:$V$362,$B21),SUMIFS(DB_CAL_Q1_Q3!$AC$5:$AC$362,DB_CAL_Q1_Q3!$W$5:$W$362,$C$4,DB_CAL_Q1_Q3!$X$5:$X$362,$J$4,DB_CAL_Q1_Q3!$U$5:$U$362,$J$5,DB_CAL_Q1_Q3!$V$5:$V$362,$B21))))</f>
        <v>0</v>
      </c>
      <c r="I21" s="229">
        <f>IF(AND($J$4="Todas",$J$5="Todas"),SUMIFS(DB_CAL_Q1_Q3!$AD$5:$AD$362,DB_CAL_Q1_Q3!$W$5:$W$362,$C$4,DB_CAL_Q1_Q3!$V$5:$V$362,$B21),IF($J$4="Todas",SUMIFS(DB_CAL_Q1_Q3!$AD$5:$AD$362,DB_CAL_Q1_Q3!$W$5:$W$362,$C$4,DB_CAL_Q1_Q3!$U$5:$U$362,$J$5,DB_CAL_Q1_Q3!$V$5:$V$362,$B21),IF($J$5="Todas",SUMIFS(DB_CAL_Q1_Q3!$AD$5:$AD$362,DB_CAL_Q1_Q3!$W$5:$W$362,$C$4,DB_CAL_Q1_Q3!$X$5:$X$362,$J$4,DB_CAL_Q1_Q3!$V$5:$V$362,$B21),SUMIFS(DB_CAL_Q1_Q3!$AD$5:$AD$362,DB_CAL_Q1_Q3!$W$5:$W$362,$C$4,DB_CAL_Q1_Q3!$X$5:$X$362,$J$4,DB_CAL_Q1_Q3!$U$5:$U$362,$J$5,DB_CAL_Q1_Q3!$V$5:$V$362,$B21))))</f>
        <v>0</v>
      </c>
      <c r="J21" s="229">
        <f>IF(AND($J$4="Todas",$J$5="Todas"),SUMIFS(DB_CAL_Q1_Q3!$AE$5:$AE$362,DB_CAL_Q1_Q3!$W$5:$W$362,$C$4,DB_CAL_Q1_Q3!$V$5:$V$362,$B21),IF($J$4="Todas",SUMIFS(DB_CAL_Q1_Q3!$AE$5:$AE$362,DB_CAL_Q1_Q3!$W$5:$W$362,$C$4,DB_CAL_Q1_Q3!$U$5:$U$362,$J$5,DB_CAL_Q1_Q3!$V$5:$V$362,$B21),IF($J$5="Todas",SUMIFS(DB_CAL_Q1_Q3!$AE$5:$AE$362,DB_CAL_Q1_Q3!$W$5:$W$362,$C$4,DB_CAL_Q1_Q3!$X$5:$X$362,$J$4,DB_CAL_Q1_Q3!$V$5:$V$362,$B21),SUMIFS(DB_CAL_Q1_Q3!$AE$5:$AE$362,DB_CAL_Q1_Q3!$W$5:$W$362,$C$4,DB_CAL_Q1_Q3!$X$5:$X$362,$J$4,DB_CAL_Q1_Q3!$U$5:$U$362,$J$5,DB_CAL_Q1_Q3!$V$5:$V$362,$B21))))</f>
        <v>0</v>
      </c>
      <c r="K21" s="229">
        <f>IF(AND($J$4="Todas",$J$5="Todas"),SUMIFS(DB_CAL_Q1_Q3!$AF$5:$AF$362,DB_CAL_Q1_Q3!$W$5:$W$362,$C$4,DB_CAL_Q1_Q3!$V$5:$V$362,$B21),IF($J$4="Todas",SUMIFS(DB_CAL_Q1_Q3!$AF$5:$AF$362,DB_CAL_Q1_Q3!$W$5:$W$362,$C$4,DB_CAL_Q1_Q3!$U$5:$U$362,$J$5,DB_CAL_Q1_Q3!$V$5:$V$362,$B21),IF($J$5="Todas",SUMIFS(DB_CAL_Q1_Q3!$AF$5:$AF$362,DB_CAL_Q1_Q3!$W$5:$W$362,$C$4,DB_CAL_Q1_Q3!$X$5:$X$362,$J$4,DB_CAL_Q1_Q3!$V$5:$V$362,$B21),SUMIFS(DB_CAL_Q1_Q3!$AF$5:$AF$362,DB_CAL_Q1_Q3!$W$5:$W$362,$C$4,DB_CAL_Q1_Q3!$X$5:$X$362,$J$4,DB_CAL_Q1_Q3!$U$5:$U$362,$J$5,DB_CAL_Q1_Q3!$V$5:$V$362,$B21))))</f>
        <v>0</v>
      </c>
      <c r="L21" s="229">
        <f>IF(AND($J$4="Todas",$J$5="Todas"),SUMIFS(DB_CAL_Q1_Q3!$AG$5:$AG$362,DB_CAL_Q1_Q3!$W$5:$W$362,$C$4,DB_CAL_Q1_Q3!$V$5:$V$362,$B21),IF($J$4="Todas",SUMIFS(DB_CAL_Q1_Q3!$AG$5:$AG$362,DB_CAL_Q1_Q3!$W$5:$W$362,$C$4,DB_CAL_Q1_Q3!$U$5:$U$362,$J$5,DB_CAL_Q1_Q3!$V$5:$V$362,$B21),IF($J$5="Todas",SUMIFS(DB_CAL_Q1_Q3!$AG$5:$AG$362,DB_CAL_Q1_Q3!$W$5:$W$362,$C$4,DB_CAL_Q1_Q3!$X$5:$X$362,$J$4,DB_CAL_Q1_Q3!$V$5:$V$362,$B21),SUMIFS(DB_CAL_Q1_Q3!$AG$5:$AG$362,DB_CAL_Q1_Q3!$W$5:$W$362,$C$4,DB_CAL_Q1_Q3!$X$5:$X$362,$J$4,DB_CAL_Q1_Q3!$U$5:$U$362,$J$5,DB_CAL_Q1_Q3!$V$5:$V$362,$B21))))</f>
        <v>0</v>
      </c>
      <c r="M21" s="747">
        <f>IF(AND($J$4="Todas",$J$5="Todas"),COUNTIFS(DB_CAL_Q1_Q3!$W$5:$W$362,$C$4,DB_CAL_Q1_Q3!$V$5:$V$362,$P21),IF($J$4="Todas",COUNTIFS(DB_CAL_Q1_Q3!$W$5:$W$362,$C$4,DB_CAL_Q1_Q3!$U$5:$U$362,$J$5,DB_CAL_Q1_Q3!$V$5:$V$362,$P21),IF($J$5="Todas",COUNTIFS(DB_CAL_Q1_Q3!$W$5:$W$362,$C$4,DB_CAL_Q1_Q3!$X$5:$X$362,$J$4,DB_CAL_Q1_Q3!$V$5:$V$362,$P21),COUNTIFS(DB_CAL_Q1_Q3!$W$5:$W$362,$C$4,DB_CAL_Q1_Q3!$X$5:$X$362,$J$4,DB_CAL_Q1_Q3!$U$5:$U$362,$J$5,DB_CAL_Q1_Q3!$V$5:$V$362,$P21))))</f>
        <v>1</v>
      </c>
      <c r="N21" s="212">
        <f t="shared" si="2"/>
        <v>1</v>
      </c>
      <c r="O21" s="185">
        <f t="shared" si="7"/>
        <v>1</v>
      </c>
      <c r="P21" s="747" t="s">
        <v>114</v>
      </c>
      <c r="Q21" s="185"/>
      <c r="R21" s="185"/>
      <c r="S21" s="185"/>
      <c r="T21" s="753"/>
      <c r="U21" s="186"/>
      <c r="V21" s="616"/>
      <c r="W21" s="616"/>
    </row>
    <row r="22" spans="1:23" ht="15" customHeight="1" thickTop="1">
      <c r="A22" s="746">
        <v>14</v>
      </c>
      <c r="B22" s="755" t="s">
        <v>22</v>
      </c>
      <c r="C22" s="756">
        <f t="shared" ref="C22:L22" si="8">SUM(C9:C21)</f>
        <v>225.00045000000003</v>
      </c>
      <c r="D22" s="756">
        <f t="shared" si="8"/>
        <v>9</v>
      </c>
      <c r="E22" s="756">
        <f t="shared" si="8"/>
        <v>77</v>
      </c>
      <c r="F22" s="756">
        <f t="shared" si="8"/>
        <v>73</v>
      </c>
      <c r="G22" s="756">
        <f t="shared" si="8"/>
        <v>17</v>
      </c>
      <c r="H22" s="756">
        <f t="shared" si="8"/>
        <v>35</v>
      </c>
      <c r="I22" s="756">
        <f t="shared" si="8"/>
        <v>84</v>
      </c>
      <c r="J22" s="756">
        <f t="shared" si="8"/>
        <v>27</v>
      </c>
      <c r="K22" s="756">
        <f t="shared" si="8"/>
        <v>6</v>
      </c>
      <c r="L22" s="756">
        <f t="shared" si="8"/>
        <v>74</v>
      </c>
      <c r="M22" s="757"/>
      <c r="N22" s="757"/>
      <c r="O22" s="757"/>
      <c r="P22" s="757"/>
      <c r="Q22" s="757"/>
      <c r="R22" s="757"/>
      <c r="S22" s="757"/>
      <c r="T22" s="753"/>
      <c r="U22" s="186"/>
      <c r="V22" s="616"/>
      <c r="W22" s="616"/>
    </row>
    <row r="23" spans="1:23" ht="15" customHeight="1">
      <c r="A23" s="746"/>
      <c r="B23" s="692"/>
      <c r="C23" s="758">
        <f>VLOOKUP($R$4,$B$9:$L$22,2,)</f>
        <v>225.00045000000003</v>
      </c>
      <c r="D23" s="759">
        <f t="shared" ref="D23:L23" si="9">VLOOKUP($R$4,$B$9:$L$22,D6,)</f>
        <v>9</v>
      </c>
      <c r="E23" s="759">
        <f t="shared" si="9"/>
        <v>77</v>
      </c>
      <c r="F23" s="759">
        <f t="shared" si="9"/>
        <v>73</v>
      </c>
      <c r="G23" s="759">
        <f t="shared" si="9"/>
        <v>17</v>
      </c>
      <c r="H23" s="759">
        <f t="shared" si="9"/>
        <v>35</v>
      </c>
      <c r="I23" s="759">
        <f t="shared" si="9"/>
        <v>84</v>
      </c>
      <c r="J23" s="759">
        <f t="shared" si="9"/>
        <v>27</v>
      </c>
      <c r="K23" s="759">
        <f t="shared" si="9"/>
        <v>6</v>
      </c>
      <c r="L23" s="759">
        <f t="shared" si="9"/>
        <v>74</v>
      </c>
      <c r="M23" s="616"/>
      <c r="N23" s="616"/>
      <c r="O23" s="616"/>
      <c r="P23" s="616"/>
      <c r="Q23" s="757"/>
      <c r="R23" s="757"/>
      <c r="S23" s="757"/>
      <c r="T23" s="186"/>
      <c r="W23" s="616"/>
    </row>
    <row r="24" spans="1:23" ht="15" customHeight="1">
      <c r="B24" s="195" t="s">
        <v>118</v>
      </c>
      <c r="C24" s="760" t="s">
        <v>89</v>
      </c>
      <c r="D24" s="187">
        <f t="shared" ref="D24:L24" si="10">COUNTIF($D$23:$L$23,D23)</f>
        <v>1</v>
      </c>
      <c r="E24" s="187">
        <f t="shared" si="10"/>
        <v>1</v>
      </c>
      <c r="F24" s="187">
        <f t="shared" si="10"/>
        <v>1</v>
      </c>
      <c r="G24" s="187">
        <f t="shared" si="10"/>
        <v>1</v>
      </c>
      <c r="H24" s="187">
        <f t="shared" si="10"/>
        <v>1</v>
      </c>
      <c r="I24" s="187">
        <f t="shared" si="10"/>
        <v>1</v>
      </c>
      <c r="J24" s="187">
        <f t="shared" si="10"/>
        <v>1</v>
      </c>
      <c r="K24" s="187">
        <f t="shared" si="10"/>
        <v>1</v>
      </c>
      <c r="L24" s="187">
        <f t="shared" si="10"/>
        <v>1</v>
      </c>
      <c r="M24" s="185"/>
      <c r="O24" s="186"/>
      <c r="P24" s="186"/>
      <c r="Q24" s="186"/>
      <c r="R24" s="186" t="s">
        <v>226</v>
      </c>
      <c r="S24" s="186"/>
      <c r="T24" s="186"/>
      <c r="U24" s="186"/>
      <c r="W24" s="616"/>
    </row>
    <row r="25" spans="1:23" ht="15" customHeight="1">
      <c r="B25" s="195" t="s">
        <v>117</v>
      </c>
      <c r="C25" s="760" t="str">
        <f>$J$4</f>
        <v>Todas</v>
      </c>
      <c r="D25" s="292">
        <f t="shared" ref="D25:L25" si="11">IF(D24=1,D23/$C$23,(D23+D6/1000000000)/$C$23)</f>
        <v>3.9999920000159991E-2</v>
      </c>
      <c r="E25" s="292">
        <f t="shared" si="11"/>
        <v>0.3422215377791466</v>
      </c>
      <c r="F25" s="292">
        <f t="shared" si="11"/>
        <v>0.32444379555685326</v>
      </c>
      <c r="G25" s="292">
        <f t="shared" si="11"/>
        <v>7.5555404444746663E-2</v>
      </c>
      <c r="H25" s="292">
        <f t="shared" si="11"/>
        <v>0.15555524444506663</v>
      </c>
      <c r="I25" s="292">
        <f t="shared" si="11"/>
        <v>0.37333258666815994</v>
      </c>
      <c r="J25" s="292">
        <f t="shared" si="11"/>
        <v>0.11999976000047999</v>
      </c>
      <c r="K25" s="292">
        <f t="shared" si="11"/>
        <v>2.6666613333439997E-2</v>
      </c>
      <c r="L25" s="292">
        <f t="shared" si="11"/>
        <v>0.3288882311124266</v>
      </c>
      <c r="O25" s="186"/>
      <c r="P25" s="186"/>
      <c r="Q25" s="186"/>
      <c r="R25" s="972" t="s">
        <v>22</v>
      </c>
      <c r="S25" s="972"/>
      <c r="T25" s="737" t="s">
        <v>228</v>
      </c>
      <c r="U25" s="186"/>
      <c r="V25" s="616"/>
      <c r="W25" s="616"/>
    </row>
    <row r="26" spans="1:23" ht="15" customHeight="1">
      <c r="B26" s="201" t="s">
        <v>88</v>
      </c>
      <c r="C26" s="760" t="str">
        <f>$J$5</f>
        <v>Todas</v>
      </c>
      <c r="D26" s="185" t="s">
        <v>94</v>
      </c>
      <c r="E26" s="185" t="s">
        <v>314</v>
      </c>
      <c r="F26" s="185" t="s">
        <v>136</v>
      </c>
      <c r="G26" s="185" t="s">
        <v>92</v>
      </c>
      <c r="H26" s="185" t="s">
        <v>315</v>
      </c>
      <c r="I26" s="187" t="s">
        <v>316</v>
      </c>
      <c r="J26" s="185" t="s">
        <v>317</v>
      </c>
      <c r="K26" s="185" t="s">
        <v>93</v>
      </c>
      <c r="L26" s="185" t="s">
        <v>50</v>
      </c>
      <c r="N26" s="186"/>
      <c r="O26" s="186"/>
      <c r="P26" s="186"/>
      <c r="Q26" s="186"/>
      <c r="R26" s="973" t="str">
        <f>$J$4</f>
        <v>Todas</v>
      </c>
      <c r="S26" s="973"/>
      <c r="T26" s="737" t="s">
        <v>117</v>
      </c>
      <c r="U26" s="186"/>
      <c r="V26" s="616"/>
      <c r="W26" s="616"/>
    </row>
    <row r="27" spans="1:23" ht="15" customHeight="1">
      <c r="B27" s="268" t="s">
        <v>361</v>
      </c>
      <c r="D27" s="616"/>
      <c r="E27" s="616"/>
      <c r="F27" s="616"/>
      <c r="G27" s="616"/>
      <c r="H27" s="616"/>
      <c r="I27" s="340"/>
      <c r="J27" s="616"/>
      <c r="K27" s="616"/>
      <c r="L27" s="616"/>
      <c r="O27" s="186"/>
      <c r="P27" s="186"/>
      <c r="Q27" s="186"/>
      <c r="R27" s="973" t="str">
        <f>$J$5</f>
        <v>Todas</v>
      </c>
      <c r="S27" s="973"/>
      <c r="T27" s="761" t="s">
        <v>88</v>
      </c>
      <c r="U27" s="186"/>
    </row>
    <row r="28" spans="1:23" ht="25.5">
      <c r="B28" s="762" t="s">
        <v>116</v>
      </c>
      <c r="C28" s="763" t="s">
        <v>22</v>
      </c>
      <c r="D28" s="764" t="s">
        <v>94</v>
      </c>
      <c r="E28" s="764" t="s">
        <v>314</v>
      </c>
      <c r="F28" s="764" t="s">
        <v>136</v>
      </c>
      <c r="G28" s="764" t="s">
        <v>92</v>
      </c>
      <c r="H28" s="764" t="s">
        <v>315</v>
      </c>
      <c r="I28" s="764" t="s">
        <v>316</v>
      </c>
      <c r="J28" s="764" t="s">
        <v>317</v>
      </c>
      <c r="K28" s="764" t="s">
        <v>93</v>
      </c>
      <c r="L28" s="764" t="s">
        <v>50</v>
      </c>
      <c r="M28" s="743" t="s">
        <v>22</v>
      </c>
      <c r="O28" s="765"/>
      <c r="P28" s="744" t="s">
        <v>116</v>
      </c>
      <c r="Q28" s="185"/>
      <c r="R28" s="973" t="str">
        <f>$C$4</f>
        <v>Si</v>
      </c>
      <c r="S28" s="973"/>
      <c r="T28" s="737" t="s">
        <v>118</v>
      </c>
      <c r="U28" s="186"/>
    </row>
    <row r="29" spans="1:23">
      <c r="A29" s="185">
        <v>1</v>
      </c>
      <c r="B29" s="766" t="str">
        <f>VLOOKUP(C29:C29,$O$29:$P$35,2,)</f>
        <v>Otros</v>
      </c>
      <c r="C29" s="767">
        <f>LARGE($O$29:$O$35,A29)</f>
        <v>45</v>
      </c>
      <c r="D29" s="767">
        <f>IF(AND($J$4="Todas",$J$5="Todas"),SUMIFS(DB_REF_Q2_Q3!$Y$5:$Y$268,DB_REF_Q2_Q3!$W$5:$W$268,$C$4,DB_REF_Q2_Q3!$V$5:$V$268,$B29),IF($J$4="Todas",SUMIFS(DB_REF_Q2_Q3!$Y$5:$Y$268,DB_REF_Q2_Q3!$W$5:$W$268,$C$4,DB_REF_Q2_Q3!$U$5:$U$268,$J$5,DB_REF_Q2_Q3!$V$5:$V$268,$B29),IF($J$5="Todas",SUMIFS(DB_REF_Q2_Q3!$Y$5:$Y$268,DB_REF_Q2_Q3!$W$5:$W$268,$C$4,DB_REF_Q2_Q3!$X$5:$X$268,$J$4,DB_REF_Q2_Q3!$V$5:$V$268,$B29),SUMIFS(DB_REF_Q2_Q3!$Y$5:$Y$268,DB_REF_Q2_Q3!$W$5:$W$268,$C$4,DB_REF_Q2_Q3!$X$5:$X$268,$J$4,DB_REF_Q2_Q3!$U$5:$U$268,$J$5,DB_REF_Q2_Q3!$V$5:$V$268,$B29))))</f>
        <v>2</v>
      </c>
      <c r="E29" s="767">
        <f>IF(AND($J$4="Todas",$J$5="Todas"),SUMIFS(DB_REF_Q2_Q3!$Z$5:$Z$268,DB_REF_Q2_Q3!$W$5:$W$268,$C$4,DB_REF_Q2_Q3!$V$5:$V$268,$B29),IF($J$4="Todas",SUMIFS(DB_REF_Q2_Q3!$Z$5:$Z$268,DB_REF_Q2_Q3!$W$5:$W$268,$C$4,DB_REF_Q2_Q3!$U$5:$U$268,$J$5,DB_REF_Q2_Q3!$V$5:$V$268,$B29),IF($J$5="Todas",SUMIFS(DB_REF_Q2_Q3!$Z$5:$Z$268,DB_REF_Q2_Q3!$W$5:$W$268,$C$4,DB_REF_Q2_Q3!$X$5:$X$268,$J$4,DB_REF_Q2_Q3!$V$5:$V$268,$B29),SUMIFS(DB_REF_Q2_Q3!$Z$5:$Z$268,DB_REF_Q2_Q3!$W$5:$W$268,$C$4,DB_REF_Q2_Q3!$X$5:$X$268,$J$4,DB_REF_Q2_Q3!$U$5:$U$268,$J$5,DB_REF_Q2_Q3!$V$5:$V$268,$B29))))</f>
        <v>14</v>
      </c>
      <c r="F29" s="767">
        <f>IF(AND($J$4="Todas",$J$5="Todas"),SUMIFS(DB_REF_Q2_Q3!$AA$5:$AA$268,DB_REF_Q2_Q3!$W$5:$W$268,$C$4,DB_REF_Q2_Q3!$V$5:$V$268,$B29),IF($J$4="Todas",SUMIFS(DB_REF_Q2_Q3!$AA$5:$AA$268,DB_REF_Q2_Q3!$W$5:$W$268,$C$4,DB_REF_Q2_Q3!$U$5:$U$268,$J$5,DB_REF_Q2_Q3!$V$5:$V$268,$B29),IF($J$5="Todas",SUMIFS(DB_REF_Q2_Q3!$AA$5:$AA$268,DB_REF_Q2_Q3!$W$5:$W$268,$C$4,DB_REF_Q2_Q3!$X$5:$X$268,$J$4,DB_REF_Q2_Q3!$V$5:$V$268,$B29),SUMIFS(DB_REF_Q2_Q3!$AA$5:$AA$268,DB_REF_Q2_Q3!$W$5:$W$268,$C$4,DB_REF_Q2_Q3!$X$5:$X$268,$J$4,DB_REF_Q2_Q3!$U$5:$U$268,$J$5,DB_REF_Q2_Q3!$V$5:$V$268,$B29))))</f>
        <v>3</v>
      </c>
      <c r="G29" s="767">
        <f>IF(AND($J$4="Todas",$J$5="Todas"),SUMIFS(DB_REF_Q2_Q3!$AB$5:$AB$268,DB_REF_Q2_Q3!$W$5:$W$268,$C$4,DB_REF_Q2_Q3!$V$5:$V$268,$B29),IF($J$4="Todas",SUMIFS(DB_REF_Q2_Q3!$AB$5:$AB$268,DB_REF_Q2_Q3!$W$5:$W$268,$C$4,DB_REF_Q2_Q3!$U$5:$U$268,$J$5,DB_REF_Q2_Q3!$V$5:$V$268,$B29),IF($J$5="Todas",SUMIFS(DB_REF_Q2_Q3!$AB$5:$AB$268,DB_REF_Q2_Q3!$W$5:$W$268,$C$4,DB_REF_Q2_Q3!$X$5:$X$268,$J$4,DB_REF_Q2_Q3!$V$5:$V$268,$B29),SUMIFS(DB_REF_Q2_Q3!$AB$5:$AB$268,DB_REF_Q2_Q3!$W$5:$W$268,$C$4,DB_REF_Q2_Q3!$X$5:$X$268,$J$4,DB_REF_Q2_Q3!$U$5:$U$268,$J$5,DB_REF_Q2_Q3!$V$5:$V$268,$B29))))</f>
        <v>2</v>
      </c>
      <c r="H29" s="767">
        <f>IF(AND($J$4="Todas",$J$5="Todas"),SUMIFS(DB_REF_Q2_Q3!$AC$5:$AC$268,DB_REF_Q2_Q3!$W$5:$W$268,$C$4,DB_REF_Q2_Q3!$V$5:$V$268,$B29),IF($J$4="Todas",SUMIFS(DB_REF_Q2_Q3!$AC$5:$AC$268,DB_REF_Q2_Q3!$W$5:$W$268,$C$4,DB_REF_Q2_Q3!$U$5:$U$268,$J$5,DB_REF_Q2_Q3!$V$5:$V$268,$B29),IF($J$5="Todas",SUMIFS(DB_REF_Q2_Q3!$AC$5:$AC$268,DB_REF_Q2_Q3!$W$5:$W$268,$C$4,DB_REF_Q2_Q3!$X$5:$X$268,$J$4,DB_REF_Q2_Q3!$V$5:$V$268,$B29),SUMIFS(DB_REF_Q2_Q3!$AC$5:$AC$268,DB_REF_Q2_Q3!$W$5:$W$268,$C$4,DB_REF_Q2_Q3!$X$5:$X$268,$J$4,DB_REF_Q2_Q3!$U$5:$U$268,$J$5,DB_REF_Q2_Q3!$V$5:$V$268,$B29))))</f>
        <v>9</v>
      </c>
      <c r="I29" s="767">
        <f>IF(AND($J$4="Todas",$J$5="Todas"),SUMIFS(DB_REF_Q2_Q3!$AD$5:$AD$268,DB_REF_Q2_Q3!$W$5:$W$268,$C$4,DB_REF_Q2_Q3!$V$5:$V$268,$B29),IF($J$4="Todas",SUMIFS(DB_REF_Q2_Q3!$AD$5:$AD$268,DB_REF_Q2_Q3!$W$5:$W$268,$C$4,DB_REF_Q2_Q3!$U$5:$U$268,$J$5,DB_REF_Q2_Q3!$V$5:$V$268,$B29),IF($J$5="Todas",SUMIFS(DB_REF_Q2_Q3!$AD$5:$AD$268,DB_REF_Q2_Q3!$W$5:$W$268,$C$4,DB_REF_Q2_Q3!$X$5:$X$268,$J$4,DB_REF_Q2_Q3!$V$5:$V$268,$B29),SUMIFS(DB_REF_Q2_Q3!$AD$5:$AD$268,DB_REF_Q2_Q3!$W$5:$W$268,$C$4,DB_REF_Q2_Q3!$X$5:$X$268,$J$4,DB_REF_Q2_Q3!$U$5:$U$268,$J$5,DB_REF_Q2_Q3!$V$5:$V$268,$B29))))</f>
        <v>20</v>
      </c>
      <c r="J29" s="767">
        <f>IF(AND($J$4="Todas",$J$5="Todas"),SUMIFS(DB_REF_Q2_Q3!$AE$5:$AE$268,DB_REF_Q2_Q3!$W$5:$W$268,$C$4,DB_REF_Q2_Q3!$V$5:$V$268,$B29),IF($J$4="Todas",SUMIFS(DB_REF_Q2_Q3!$AE$5:$AE$268,DB_REF_Q2_Q3!$W$5:$W$268,$C$4,DB_REF_Q2_Q3!$U$5:$U$268,$J$5,DB_REF_Q2_Q3!$V$5:$V$268,$B29),IF($J$5="Todas",SUMIFS(DB_REF_Q2_Q3!$AE$5:$AE$268,DB_REF_Q2_Q3!$W$5:$W$268,$C$4,DB_REF_Q2_Q3!$X$5:$X$268,$J$4,DB_REF_Q2_Q3!$V$5:$V$268,$B29),SUMIFS(DB_REF_Q2_Q3!$AE$5:$AE$268,DB_REF_Q2_Q3!$W$5:$W$268,$C$4,DB_REF_Q2_Q3!$X$5:$X$268,$J$4,DB_REF_Q2_Q3!$U$5:$U$268,$J$5,DB_REF_Q2_Q3!$V$5:$V$268,$B29))))</f>
        <v>0</v>
      </c>
      <c r="K29" s="767">
        <f>IF(AND($J$4="Todas",$J$5="Todas"),SUMIFS(DB_REF_Q2_Q3!$AF$5:$AF$268,DB_REF_Q2_Q3!$W$5:$W$268,$C$4,DB_REF_Q2_Q3!$V$5:$V$268,$B29),IF($J$4="Todas",SUMIFS(DB_REF_Q2_Q3!$AF$5:$AF$268,DB_REF_Q2_Q3!$W$5:$W$268,$C$4,DB_REF_Q2_Q3!$U$5:$U$268,$J$5,DB_REF_Q2_Q3!$V$5:$V$268,$B29),IF($J$5="Todas",SUMIFS(DB_REF_Q2_Q3!$AF$5:$AF$268,DB_REF_Q2_Q3!$W$5:$W$268,$C$4,DB_REF_Q2_Q3!$X$5:$X$268,$J$4,DB_REF_Q2_Q3!$V$5:$V$268,$B29),SUMIFS(DB_REF_Q2_Q3!$AF$5:$AF$268,DB_REF_Q2_Q3!$W$5:$W$268,$C$4,DB_REF_Q2_Q3!$X$5:$X$268,$J$4,DB_REF_Q2_Q3!$U$5:$U$268,$J$5,DB_REF_Q2_Q3!$V$5:$V$268,$B29))))</f>
        <v>0</v>
      </c>
      <c r="L29" s="767">
        <f>IF(AND($J$4="Todas",$J$5="Todas"),SUMIFS(DB_REF_Q2_Q3!$AG$5:$AG$268,DB_REF_Q2_Q3!$W$5:$W$268,$C$4,DB_REF_Q2_Q3!$V$5:$V$268,$B29),IF($J$4="Todas",SUMIFS(DB_REF_Q2_Q3!$AG$5:$AG$268,DB_REF_Q2_Q3!$W$5:$W$268,$C$4,DB_REF_Q2_Q3!$U$5:$U$268,$J$5,DB_REF_Q2_Q3!$V$5:$V$268,$B29),IF($J$5="Todas",SUMIFS(DB_REF_Q2_Q3!$AG$5:$AG$268,DB_REF_Q2_Q3!$W$5:$W$268,$C$4,DB_REF_Q2_Q3!$X$5:$X$268,$J$4,DB_REF_Q2_Q3!$V$5:$V$268,$B29),SUMIFS(DB_REF_Q2_Q3!$AG$5:$AG$268,DB_REF_Q2_Q3!$W$5:$W$268,$C$4,DB_REF_Q2_Q3!$X$5:$X$268,$J$4,DB_REF_Q2_Q3!$U$5:$U$268,$J$5,DB_REF_Q2_Q3!$V$5:$V$268,$B29))))</f>
        <v>12</v>
      </c>
      <c r="M29" s="747">
        <f>IF(AND($J$4="Todas",$J$5="Todas"),COUNTIFS(DB_REF_Q2_Q3!$W$5:$W$268,$C$4,DB_REF_Q2_Q3!$V$5:$V$268,$P29),IF($J$4="Todas",COUNTIFS(DB_REF_Q2_Q3!$W$5:$W$268,$C$4,DB_REF_Q2_Q3!$U$5:$U$268,$J$5,DB_REF_Q2_Q3!$V$5:$V$268,$P29),IF($J$5="Todas",COUNTIFS(DB_REF_Q2_Q3!$W$5:$W$268,$C$4,DB_REF_Q2_Q3!$X$5:$X$268,$J$4,DB_REF_Q2_Q3!$V$5:$V$268,$P29),COUNTIFS(DB_REF_Q2_Q3!$W$5:$W$268,$C$4,DB_REF_Q2_Q3!$X$5:$X$268,$J$4,DB_REF_Q2_Q3!$U$5:$U$268,$J$5,DB_REF_Q2_Q3!$V$5:$V$268,$P29))))</f>
        <v>7</v>
      </c>
      <c r="N29" s="185">
        <f t="shared" ref="N29:N35" si="12">COUNTIF($M$29:$M$35,M29)</f>
        <v>1</v>
      </c>
      <c r="O29" s="483">
        <f t="shared" ref="O29:O35" si="13">IF(N29=1,M29,M29+A31/100000)</f>
        <v>7</v>
      </c>
      <c r="P29" s="747" t="s">
        <v>109</v>
      </c>
      <c r="Q29" s="185"/>
      <c r="R29" s="616"/>
      <c r="S29" s="616"/>
      <c r="T29" s="186"/>
      <c r="U29" s="186"/>
    </row>
    <row r="30" spans="1:23" ht="15" customHeight="1">
      <c r="A30" s="746">
        <v>2</v>
      </c>
      <c r="B30" s="766" t="str">
        <f t="shared" ref="B30:B35" si="14">VLOOKUP(C30:C30,$O$29:$P$35,2,)</f>
        <v>Bomba de calor agua</v>
      </c>
      <c r="C30" s="767">
        <f t="shared" ref="C30:C35" si="15">LARGE($O$29:$O$35,A30)</f>
        <v>15</v>
      </c>
      <c r="D30" s="767">
        <f>IF(AND($J$4="Todas",$J$5="Todas"),SUMIFS(DB_REF_Q2_Q3!$Y$5:$Y$268,DB_REF_Q2_Q3!$W$5:$W$268,$C$4,DB_REF_Q2_Q3!$V$5:$V$268,$B30),IF($J$4="Todas",SUMIFS(DB_REF_Q2_Q3!$Y$5:$Y$268,DB_REF_Q2_Q3!$W$5:$W$268,$C$4,DB_REF_Q2_Q3!$U$5:$U$268,$J$5,DB_REF_Q2_Q3!$V$5:$V$268,$B30),IF($J$5="Todas",SUMIFS(DB_REF_Q2_Q3!$Y$5:$Y$268,DB_REF_Q2_Q3!$W$5:$W$268,$C$4,DB_REF_Q2_Q3!$X$5:$X$268,$J$4,DB_REF_Q2_Q3!$V$5:$V$268,$B30),SUMIFS(DB_REF_Q2_Q3!$Y$5:$Y$268,DB_REF_Q2_Q3!$W$5:$W$268,$C$4,DB_REF_Q2_Q3!$X$5:$X$268,$J$4,DB_REF_Q2_Q3!$U$5:$U$268,$J$5,DB_REF_Q2_Q3!$V$5:$V$268,$B30))))</f>
        <v>2</v>
      </c>
      <c r="E30" s="767">
        <f>IF(AND($J$4="Todas",$J$5="Todas"),SUMIFS(DB_REF_Q2_Q3!$Z$5:$Z$268,DB_REF_Q2_Q3!$W$5:$W$268,$C$4,DB_REF_Q2_Q3!$V$5:$V$268,$B30),IF($J$4="Todas",SUMIFS(DB_REF_Q2_Q3!$Z$5:$Z$268,DB_REF_Q2_Q3!$W$5:$W$268,$C$4,DB_REF_Q2_Q3!$U$5:$U$268,$J$5,DB_REF_Q2_Q3!$V$5:$V$268,$B30),IF($J$5="Todas",SUMIFS(DB_REF_Q2_Q3!$Z$5:$Z$268,DB_REF_Q2_Q3!$W$5:$W$268,$C$4,DB_REF_Q2_Q3!$X$5:$X$268,$J$4,DB_REF_Q2_Q3!$V$5:$V$268,$B30),SUMIFS(DB_REF_Q2_Q3!$Z$5:$Z$268,DB_REF_Q2_Q3!$W$5:$W$268,$C$4,DB_REF_Q2_Q3!$X$5:$X$268,$J$4,DB_REF_Q2_Q3!$U$5:$U$268,$J$5,DB_REF_Q2_Q3!$V$5:$V$268,$B30))))</f>
        <v>4</v>
      </c>
      <c r="F30" s="767">
        <f>IF(AND($J$4="Todas",$J$5="Todas"),SUMIFS(DB_REF_Q2_Q3!$AA$5:$AA$268,DB_REF_Q2_Q3!$W$5:$W$268,$C$4,DB_REF_Q2_Q3!$V$5:$V$268,$B30),IF($J$4="Todas",SUMIFS(DB_REF_Q2_Q3!$AA$5:$AA$268,DB_REF_Q2_Q3!$W$5:$W$268,$C$4,DB_REF_Q2_Q3!$U$5:$U$268,$J$5,DB_REF_Q2_Q3!$V$5:$V$268,$B30),IF($J$5="Todas",SUMIFS(DB_REF_Q2_Q3!$AA$5:$AA$268,DB_REF_Q2_Q3!$W$5:$W$268,$C$4,DB_REF_Q2_Q3!$X$5:$X$268,$J$4,DB_REF_Q2_Q3!$V$5:$V$268,$B30),SUMIFS(DB_REF_Q2_Q3!$AA$5:$AA$268,DB_REF_Q2_Q3!$W$5:$W$268,$C$4,DB_REF_Q2_Q3!$X$5:$X$268,$J$4,DB_REF_Q2_Q3!$U$5:$U$268,$J$5,DB_REF_Q2_Q3!$V$5:$V$268,$B30))))</f>
        <v>3</v>
      </c>
      <c r="G30" s="767">
        <f>IF(AND($J$4="Todas",$J$5="Todas"),SUMIFS(DB_REF_Q2_Q3!$AB$5:$AB$268,DB_REF_Q2_Q3!$W$5:$W$268,$C$4,DB_REF_Q2_Q3!$V$5:$V$268,$B30),IF($J$4="Todas",SUMIFS(DB_REF_Q2_Q3!$AB$5:$AB$268,DB_REF_Q2_Q3!$W$5:$W$268,$C$4,DB_REF_Q2_Q3!$U$5:$U$268,$J$5,DB_REF_Q2_Q3!$V$5:$V$268,$B30),IF($J$5="Todas",SUMIFS(DB_REF_Q2_Q3!$AB$5:$AB$268,DB_REF_Q2_Q3!$W$5:$W$268,$C$4,DB_REF_Q2_Q3!$X$5:$X$268,$J$4,DB_REF_Q2_Q3!$V$5:$V$268,$B30),SUMIFS(DB_REF_Q2_Q3!$AB$5:$AB$268,DB_REF_Q2_Q3!$W$5:$W$268,$C$4,DB_REF_Q2_Q3!$X$5:$X$268,$J$4,DB_REF_Q2_Q3!$U$5:$U$268,$J$5,DB_REF_Q2_Q3!$V$5:$V$268,$B30))))</f>
        <v>5</v>
      </c>
      <c r="H30" s="767">
        <f>IF(AND($J$4="Todas",$J$5="Todas"),SUMIFS(DB_REF_Q2_Q3!$AC$5:$AC$268,DB_REF_Q2_Q3!$W$5:$W$268,$C$4,DB_REF_Q2_Q3!$V$5:$V$268,$B30),IF($J$4="Todas",SUMIFS(DB_REF_Q2_Q3!$AC$5:$AC$268,DB_REF_Q2_Q3!$W$5:$W$268,$C$4,DB_REF_Q2_Q3!$U$5:$U$268,$J$5,DB_REF_Q2_Q3!$V$5:$V$268,$B30),IF($J$5="Todas",SUMIFS(DB_REF_Q2_Q3!$AC$5:$AC$268,DB_REF_Q2_Q3!$W$5:$W$268,$C$4,DB_REF_Q2_Q3!$X$5:$X$268,$J$4,DB_REF_Q2_Q3!$V$5:$V$268,$B30),SUMIFS(DB_REF_Q2_Q3!$AC$5:$AC$268,DB_REF_Q2_Q3!$W$5:$W$268,$C$4,DB_REF_Q2_Q3!$X$5:$X$268,$J$4,DB_REF_Q2_Q3!$U$5:$U$268,$J$5,DB_REF_Q2_Q3!$V$5:$V$268,$B30))))</f>
        <v>3</v>
      </c>
      <c r="I30" s="767">
        <f>IF(AND($J$4="Todas",$J$5="Todas"),SUMIFS(DB_REF_Q2_Q3!$AD$5:$AD$268,DB_REF_Q2_Q3!$W$5:$W$268,$C$4,DB_REF_Q2_Q3!$V$5:$V$268,$B30),IF($J$4="Todas",SUMIFS(DB_REF_Q2_Q3!$AD$5:$AD$268,DB_REF_Q2_Q3!$W$5:$W$268,$C$4,DB_REF_Q2_Q3!$U$5:$U$268,$J$5,DB_REF_Q2_Q3!$V$5:$V$268,$B30),IF($J$5="Todas",SUMIFS(DB_REF_Q2_Q3!$AD$5:$AD$268,DB_REF_Q2_Q3!$W$5:$W$268,$C$4,DB_REF_Q2_Q3!$X$5:$X$268,$J$4,DB_REF_Q2_Q3!$V$5:$V$268,$B30),SUMIFS(DB_REF_Q2_Q3!$AD$5:$AD$268,DB_REF_Q2_Q3!$W$5:$W$268,$C$4,DB_REF_Q2_Q3!$X$5:$X$268,$J$4,DB_REF_Q2_Q3!$U$5:$U$268,$J$5,DB_REF_Q2_Q3!$V$5:$V$268,$B30))))</f>
        <v>5</v>
      </c>
      <c r="J30" s="767">
        <f>IF(AND($J$4="Todas",$J$5="Todas"),SUMIFS(DB_REF_Q2_Q3!$AE$5:$AE$268,DB_REF_Q2_Q3!$W$5:$W$268,$C$4,DB_REF_Q2_Q3!$V$5:$V$268,$B30),IF($J$4="Todas",SUMIFS(DB_REF_Q2_Q3!$AE$5:$AE$268,DB_REF_Q2_Q3!$W$5:$W$268,$C$4,DB_REF_Q2_Q3!$U$5:$U$268,$J$5,DB_REF_Q2_Q3!$V$5:$V$268,$B30),IF($J$5="Todas",SUMIFS(DB_REF_Q2_Q3!$AE$5:$AE$268,DB_REF_Q2_Q3!$W$5:$W$268,$C$4,DB_REF_Q2_Q3!$X$5:$X$268,$J$4,DB_REF_Q2_Q3!$V$5:$V$268,$B30),SUMIFS(DB_REF_Q2_Q3!$AE$5:$AE$268,DB_REF_Q2_Q3!$W$5:$W$268,$C$4,DB_REF_Q2_Q3!$X$5:$X$268,$J$4,DB_REF_Q2_Q3!$U$5:$U$268,$J$5,DB_REF_Q2_Q3!$V$5:$V$268,$B30))))</f>
        <v>0</v>
      </c>
      <c r="K30" s="767">
        <f>IF(AND($J$4="Todas",$J$5="Todas"),SUMIFS(DB_REF_Q2_Q3!$AF$5:$AF$268,DB_REF_Q2_Q3!$W$5:$W$268,$C$4,DB_REF_Q2_Q3!$V$5:$V$268,$B30),IF($J$4="Todas",SUMIFS(DB_REF_Q2_Q3!$AF$5:$AF$268,DB_REF_Q2_Q3!$W$5:$W$268,$C$4,DB_REF_Q2_Q3!$U$5:$U$268,$J$5,DB_REF_Q2_Q3!$V$5:$V$268,$B30),IF($J$5="Todas",SUMIFS(DB_REF_Q2_Q3!$AF$5:$AF$268,DB_REF_Q2_Q3!$W$5:$W$268,$C$4,DB_REF_Q2_Q3!$X$5:$X$268,$J$4,DB_REF_Q2_Q3!$V$5:$V$268,$B30),SUMIFS(DB_REF_Q2_Q3!$AF$5:$AF$268,DB_REF_Q2_Q3!$W$5:$W$268,$C$4,DB_REF_Q2_Q3!$X$5:$X$268,$J$4,DB_REF_Q2_Q3!$U$5:$U$268,$J$5,DB_REF_Q2_Q3!$V$5:$V$268,$B30))))</f>
        <v>0</v>
      </c>
      <c r="L30" s="767">
        <f>IF(AND($J$4="Todas",$J$5="Todas"),SUMIFS(DB_REF_Q2_Q3!$AG$5:$AG$268,DB_REF_Q2_Q3!$W$5:$W$268,$C$4,DB_REF_Q2_Q3!$V$5:$V$268,$B30),IF($J$4="Todas",SUMIFS(DB_REF_Q2_Q3!$AG$5:$AG$268,DB_REF_Q2_Q3!$W$5:$W$268,$C$4,DB_REF_Q2_Q3!$U$5:$U$268,$J$5,DB_REF_Q2_Q3!$V$5:$V$268,$B30),IF($J$5="Todas",SUMIFS(DB_REF_Q2_Q3!$AG$5:$AG$268,DB_REF_Q2_Q3!$W$5:$W$268,$C$4,DB_REF_Q2_Q3!$X$5:$X$268,$J$4,DB_REF_Q2_Q3!$V$5:$V$268,$B30),SUMIFS(DB_REF_Q2_Q3!$AG$5:$AG$268,DB_REF_Q2_Q3!$W$5:$W$268,$C$4,DB_REF_Q2_Q3!$X$5:$X$268,$J$4,DB_REF_Q2_Q3!$U$5:$U$268,$J$5,DB_REF_Q2_Q3!$V$5:$V$268,$B30))))</f>
        <v>4</v>
      </c>
      <c r="M30" s="747">
        <f>IF(AND($J$4="Todas",$J$5="Todas"),COUNTIFS(DB_REF_Q2_Q3!$W$5:$W$268,$C$4,DB_REF_Q2_Q3!$V$5:$V$268,$P30),IF($J$4="Todas",COUNTIFS(DB_REF_Q2_Q3!$W$5:$W$268,$C$4,DB_REF_Q2_Q3!$U$5:$U$268,$J$5,DB_REF_Q2_Q3!$V$5:$V$268,$P30),IF($J$5="Todas",COUNTIFS(DB_REF_Q2_Q3!$W$5:$W$268,$C$4,DB_REF_Q2_Q3!$X$5:$X$268,$J$4,DB_REF_Q2_Q3!$V$5:$V$268,$P30),COUNTIFS(DB_REF_Q2_Q3!$W$5:$W$268,$C$4,DB_REF_Q2_Q3!$X$5:$X$268,$J$4,DB_REF_Q2_Q3!$U$5:$U$268,$J$5,DB_REF_Q2_Q3!$V$5:$V$268,$P30))))</f>
        <v>10</v>
      </c>
      <c r="N30" s="185">
        <f t="shared" si="12"/>
        <v>1</v>
      </c>
      <c r="O30" s="483">
        <f t="shared" si="13"/>
        <v>10</v>
      </c>
      <c r="P30" s="747" t="s">
        <v>112</v>
      </c>
      <c r="Q30" s="185"/>
      <c r="R30" s="616"/>
      <c r="S30" s="616"/>
      <c r="T30" s="768"/>
      <c r="U30" s="769" t="str">
        <f>HLOOKUP(W30,$D$39:$L$40,2,)</f>
        <v>Experiencias previas</v>
      </c>
      <c r="V30" s="770">
        <f>IF(W9&lt;0.0001,0,W9)</f>
        <v>0.37333258666815994</v>
      </c>
      <c r="W30" s="185">
        <f>LARGE($D$39:$L$39,A29)</f>
        <v>0.40697674418604651</v>
      </c>
    </row>
    <row r="31" spans="1:23" ht="15" customHeight="1">
      <c r="A31" s="185">
        <v>3</v>
      </c>
      <c r="B31" s="766" t="str">
        <f t="shared" si="14"/>
        <v>Bomba de calor aire</v>
      </c>
      <c r="C31" s="767">
        <f t="shared" si="15"/>
        <v>10</v>
      </c>
      <c r="D31" s="767">
        <f>IF(AND($J$4="Todas",$J$5="Todas"),SUMIFS(DB_REF_Q2_Q3!$Y$5:$Y$268,DB_REF_Q2_Q3!$W$5:$W$268,$C$4,DB_REF_Q2_Q3!$V$5:$V$268,$B31),IF($J$4="Todas",SUMIFS(DB_REF_Q2_Q3!$Y$5:$Y$268,DB_REF_Q2_Q3!$W$5:$W$268,$C$4,DB_REF_Q2_Q3!$U$5:$U$268,$J$5,DB_REF_Q2_Q3!$V$5:$V$268,$B31),IF($J$5="Todas",SUMIFS(DB_REF_Q2_Q3!$Y$5:$Y$268,DB_REF_Q2_Q3!$W$5:$W$268,$C$4,DB_REF_Q2_Q3!$X$5:$X$268,$J$4,DB_REF_Q2_Q3!$V$5:$V$268,$B31),SUMIFS(DB_REF_Q2_Q3!$Y$5:$Y$268,DB_REF_Q2_Q3!$W$5:$W$268,$C$4,DB_REF_Q2_Q3!$X$5:$X$268,$J$4,DB_REF_Q2_Q3!$U$5:$U$268,$J$5,DB_REF_Q2_Q3!$V$5:$V$268,$B31))))</f>
        <v>0</v>
      </c>
      <c r="E31" s="767">
        <f>IF(AND($J$4="Todas",$J$5="Todas"),SUMIFS(DB_REF_Q2_Q3!$Z$5:$Z$268,DB_REF_Q2_Q3!$W$5:$W$268,$C$4,DB_REF_Q2_Q3!$V$5:$V$268,$B31),IF($J$4="Todas",SUMIFS(DB_REF_Q2_Q3!$Z$5:$Z$268,DB_REF_Q2_Q3!$W$5:$W$268,$C$4,DB_REF_Q2_Q3!$U$5:$U$268,$J$5,DB_REF_Q2_Q3!$V$5:$V$268,$B31),IF($J$5="Todas",SUMIFS(DB_REF_Q2_Q3!$Z$5:$Z$268,DB_REF_Q2_Q3!$W$5:$W$268,$C$4,DB_REF_Q2_Q3!$X$5:$X$268,$J$4,DB_REF_Q2_Q3!$V$5:$V$268,$B31),SUMIFS(DB_REF_Q2_Q3!$Z$5:$Z$268,DB_REF_Q2_Q3!$W$5:$W$268,$C$4,DB_REF_Q2_Q3!$X$5:$X$268,$J$4,DB_REF_Q2_Q3!$U$5:$U$268,$J$5,DB_REF_Q2_Q3!$V$5:$V$268,$B31))))</f>
        <v>1</v>
      </c>
      <c r="F31" s="767">
        <f>IF(AND($J$4="Todas",$J$5="Todas"),SUMIFS(DB_REF_Q2_Q3!$AA$5:$AA$268,DB_REF_Q2_Q3!$W$5:$W$268,$C$4,DB_REF_Q2_Q3!$V$5:$V$268,$B31),IF($J$4="Todas",SUMIFS(DB_REF_Q2_Q3!$AA$5:$AA$268,DB_REF_Q2_Q3!$W$5:$W$268,$C$4,DB_REF_Q2_Q3!$U$5:$U$268,$J$5,DB_REF_Q2_Q3!$V$5:$V$268,$B31),IF($J$5="Todas",SUMIFS(DB_REF_Q2_Q3!$AA$5:$AA$268,DB_REF_Q2_Q3!$W$5:$W$268,$C$4,DB_REF_Q2_Q3!$X$5:$X$268,$J$4,DB_REF_Q2_Q3!$V$5:$V$268,$B31),SUMIFS(DB_REF_Q2_Q3!$AA$5:$AA$268,DB_REF_Q2_Q3!$W$5:$W$268,$C$4,DB_REF_Q2_Q3!$X$5:$X$268,$J$4,DB_REF_Q2_Q3!$U$5:$U$268,$J$5,DB_REF_Q2_Q3!$V$5:$V$268,$B31))))</f>
        <v>2</v>
      </c>
      <c r="G31" s="767">
        <f>IF(AND($J$4="Todas",$J$5="Todas"),SUMIFS(DB_REF_Q2_Q3!$AB$5:$AB$268,DB_REF_Q2_Q3!$W$5:$W$268,$C$4,DB_REF_Q2_Q3!$V$5:$V$268,$B31),IF($J$4="Todas",SUMIFS(DB_REF_Q2_Q3!$AB$5:$AB$268,DB_REF_Q2_Q3!$W$5:$W$268,$C$4,DB_REF_Q2_Q3!$U$5:$U$268,$J$5,DB_REF_Q2_Q3!$V$5:$V$268,$B31),IF($J$5="Todas",SUMIFS(DB_REF_Q2_Q3!$AB$5:$AB$268,DB_REF_Q2_Q3!$W$5:$W$268,$C$4,DB_REF_Q2_Q3!$X$5:$X$268,$J$4,DB_REF_Q2_Q3!$V$5:$V$268,$B31),SUMIFS(DB_REF_Q2_Q3!$AB$5:$AB$268,DB_REF_Q2_Q3!$W$5:$W$268,$C$4,DB_REF_Q2_Q3!$X$5:$X$268,$J$4,DB_REF_Q2_Q3!$U$5:$U$268,$J$5,DB_REF_Q2_Q3!$V$5:$V$268,$B31))))</f>
        <v>2</v>
      </c>
      <c r="H31" s="767">
        <f>IF(AND($J$4="Todas",$J$5="Todas"),SUMIFS(DB_REF_Q2_Q3!$AC$5:$AC$268,DB_REF_Q2_Q3!$W$5:$W$268,$C$4,DB_REF_Q2_Q3!$V$5:$V$268,$B31),IF($J$4="Todas",SUMIFS(DB_REF_Q2_Q3!$AC$5:$AC$268,DB_REF_Q2_Q3!$W$5:$W$268,$C$4,DB_REF_Q2_Q3!$U$5:$U$268,$J$5,DB_REF_Q2_Q3!$V$5:$V$268,$B31),IF($J$5="Todas",SUMIFS(DB_REF_Q2_Q3!$AC$5:$AC$268,DB_REF_Q2_Q3!$W$5:$W$268,$C$4,DB_REF_Q2_Q3!$X$5:$X$268,$J$4,DB_REF_Q2_Q3!$V$5:$V$268,$B31),SUMIFS(DB_REF_Q2_Q3!$AC$5:$AC$268,DB_REF_Q2_Q3!$W$5:$W$268,$C$4,DB_REF_Q2_Q3!$X$5:$X$268,$J$4,DB_REF_Q2_Q3!$U$5:$U$268,$J$5,DB_REF_Q2_Q3!$V$5:$V$268,$B31))))</f>
        <v>2</v>
      </c>
      <c r="I31" s="767">
        <f>IF(AND($J$4="Todas",$J$5="Todas"),SUMIFS(DB_REF_Q2_Q3!$AD$5:$AD$268,DB_REF_Q2_Q3!$W$5:$W$268,$C$4,DB_REF_Q2_Q3!$V$5:$V$268,$B31),IF($J$4="Todas",SUMIFS(DB_REF_Q2_Q3!$AD$5:$AD$268,DB_REF_Q2_Q3!$W$5:$W$268,$C$4,DB_REF_Q2_Q3!$U$5:$U$268,$J$5,DB_REF_Q2_Q3!$V$5:$V$268,$B31),IF($J$5="Todas",SUMIFS(DB_REF_Q2_Q3!$AD$5:$AD$268,DB_REF_Q2_Q3!$W$5:$W$268,$C$4,DB_REF_Q2_Q3!$X$5:$X$268,$J$4,DB_REF_Q2_Q3!$V$5:$V$268,$B31),SUMIFS(DB_REF_Q2_Q3!$AD$5:$AD$268,DB_REF_Q2_Q3!$W$5:$W$268,$C$4,DB_REF_Q2_Q3!$X$5:$X$268,$J$4,DB_REF_Q2_Q3!$U$5:$U$268,$J$5,DB_REF_Q2_Q3!$V$5:$V$268,$B31))))</f>
        <v>4</v>
      </c>
      <c r="J31" s="767">
        <f>IF(AND($J$4="Todas",$J$5="Todas"),SUMIFS(DB_REF_Q2_Q3!$AE$5:$AE$268,DB_REF_Q2_Q3!$W$5:$W$268,$C$4,DB_REF_Q2_Q3!$V$5:$V$268,$B31),IF($J$4="Todas",SUMIFS(DB_REF_Q2_Q3!$AE$5:$AE$268,DB_REF_Q2_Q3!$W$5:$W$268,$C$4,DB_REF_Q2_Q3!$U$5:$U$268,$J$5,DB_REF_Q2_Q3!$V$5:$V$268,$B31),IF($J$5="Todas",SUMIFS(DB_REF_Q2_Q3!$AE$5:$AE$268,DB_REF_Q2_Q3!$W$5:$W$268,$C$4,DB_REF_Q2_Q3!$X$5:$X$268,$J$4,DB_REF_Q2_Q3!$V$5:$V$268,$B31),SUMIFS(DB_REF_Q2_Q3!$AE$5:$AE$268,DB_REF_Q2_Q3!$W$5:$W$268,$C$4,DB_REF_Q2_Q3!$X$5:$X$268,$J$4,DB_REF_Q2_Q3!$U$5:$U$268,$J$5,DB_REF_Q2_Q3!$V$5:$V$268,$B31))))</f>
        <v>2</v>
      </c>
      <c r="K31" s="767">
        <f>IF(AND($J$4="Todas",$J$5="Todas"),SUMIFS(DB_REF_Q2_Q3!$AF$5:$AF$268,DB_REF_Q2_Q3!$W$5:$W$268,$C$4,DB_REF_Q2_Q3!$V$5:$V$268,$B31),IF($J$4="Todas",SUMIFS(DB_REF_Q2_Q3!$AF$5:$AF$268,DB_REF_Q2_Q3!$W$5:$W$268,$C$4,DB_REF_Q2_Q3!$U$5:$U$268,$J$5,DB_REF_Q2_Q3!$V$5:$V$268,$B31),IF($J$5="Todas",SUMIFS(DB_REF_Q2_Q3!$AF$5:$AF$268,DB_REF_Q2_Q3!$W$5:$W$268,$C$4,DB_REF_Q2_Q3!$X$5:$X$268,$J$4,DB_REF_Q2_Q3!$V$5:$V$268,$B31),SUMIFS(DB_REF_Q2_Q3!$AF$5:$AF$268,DB_REF_Q2_Q3!$W$5:$W$268,$C$4,DB_REF_Q2_Q3!$X$5:$X$268,$J$4,DB_REF_Q2_Q3!$U$5:$U$268,$J$5,DB_REF_Q2_Q3!$V$5:$V$268,$B31))))</f>
        <v>0</v>
      </c>
      <c r="L31" s="767">
        <f>IF(AND($J$4="Todas",$J$5="Todas"),SUMIFS(DB_REF_Q2_Q3!$AG$5:$AG$268,DB_REF_Q2_Q3!$W$5:$W$268,$C$4,DB_REF_Q2_Q3!$V$5:$V$268,$B31),IF($J$4="Todas",SUMIFS(DB_REF_Q2_Q3!$AG$5:$AG$268,DB_REF_Q2_Q3!$W$5:$W$268,$C$4,DB_REF_Q2_Q3!$U$5:$U$268,$J$5,DB_REF_Q2_Q3!$V$5:$V$268,$B31),IF($J$5="Todas",SUMIFS(DB_REF_Q2_Q3!$AG$5:$AG$268,DB_REF_Q2_Q3!$W$5:$W$268,$C$4,DB_REF_Q2_Q3!$X$5:$X$268,$J$4,DB_REF_Q2_Q3!$V$5:$V$268,$B31),SUMIFS(DB_REF_Q2_Q3!$AG$5:$AG$268,DB_REF_Q2_Q3!$W$5:$W$268,$C$4,DB_REF_Q2_Q3!$X$5:$X$268,$J$4,DB_REF_Q2_Q3!$U$5:$U$268,$J$5,DB_REF_Q2_Q3!$V$5:$V$268,$B31))))</f>
        <v>2</v>
      </c>
      <c r="M31" s="747">
        <f>IF(AND($J$4="Todas",$J$5="Todas"),COUNTIFS(DB_REF_Q2_Q3!$W$5:$W$268,$C$4,DB_REF_Q2_Q3!$V$5:$V$268,$P31),IF($J$4="Todas",COUNTIFS(DB_REF_Q2_Q3!$W$5:$W$268,$C$4,DB_REF_Q2_Q3!$U$5:$U$268,$J$5,DB_REF_Q2_Q3!$V$5:$V$268,$P31),IF($J$5="Todas",COUNTIFS(DB_REF_Q2_Q3!$W$5:$W$268,$C$4,DB_REF_Q2_Q3!$X$5:$X$268,$J$4,DB_REF_Q2_Q3!$V$5:$V$268,$P31),COUNTIFS(DB_REF_Q2_Q3!$W$5:$W$268,$C$4,DB_REF_Q2_Q3!$X$5:$X$268,$J$4,DB_REF_Q2_Q3!$U$5:$U$268,$J$5,DB_REF_Q2_Q3!$V$5:$V$268,$P31))))</f>
        <v>15</v>
      </c>
      <c r="N31" s="185">
        <f t="shared" si="12"/>
        <v>1</v>
      </c>
      <c r="O31" s="483">
        <f t="shared" si="13"/>
        <v>15</v>
      </c>
      <c r="P31" s="747" t="s">
        <v>114</v>
      </c>
      <c r="Q31" s="185"/>
      <c r="R31" s="616"/>
      <c r="S31" s="616"/>
      <c r="T31" s="771"/>
      <c r="U31" s="769" t="str">
        <f t="shared" ref="U31:U38" si="16">HLOOKUP(W31,$D$39:$L$40,2,)</f>
        <v>Imposición dirección</v>
      </c>
      <c r="V31" s="770">
        <f t="shared" ref="V31:V38" si="17">IF(W10&lt;0.0001,0,W10)</f>
        <v>0.3422215377791466</v>
      </c>
      <c r="W31" s="185">
        <f t="shared" ref="W31:W38" si="18">LARGE($D$39:$L$39,A30)</f>
        <v>0.29069767441860467</v>
      </c>
    </row>
    <row r="32" spans="1:23" ht="15" customHeight="1">
      <c r="A32" s="746">
        <v>4</v>
      </c>
      <c r="B32" s="766" t="str">
        <f t="shared" si="14"/>
        <v>AC Eléctrico</v>
      </c>
      <c r="C32" s="767">
        <f t="shared" si="15"/>
        <v>7</v>
      </c>
      <c r="D32" s="767">
        <f>IF(AND($J$4="Todas",$J$5="Todas"),SUMIFS(DB_REF_Q2_Q3!$Y$5:$Y$268,DB_REF_Q2_Q3!$W$5:$W$268,$C$4,DB_REF_Q2_Q3!$V$5:$V$268,$B32),IF($J$4="Todas",SUMIFS(DB_REF_Q2_Q3!$Y$5:$Y$268,DB_REF_Q2_Q3!$W$5:$W$268,$C$4,DB_REF_Q2_Q3!$U$5:$U$268,$J$5,DB_REF_Q2_Q3!$V$5:$V$268,$B32),IF($J$5="Todas",SUMIFS(DB_REF_Q2_Q3!$Y$5:$Y$268,DB_REF_Q2_Q3!$W$5:$W$268,$C$4,DB_REF_Q2_Q3!$X$5:$X$268,$J$4,DB_REF_Q2_Q3!$V$5:$V$268,$B32),SUMIFS(DB_REF_Q2_Q3!$Y$5:$Y$268,DB_REF_Q2_Q3!$W$5:$W$268,$C$4,DB_REF_Q2_Q3!$X$5:$X$268,$J$4,DB_REF_Q2_Q3!$U$5:$U$268,$J$5,DB_REF_Q2_Q3!$V$5:$V$268,$B32))))</f>
        <v>1</v>
      </c>
      <c r="E32" s="767">
        <f>IF(AND($J$4="Todas",$J$5="Todas"),SUMIFS(DB_REF_Q2_Q3!$Z$5:$Z$268,DB_REF_Q2_Q3!$W$5:$W$268,$C$4,DB_REF_Q2_Q3!$V$5:$V$268,$B32),IF($J$4="Todas",SUMIFS(DB_REF_Q2_Q3!$Z$5:$Z$268,DB_REF_Q2_Q3!$W$5:$W$268,$C$4,DB_REF_Q2_Q3!$U$5:$U$268,$J$5,DB_REF_Q2_Q3!$V$5:$V$268,$B32),IF($J$5="Todas",SUMIFS(DB_REF_Q2_Q3!$Z$5:$Z$268,DB_REF_Q2_Q3!$W$5:$W$268,$C$4,DB_REF_Q2_Q3!$X$5:$X$268,$J$4,DB_REF_Q2_Q3!$V$5:$V$268,$B32),SUMIFS(DB_REF_Q2_Q3!$Z$5:$Z$268,DB_REF_Q2_Q3!$W$5:$W$268,$C$4,DB_REF_Q2_Q3!$X$5:$X$268,$J$4,DB_REF_Q2_Q3!$U$5:$U$268,$J$5,DB_REF_Q2_Q3!$V$5:$V$268,$B32))))</f>
        <v>1</v>
      </c>
      <c r="F32" s="767">
        <f>IF(AND($J$4="Todas",$J$5="Todas"),SUMIFS(DB_REF_Q2_Q3!$AA$5:$AA$268,DB_REF_Q2_Q3!$W$5:$W$268,$C$4,DB_REF_Q2_Q3!$V$5:$V$268,$B32),IF($J$4="Todas",SUMIFS(DB_REF_Q2_Q3!$AA$5:$AA$268,DB_REF_Q2_Q3!$W$5:$W$268,$C$4,DB_REF_Q2_Q3!$U$5:$U$268,$J$5,DB_REF_Q2_Q3!$V$5:$V$268,$B32),IF($J$5="Todas",SUMIFS(DB_REF_Q2_Q3!$AA$5:$AA$268,DB_REF_Q2_Q3!$W$5:$W$268,$C$4,DB_REF_Q2_Q3!$X$5:$X$268,$J$4,DB_REF_Q2_Q3!$V$5:$V$268,$B32),SUMIFS(DB_REF_Q2_Q3!$AA$5:$AA$268,DB_REF_Q2_Q3!$W$5:$W$268,$C$4,DB_REF_Q2_Q3!$X$5:$X$268,$J$4,DB_REF_Q2_Q3!$U$5:$U$268,$J$5,DB_REF_Q2_Q3!$V$5:$V$268,$B32))))</f>
        <v>0</v>
      </c>
      <c r="G32" s="767">
        <f>IF(AND($J$4="Todas",$J$5="Todas"),SUMIFS(DB_REF_Q2_Q3!$AB$5:$AB$268,DB_REF_Q2_Q3!$W$5:$W$268,$C$4,DB_REF_Q2_Q3!$V$5:$V$268,$B32),IF($J$4="Todas",SUMIFS(DB_REF_Q2_Q3!$AB$5:$AB$268,DB_REF_Q2_Q3!$W$5:$W$268,$C$4,DB_REF_Q2_Q3!$U$5:$U$268,$J$5,DB_REF_Q2_Q3!$V$5:$V$268,$B32),IF($J$5="Todas",SUMIFS(DB_REF_Q2_Q3!$AB$5:$AB$268,DB_REF_Q2_Q3!$W$5:$W$268,$C$4,DB_REF_Q2_Q3!$X$5:$X$268,$J$4,DB_REF_Q2_Q3!$V$5:$V$268,$B32),SUMIFS(DB_REF_Q2_Q3!$AB$5:$AB$268,DB_REF_Q2_Q3!$W$5:$W$268,$C$4,DB_REF_Q2_Q3!$X$5:$X$268,$J$4,DB_REF_Q2_Q3!$U$5:$U$268,$J$5,DB_REF_Q2_Q3!$V$5:$V$268,$B32))))</f>
        <v>0</v>
      </c>
      <c r="H32" s="767">
        <f>IF(AND($J$4="Todas",$J$5="Todas"),SUMIFS(DB_REF_Q2_Q3!$AC$5:$AC$268,DB_REF_Q2_Q3!$W$5:$W$268,$C$4,DB_REF_Q2_Q3!$V$5:$V$268,$B32),IF($J$4="Todas",SUMIFS(DB_REF_Q2_Q3!$AC$5:$AC$268,DB_REF_Q2_Q3!$W$5:$W$268,$C$4,DB_REF_Q2_Q3!$U$5:$U$268,$J$5,DB_REF_Q2_Q3!$V$5:$V$268,$B32),IF($J$5="Todas",SUMIFS(DB_REF_Q2_Q3!$AC$5:$AC$268,DB_REF_Q2_Q3!$W$5:$W$268,$C$4,DB_REF_Q2_Q3!$X$5:$X$268,$J$4,DB_REF_Q2_Q3!$V$5:$V$268,$B32),SUMIFS(DB_REF_Q2_Q3!$AC$5:$AC$268,DB_REF_Q2_Q3!$W$5:$W$268,$C$4,DB_REF_Q2_Q3!$X$5:$X$268,$J$4,DB_REF_Q2_Q3!$U$5:$U$268,$J$5,DB_REF_Q2_Q3!$V$5:$V$268,$B32))))</f>
        <v>0</v>
      </c>
      <c r="I32" s="767">
        <f>IF(AND($J$4="Todas",$J$5="Todas"),SUMIFS(DB_REF_Q2_Q3!$AD$5:$AD$268,DB_REF_Q2_Q3!$W$5:$W$268,$C$4,DB_REF_Q2_Q3!$V$5:$V$268,$B32),IF($J$4="Todas",SUMIFS(DB_REF_Q2_Q3!$AD$5:$AD$268,DB_REF_Q2_Q3!$W$5:$W$268,$C$4,DB_REF_Q2_Q3!$U$5:$U$268,$J$5,DB_REF_Q2_Q3!$V$5:$V$268,$B32),IF($J$5="Todas",SUMIFS(DB_REF_Q2_Q3!$AD$5:$AD$268,DB_REF_Q2_Q3!$W$5:$W$268,$C$4,DB_REF_Q2_Q3!$X$5:$X$268,$J$4,DB_REF_Q2_Q3!$V$5:$V$268,$B32),SUMIFS(DB_REF_Q2_Q3!$AD$5:$AD$268,DB_REF_Q2_Q3!$W$5:$W$268,$C$4,DB_REF_Q2_Q3!$X$5:$X$268,$J$4,DB_REF_Q2_Q3!$U$5:$U$268,$J$5,DB_REF_Q2_Q3!$V$5:$V$268,$B32))))</f>
        <v>3</v>
      </c>
      <c r="J32" s="767">
        <f>IF(AND($J$4="Todas",$J$5="Todas"),SUMIFS(DB_REF_Q2_Q3!$AE$5:$AE$268,DB_REF_Q2_Q3!$W$5:$W$268,$C$4,DB_REF_Q2_Q3!$V$5:$V$268,$B32),IF($J$4="Todas",SUMIFS(DB_REF_Q2_Q3!$AE$5:$AE$268,DB_REF_Q2_Q3!$W$5:$W$268,$C$4,DB_REF_Q2_Q3!$U$5:$U$268,$J$5,DB_REF_Q2_Q3!$V$5:$V$268,$B32),IF($J$5="Todas",SUMIFS(DB_REF_Q2_Q3!$AE$5:$AE$268,DB_REF_Q2_Q3!$W$5:$W$268,$C$4,DB_REF_Q2_Q3!$X$5:$X$268,$J$4,DB_REF_Q2_Q3!$V$5:$V$268,$B32),SUMIFS(DB_REF_Q2_Q3!$AE$5:$AE$268,DB_REF_Q2_Q3!$W$5:$W$268,$C$4,DB_REF_Q2_Q3!$X$5:$X$268,$J$4,DB_REF_Q2_Q3!$U$5:$U$268,$J$5,DB_REF_Q2_Q3!$V$5:$V$268,$B32))))</f>
        <v>0</v>
      </c>
      <c r="K32" s="767">
        <f>IF(AND($J$4="Todas",$J$5="Todas"),SUMIFS(DB_REF_Q2_Q3!$AF$5:$AF$268,DB_REF_Q2_Q3!$W$5:$W$268,$C$4,DB_REF_Q2_Q3!$V$5:$V$268,$B32),IF($J$4="Todas",SUMIFS(DB_REF_Q2_Q3!$AF$5:$AF$268,DB_REF_Q2_Q3!$W$5:$W$268,$C$4,DB_REF_Q2_Q3!$U$5:$U$268,$J$5,DB_REF_Q2_Q3!$V$5:$V$268,$B32),IF($J$5="Todas",SUMIFS(DB_REF_Q2_Q3!$AF$5:$AF$268,DB_REF_Q2_Q3!$W$5:$W$268,$C$4,DB_REF_Q2_Q3!$X$5:$X$268,$J$4,DB_REF_Q2_Q3!$V$5:$V$268,$B32),SUMIFS(DB_REF_Q2_Q3!$AF$5:$AF$268,DB_REF_Q2_Q3!$W$5:$W$268,$C$4,DB_REF_Q2_Q3!$X$5:$X$268,$J$4,DB_REF_Q2_Q3!$U$5:$U$268,$J$5,DB_REF_Q2_Q3!$V$5:$V$268,$B32))))</f>
        <v>0</v>
      </c>
      <c r="L32" s="767">
        <f>IF(AND($J$4="Todas",$J$5="Todas"),SUMIFS(DB_REF_Q2_Q3!$AG$5:$AG$268,DB_REF_Q2_Q3!$W$5:$W$268,$C$4,DB_REF_Q2_Q3!$V$5:$V$268,$B32),IF($J$4="Todas",SUMIFS(DB_REF_Q2_Q3!$AG$5:$AG$268,DB_REF_Q2_Q3!$W$5:$W$268,$C$4,DB_REF_Q2_Q3!$U$5:$U$268,$J$5,DB_REF_Q2_Q3!$V$5:$V$268,$B32),IF($J$5="Todas",SUMIFS(DB_REF_Q2_Q3!$AG$5:$AG$268,DB_REF_Q2_Q3!$W$5:$W$268,$C$4,DB_REF_Q2_Q3!$X$5:$X$268,$J$4,DB_REF_Q2_Q3!$V$5:$V$268,$B32),SUMIFS(DB_REF_Q2_Q3!$AG$5:$AG$268,DB_REF_Q2_Q3!$W$5:$W$268,$C$4,DB_REF_Q2_Q3!$X$5:$X$268,$J$4,DB_REF_Q2_Q3!$U$5:$U$268,$J$5,DB_REF_Q2_Q3!$V$5:$V$268,$B32))))</f>
        <v>3</v>
      </c>
      <c r="M32" s="747">
        <f>IF(AND($J$4="Todas",$J$5="Todas"),COUNTIFS(DB_REF_Q2_Q3!$W$5:$W$268,$C$4,DB_REF_Q2_Q3!$V$5:$V$268,$P32),IF($J$4="Todas",COUNTIFS(DB_REF_Q2_Q3!$W$5:$W$268,$C$4,DB_REF_Q2_Q3!$U$5:$U$268,$J$5,DB_REF_Q2_Q3!$V$5:$V$268,$P32),IF($J$5="Todas",COUNTIFS(DB_REF_Q2_Q3!$W$5:$W$268,$C$4,DB_REF_Q2_Q3!$X$5:$X$268,$J$4,DB_REF_Q2_Q3!$V$5:$V$268,$P32),COUNTIFS(DB_REF_Q2_Q3!$W$5:$W$268,$C$4,DB_REF_Q2_Q3!$X$5:$X$268,$J$4,DB_REF_Q2_Q3!$U$5:$U$268,$J$5,DB_REF_Q2_Q3!$V$5:$V$268,$P32))))</f>
        <v>0</v>
      </c>
      <c r="N32" s="185">
        <f t="shared" si="12"/>
        <v>1</v>
      </c>
      <c r="O32" s="483">
        <f t="shared" si="13"/>
        <v>0</v>
      </c>
      <c r="P32" s="747" t="s">
        <v>277</v>
      </c>
      <c r="Q32" s="185"/>
      <c r="R32" s="616"/>
      <c r="S32" s="616"/>
      <c r="T32" s="771"/>
      <c r="U32" s="769" t="str">
        <f t="shared" si="16"/>
        <v>Otros</v>
      </c>
      <c r="V32" s="770">
        <f t="shared" si="17"/>
        <v>0.3288882311124266</v>
      </c>
      <c r="W32" s="185">
        <f t="shared" si="18"/>
        <v>0.27906976744186046</v>
      </c>
    </row>
    <row r="33" spans="1:35" ht="15" customHeight="1">
      <c r="A33" s="185">
        <v>5</v>
      </c>
      <c r="B33" s="766" t="str">
        <f t="shared" si="14"/>
        <v>Ref. Adiabática</v>
      </c>
      <c r="C33" s="767">
        <f t="shared" si="15"/>
        <v>6</v>
      </c>
      <c r="D33" s="767">
        <f>IF(AND($J$4="Todas",$J$5="Todas"),SUMIFS(DB_REF_Q2_Q3!$Y$5:$Y$268,DB_REF_Q2_Q3!$W$5:$W$268,$C$4,DB_REF_Q2_Q3!$V$5:$V$268,$B33),IF($J$4="Todas",SUMIFS(DB_REF_Q2_Q3!$Y$5:$Y$268,DB_REF_Q2_Q3!$W$5:$W$268,$C$4,DB_REF_Q2_Q3!$U$5:$U$268,$J$5,DB_REF_Q2_Q3!$V$5:$V$268,$B33),IF($J$5="Todas",SUMIFS(DB_REF_Q2_Q3!$Y$5:$Y$268,DB_REF_Q2_Q3!$W$5:$W$268,$C$4,DB_REF_Q2_Q3!$X$5:$X$268,$J$4,DB_REF_Q2_Q3!$V$5:$V$268,$B33),SUMIFS(DB_REF_Q2_Q3!$Y$5:$Y$268,DB_REF_Q2_Q3!$W$5:$W$268,$C$4,DB_REF_Q2_Q3!$X$5:$X$268,$J$4,DB_REF_Q2_Q3!$U$5:$U$268,$J$5,DB_REF_Q2_Q3!$V$5:$V$268,$B33))))</f>
        <v>0</v>
      </c>
      <c r="E33" s="767">
        <f>IF(AND($J$4="Todas",$J$5="Todas"),SUMIFS(DB_REF_Q2_Q3!$Z$5:$Z$268,DB_REF_Q2_Q3!$W$5:$W$268,$C$4,DB_REF_Q2_Q3!$V$5:$V$268,$B33),IF($J$4="Todas",SUMIFS(DB_REF_Q2_Q3!$Z$5:$Z$268,DB_REF_Q2_Q3!$W$5:$W$268,$C$4,DB_REF_Q2_Q3!$U$5:$U$268,$J$5,DB_REF_Q2_Q3!$V$5:$V$268,$B33),IF($J$5="Todas",SUMIFS(DB_REF_Q2_Q3!$Z$5:$Z$268,DB_REF_Q2_Q3!$W$5:$W$268,$C$4,DB_REF_Q2_Q3!$X$5:$X$268,$J$4,DB_REF_Q2_Q3!$V$5:$V$268,$B33),SUMIFS(DB_REF_Q2_Q3!$Z$5:$Z$268,DB_REF_Q2_Q3!$W$5:$W$268,$C$4,DB_REF_Q2_Q3!$X$5:$X$268,$J$4,DB_REF_Q2_Q3!$U$5:$U$268,$J$5,DB_REF_Q2_Q3!$V$5:$V$268,$B33))))</f>
        <v>4</v>
      </c>
      <c r="F33" s="767">
        <f>IF(AND($J$4="Todas",$J$5="Todas"),SUMIFS(DB_REF_Q2_Q3!$AA$5:$AA$268,DB_REF_Q2_Q3!$W$5:$W$268,$C$4,DB_REF_Q2_Q3!$V$5:$V$268,$B33),IF($J$4="Todas",SUMIFS(DB_REF_Q2_Q3!$AA$5:$AA$268,DB_REF_Q2_Q3!$W$5:$W$268,$C$4,DB_REF_Q2_Q3!$U$5:$U$268,$J$5,DB_REF_Q2_Q3!$V$5:$V$268,$B33),IF($J$5="Todas",SUMIFS(DB_REF_Q2_Q3!$AA$5:$AA$268,DB_REF_Q2_Q3!$W$5:$W$268,$C$4,DB_REF_Q2_Q3!$X$5:$X$268,$J$4,DB_REF_Q2_Q3!$V$5:$V$268,$B33),SUMIFS(DB_REF_Q2_Q3!$AA$5:$AA$268,DB_REF_Q2_Q3!$W$5:$W$268,$C$4,DB_REF_Q2_Q3!$X$5:$X$268,$J$4,DB_REF_Q2_Q3!$U$5:$U$268,$J$5,DB_REF_Q2_Q3!$V$5:$V$268,$B33))))</f>
        <v>2</v>
      </c>
      <c r="G33" s="767">
        <f>IF(AND($J$4="Todas",$J$5="Todas"),SUMIFS(DB_REF_Q2_Q3!$AB$5:$AB$268,DB_REF_Q2_Q3!$W$5:$W$268,$C$4,DB_REF_Q2_Q3!$V$5:$V$268,$B33),IF($J$4="Todas",SUMIFS(DB_REF_Q2_Q3!$AB$5:$AB$268,DB_REF_Q2_Q3!$W$5:$W$268,$C$4,DB_REF_Q2_Q3!$U$5:$U$268,$J$5,DB_REF_Q2_Q3!$V$5:$V$268,$B33),IF($J$5="Todas",SUMIFS(DB_REF_Q2_Q3!$AB$5:$AB$268,DB_REF_Q2_Q3!$W$5:$W$268,$C$4,DB_REF_Q2_Q3!$X$5:$X$268,$J$4,DB_REF_Q2_Q3!$V$5:$V$268,$B33),SUMIFS(DB_REF_Q2_Q3!$AB$5:$AB$268,DB_REF_Q2_Q3!$W$5:$W$268,$C$4,DB_REF_Q2_Q3!$X$5:$X$268,$J$4,DB_REF_Q2_Q3!$U$5:$U$268,$J$5,DB_REF_Q2_Q3!$V$5:$V$268,$B33))))</f>
        <v>0</v>
      </c>
      <c r="H33" s="767">
        <f>IF(AND($J$4="Todas",$J$5="Todas"),SUMIFS(DB_REF_Q2_Q3!$AC$5:$AC$268,DB_REF_Q2_Q3!$W$5:$W$268,$C$4,DB_REF_Q2_Q3!$V$5:$V$268,$B33),IF($J$4="Todas",SUMIFS(DB_REF_Q2_Q3!$AC$5:$AC$268,DB_REF_Q2_Q3!$W$5:$W$268,$C$4,DB_REF_Q2_Q3!$U$5:$U$268,$J$5,DB_REF_Q2_Q3!$V$5:$V$268,$B33),IF($J$5="Todas",SUMIFS(DB_REF_Q2_Q3!$AC$5:$AC$268,DB_REF_Q2_Q3!$W$5:$W$268,$C$4,DB_REF_Q2_Q3!$X$5:$X$268,$J$4,DB_REF_Q2_Q3!$V$5:$V$268,$B33),SUMIFS(DB_REF_Q2_Q3!$AC$5:$AC$268,DB_REF_Q2_Q3!$W$5:$W$268,$C$4,DB_REF_Q2_Q3!$X$5:$X$268,$J$4,DB_REF_Q2_Q3!$U$5:$U$268,$J$5,DB_REF_Q2_Q3!$V$5:$V$268,$B33))))</f>
        <v>2</v>
      </c>
      <c r="I33" s="767">
        <f>IF(AND($J$4="Todas",$J$5="Todas"),SUMIFS(DB_REF_Q2_Q3!$AD$5:$AD$268,DB_REF_Q2_Q3!$W$5:$W$268,$C$4,DB_REF_Q2_Q3!$V$5:$V$268,$B33),IF($J$4="Todas",SUMIFS(DB_REF_Q2_Q3!$AD$5:$AD$268,DB_REF_Q2_Q3!$W$5:$W$268,$C$4,DB_REF_Q2_Q3!$U$5:$U$268,$J$5,DB_REF_Q2_Q3!$V$5:$V$268,$B33),IF($J$5="Todas",SUMIFS(DB_REF_Q2_Q3!$AD$5:$AD$268,DB_REF_Q2_Q3!$W$5:$W$268,$C$4,DB_REF_Q2_Q3!$X$5:$X$268,$J$4,DB_REF_Q2_Q3!$V$5:$V$268,$B33),SUMIFS(DB_REF_Q2_Q3!$AD$5:$AD$268,DB_REF_Q2_Q3!$W$5:$W$268,$C$4,DB_REF_Q2_Q3!$X$5:$X$268,$J$4,DB_REF_Q2_Q3!$U$5:$U$268,$J$5,DB_REF_Q2_Q3!$V$5:$V$268,$B33))))</f>
        <v>2</v>
      </c>
      <c r="J33" s="767">
        <f>IF(AND($J$4="Todas",$J$5="Todas"),SUMIFS(DB_REF_Q2_Q3!$AE$5:$AE$268,DB_REF_Q2_Q3!$W$5:$W$268,$C$4,DB_REF_Q2_Q3!$V$5:$V$268,$B33),IF($J$4="Todas",SUMIFS(DB_REF_Q2_Q3!$AE$5:$AE$268,DB_REF_Q2_Q3!$W$5:$W$268,$C$4,DB_REF_Q2_Q3!$U$5:$U$268,$J$5,DB_REF_Q2_Q3!$V$5:$V$268,$B33),IF($J$5="Todas",SUMIFS(DB_REF_Q2_Q3!$AE$5:$AE$268,DB_REF_Q2_Q3!$W$5:$W$268,$C$4,DB_REF_Q2_Q3!$X$5:$X$268,$J$4,DB_REF_Q2_Q3!$V$5:$V$268,$B33),SUMIFS(DB_REF_Q2_Q3!$AE$5:$AE$268,DB_REF_Q2_Q3!$W$5:$W$268,$C$4,DB_REF_Q2_Q3!$X$5:$X$268,$J$4,DB_REF_Q2_Q3!$U$5:$U$268,$J$5,DB_REF_Q2_Q3!$V$5:$V$268,$B33))))</f>
        <v>0</v>
      </c>
      <c r="K33" s="767">
        <f>IF(AND($J$4="Todas",$J$5="Todas"),SUMIFS(DB_REF_Q2_Q3!$AF$5:$AF$268,DB_REF_Q2_Q3!$W$5:$W$268,$C$4,DB_REF_Q2_Q3!$V$5:$V$268,$B33),IF($J$4="Todas",SUMIFS(DB_REF_Q2_Q3!$AF$5:$AF$268,DB_REF_Q2_Q3!$W$5:$W$268,$C$4,DB_REF_Q2_Q3!$U$5:$U$268,$J$5,DB_REF_Q2_Q3!$V$5:$V$268,$B33),IF($J$5="Todas",SUMIFS(DB_REF_Q2_Q3!$AF$5:$AF$268,DB_REF_Q2_Q3!$W$5:$W$268,$C$4,DB_REF_Q2_Q3!$X$5:$X$268,$J$4,DB_REF_Q2_Q3!$V$5:$V$268,$B33),SUMIFS(DB_REF_Q2_Q3!$AF$5:$AF$268,DB_REF_Q2_Q3!$W$5:$W$268,$C$4,DB_REF_Q2_Q3!$X$5:$X$268,$J$4,DB_REF_Q2_Q3!$U$5:$U$268,$J$5,DB_REF_Q2_Q3!$V$5:$V$268,$B33))))</f>
        <v>0</v>
      </c>
      <c r="L33" s="767">
        <f>IF(AND($J$4="Todas",$J$5="Todas"),SUMIFS(DB_REF_Q2_Q3!$AG$5:$AG$268,DB_REF_Q2_Q3!$W$5:$W$268,$C$4,DB_REF_Q2_Q3!$V$5:$V$268,$B33),IF($J$4="Todas",SUMIFS(DB_REF_Q2_Q3!$AG$5:$AG$268,DB_REF_Q2_Q3!$W$5:$W$268,$C$4,DB_REF_Q2_Q3!$U$5:$U$268,$J$5,DB_REF_Q2_Q3!$V$5:$V$268,$B33),IF($J$5="Todas",SUMIFS(DB_REF_Q2_Q3!$AG$5:$AG$268,DB_REF_Q2_Q3!$W$5:$W$268,$C$4,DB_REF_Q2_Q3!$X$5:$X$268,$J$4,DB_REF_Q2_Q3!$V$5:$V$268,$B33),SUMIFS(DB_REF_Q2_Q3!$AG$5:$AG$268,DB_REF_Q2_Q3!$W$5:$W$268,$C$4,DB_REF_Q2_Q3!$X$5:$X$268,$J$4,DB_REF_Q2_Q3!$U$5:$U$268,$J$5,DB_REF_Q2_Q3!$V$5:$V$268,$B33))))</f>
        <v>2</v>
      </c>
      <c r="M33" s="747">
        <f>IF(AND($J$4="Todas",$J$5="Todas"),COUNTIFS(DB_REF_Q2_Q3!$W$5:$W$268,$C$4,DB_REF_Q2_Q3!$V$5:$V$268,$P33),IF($J$4="Todas",COUNTIFS(DB_REF_Q2_Q3!$W$5:$W$268,$C$4,DB_REF_Q2_Q3!$U$5:$U$268,$J$5,DB_REF_Q2_Q3!$V$5:$V$268,$P33),IF($J$5="Todas",COUNTIFS(DB_REF_Q2_Q3!$W$5:$W$268,$C$4,DB_REF_Q2_Q3!$X$5:$X$268,$J$4,DB_REF_Q2_Q3!$V$5:$V$268,$P33),COUNTIFS(DB_REF_Q2_Q3!$W$5:$W$268,$C$4,DB_REF_Q2_Q3!$X$5:$X$268,$J$4,DB_REF_Q2_Q3!$U$5:$U$268,$J$5,DB_REF_Q2_Q3!$V$5:$V$268,$P33))))</f>
        <v>3</v>
      </c>
      <c r="N33" s="185">
        <f t="shared" si="12"/>
        <v>1</v>
      </c>
      <c r="O33" s="483">
        <f t="shared" si="13"/>
        <v>3</v>
      </c>
      <c r="P33" s="747" t="s">
        <v>310</v>
      </c>
      <c r="Q33" s="185"/>
      <c r="R33" s="616"/>
      <c r="S33" s="616"/>
      <c r="T33" s="771"/>
      <c r="U33" s="769" t="str">
        <f t="shared" si="16"/>
        <v>Estrategia corporativa</v>
      </c>
      <c r="V33" s="770">
        <f t="shared" si="17"/>
        <v>0.32444379555685326</v>
      </c>
      <c r="W33" s="185">
        <f t="shared" si="18"/>
        <v>0.18604651162790697</v>
      </c>
    </row>
    <row r="34" spans="1:35" ht="15" customHeight="1">
      <c r="A34" s="746">
        <v>6</v>
      </c>
      <c r="B34" s="766" t="str">
        <f t="shared" si="14"/>
        <v>Sist. abs. no renov</v>
      </c>
      <c r="C34" s="767">
        <f t="shared" si="15"/>
        <v>3</v>
      </c>
      <c r="D34" s="767">
        <f>IF(AND($J$4="Todas",$J$5="Todas"),SUMIFS(DB_REF_Q2_Q3!$Y$5:$Y$268,DB_REF_Q2_Q3!$W$5:$W$268,$C$4,DB_REF_Q2_Q3!$V$5:$V$268,$B34),IF($J$4="Todas",SUMIFS(DB_REF_Q2_Q3!$Y$5:$Y$268,DB_REF_Q2_Q3!$W$5:$W$268,$C$4,DB_REF_Q2_Q3!$U$5:$U$268,$J$5,DB_REF_Q2_Q3!$V$5:$V$268,$B34),IF($J$5="Todas",SUMIFS(DB_REF_Q2_Q3!$Y$5:$Y$268,DB_REF_Q2_Q3!$W$5:$W$268,$C$4,DB_REF_Q2_Q3!$X$5:$X$268,$J$4,DB_REF_Q2_Q3!$V$5:$V$268,$B34),SUMIFS(DB_REF_Q2_Q3!$Y$5:$Y$268,DB_REF_Q2_Q3!$W$5:$W$268,$C$4,DB_REF_Q2_Q3!$X$5:$X$268,$J$4,DB_REF_Q2_Q3!$U$5:$U$268,$J$5,DB_REF_Q2_Q3!$V$5:$V$268,$B34))))</f>
        <v>0</v>
      </c>
      <c r="E34" s="767">
        <f>IF(AND($J$4="Todas",$J$5="Todas"),SUMIFS(DB_REF_Q2_Q3!$Z$5:$Z$268,DB_REF_Q2_Q3!$W$5:$W$268,$C$4,DB_REF_Q2_Q3!$V$5:$V$268,$B34),IF($J$4="Todas",SUMIFS(DB_REF_Q2_Q3!$Z$5:$Z$268,DB_REF_Q2_Q3!$W$5:$W$268,$C$4,DB_REF_Q2_Q3!$U$5:$U$268,$J$5,DB_REF_Q2_Q3!$V$5:$V$268,$B34),IF($J$5="Todas",SUMIFS(DB_REF_Q2_Q3!$Z$5:$Z$268,DB_REF_Q2_Q3!$W$5:$W$268,$C$4,DB_REF_Q2_Q3!$X$5:$X$268,$J$4,DB_REF_Q2_Q3!$V$5:$V$268,$B34),SUMIFS(DB_REF_Q2_Q3!$Z$5:$Z$268,DB_REF_Q2_Q3!$W$5:$W$268,$C$4,DB_REF_Q2_Q3!$X$5:$X$268,$J$4,DB_REF_Q2_Q3!$U$5:$U$268,$J$5,DB_REF_Q2_Q3!$V$5:$V$268,$B34))))</f>
        <v>1</v>
      </c>
      <c r="F34" s="767">
        <f>IF(AND($J$4="Todas",$J$5="Todas"),SUMIFS(DB_REF_Q2_Q3!$AA$5:$AA$268,DB_REF_Q2_Q3!$W$5:$W$268,$C$4,DB_REF_Q2_Q3!$V$5:$V$268,$B34),IF($J$4="Todas",SUMIFS(DB_REF_Q2_Q3!$AA$5:$AA$268,DB_REF_Q2_Q3!$W$5:$W$268,$C$4,DB_REF_Q2_Q3!$U$5:$U$268,$J$5,DB_REF_Q2_Q3!$V$5:$V$268,$B34),IF($J$5="Todas",SUMIFS(DB_REF_Q2_Q3!$AA$5:$AA$268,DB_REF_Q2_Q3!$W$5:$W$268,$C$4,DB_REF_Q2_Q3!$X$5:$X$268,$J$4,DB_REF_Q2_Q3!$V$5:$V$268,$B34),SUMIFS(DB_REF_Q2_Q3!$AA$5:$AA$268,DB_REF_Q2_Q3!$W$5:$W$268,$C$4,DB_REF_Q2_Q3!$X$5:$X$268,$J$4,DB_REF_Q2_Q3!$U$5:$U$268,$J$5,DB_REF_Q2_Q3!$V$5:$V$268,$B34))))</f>
        <v>2</v>
      </c>
      <c r="G34" s="767">
        <f>IF(AND($J$4="Todas",$J$5="Todas"),SUMIFS(DB_REF_Q2_Q3!$AB$5:$AB$268,DB_REF_Q2_Q3!$W$5:$W$268,$C$4,DB_REF_Q2_Q3!$V$5:$V$268,$B34),IF($J$4="Todas",SUMIFS(DB_REF_Q2_Q3!$AB$5:$AB$268,DB_REF_Q2_Q3!$W$5:$W$268,$C$4,DB_REF_Q2_Q3!$U$5:$U$268,$J$5,DB_REF_Q2_Q3!$V$5:$V$268,$B34),IF($J$5="Todas",SUMIFS(DB_REF_Q2_Q3!$AB$5:$AB$268,DB_REF_Q2_Q3!$W$5:$W$268,$C$4,DB_REF_Q2_Q3!$X$5:$X$268,$J$4,DB_REF_Q2_Q3!$V$5:$V$268,$B34),SUMIFS(DB_REF_Q2_Q3!$AB$5:$AB$268,DB_REF_Q2_Q3!$W$5:$W$268,$C$4,DB_REF_Q2_Q3!$X$5:$X$268,$J$4,DB_REF_Q2_Q3!$U$5:$U$268,$J$5,DB_REF_Q2_Q3!$V$5:$V$268,$B34))))</f>
        <v>0</v>
      </c>
      <c r="H34" s="767">
        <f>IF(AND($J$4="Todas",$J$5="Todas"),SUMIFS(DB_REF_Q2_Q3!$AC$5:$AC$268,DB_REF_Q2_Q3!$W$5:$W$268,$C$4,DB_REF_Q2_Q3!$V$5:$V$268,$B34),IF($J$4="Todas",SUMIFS(DB_REF_Q2_Q3!$AC$5:$AC$268,DB_REF_Q2_Q3!$W$5:$W$268,$C$4,DB_REF_Q2_Q3!$U$5:$U$268,$J$5,DB_REF_Q2_Q3!$V$5:$V$268,$B34),IF($J$5="Todas",SUMIFS(DB_REF_Q2_Q3!$AC$5:$AC$268,DB_REF_Q2_Q3!$W$5:$W$268,$C$4,DB_REF_Q2_Q3!$X$5:$X$268,$J$4,DB_REF_Q2_Q3!$V$5:$V$268,$B34),SUMIFS(DB_REF_Q2_Q3!$AC$5:$AC$268,DB_REF_Q2_Q3!$W$5:$W$268,$C$4,DB_REF_Q2_Q3!$X$5:$X$268,$J$4,DB_REF_Q2_Q3!$U$5:$U$268,$J$5,DB_REF_Q2_Q3!$V$5:$V$268,$B34))))</f>
        <v>0</v>
      </c>
      <c r="I34" s="767">
        <f>IF(AND($J$4="Todas",$J$5="Todas"),SUMIFS(DB_REF_Q2_Q3!$AD$5:$AD$268,DB_REF_Q2_Q3!$W$5:$W$268,$C$4,DB_REF_Q2_Q3!$V$5:$V$268,$B34),IF($J$4="Todas",SUMIFS(DB_REF_Q2_Q3!$AD$5:$AD$268,DB_REF_Q2_Q3!$W$5:$W$268,$C$4,DB_REF_Q2_Q3!$U$5:$U$268,$J$5,DB_REF_Q2_Q3!$V$5:$V$268,$B34),IF($J$5="Todas",SUMIFS(DB_REF_Q2_Q3!$AD$5:$AD$268,DB_REF_Q2_Q3!$W$5:$W$268,$C$4,DB_REF_Q2_Q3!$X$5:$X$268,$J$4,DB_REF_Q2_Q3!$V$5:$V$268,$B34),SUMIFS(DB_REF_Q2_Q3!$AD$5:$AD$268,DB_REF_Q2_Q3!$W$5:$W$268,$C$4,DB_REF_Q2_Q3!$X$5:$X$268,$J$4,DB_REF_Q2_Q3!$U$5:$U$268,$J$5,DB_REF_Q2_Q3!$V$5:$V$268,$B34))))</f>
        <v>1</v>
      </c>
      <c r="J34" s="767">
        <f>IF(AND($J$4="Todas",$J$5="Todas"),SUMIFS(DB_REF_Q2_Q3!$AE$5:$AE$268,DB_REF_Q2_Q3!$W$5:$W$268,$C$4,DB_REF_Q2_Q3!$V$5:$V$268,$B34),IF($J$4="Todas",SUMIFS(DB_REF_Q2_Q3!$AE$5:$AE$268,DB_REF_Q2_Q3!$W$5:$W$268,$C$4,DB_REF_Q2_Q3!$U$5:$U$268,$J$5,DB_REF_Q2_Q3!$V$5:$V$268,$B34),IF($J$5="Todas",SUMIFS(DB_REF_Q2_Q3!$AE$5:$AE$268,DB_REF_Q2_Q3!$W$5:$W$268,$C$4,DB_REF_Q2_Q3!$X$5:$X$268,$J$4,DB_REF_Q2_Q3!$V$5:$V$268,$B34),SUMIFS(DB_REF_Q2_Q3!$AE$5:$AE$268,DB_REF_Q2_Q3!$W$5:$W$268,$C$4,DB_REF_Q2_Q3!$X$5:$X$268,$J$4,DB_REF_Q2_Q3!$U$5:$U$268,$J$5,DB_REF_Q2_Q3!$V$5:$V$268,$B34))))</f>
        <v>0</v>
      </c>
      <c r="K34" s="767">
        <f>IF(AND($J$4="Todas",$J$5="Todas"),SUMIFS(DB_REF_Q2_Q3!$AF$5:$AF$268,DB_REF_Q2_Q3!$W$5:$W$268,$C$4,DB_REF_Q2_Q3!$V$5:$V$268,$B34),IF($J$4="Todas",SUMIFS(DB_REF_Q2_Q3!$AF$5:$AF$268,DB_REF_Q2_Q3!$W$5:$W$268,$C$4,DB_REF_Q2_Q3!$U$5:$U$268,$J$5,DB_REF_Q2_Q3!$V$5:$V$268,$B34),IF($J$5="Todas",SUMIFS(DB_REF_Q2_Q3!$AF$5:$AF$268,DB_REF_Q2_Q3!$W$5:$W$268,$C$4,DB_REF_Q2_Q3!$X$5:$X$268,$J$4,DB_REF_Q2_Q3!$V$5:$V$268,$B34),SUMIFS(DB_REF_Q2_Q3!$AF$5:$AF$268,DB_REF_Q2_Q3!$W$5:$W$268,$C$4,DB_REF_Q2_Q3!$X$5:$X$268,$J$4,DB_REF_Q2_Q3!$U$5:$U$268,$J$5,DB_REF_Q2_Q3!$V$5:$V$268,$B34))))</f>
        <v>0</v>
      </c>
      <c r="L34" s="767">
        <f>IF(AND($J$4="Todas",$J$5="Todas"),SUMIFS(DB_REF_Q2_Q3!$AG$5:$AG$268,DB_REF_Q2_Q3!$W$5:$W$268,$C$4,DB_REF_Q2_Q3!$V$5:$V$268,$B34),IF($J$4="Todas",SUMIFS(DB_REF_Q2_Q3!$AG$5:$AG$268,DB_REF_Q2_Q3!$W$5:$W$268,$C$4,DB_REF_Q2_Q3!$U$5:$U$268,$J$5,DB_REF_Q2_Q3!$V$5:$V$268,$B34),IF($J$5="Todas",SUMIFS(DB_REF_Q2_Q3!$AG$5:$AG$268,DB_REF_Q2_Q3!$W$5:$W$268,$C$4,DB_REF_Q2_Q3!$X$5:$X$268,$J$4,DB_REF_Q2_Q3!$V$5:$V$268,$B34),SUMIFS(DB_REF_Q2_Q3!$AG$5:$AG$268,DB_REF_Q2_Q3!$W$5:$W$268,$C$4,DB_REF_Q2_Q3!$X$5:$X$268,$J$4,DB_REF_Q2_Q3!$U$5:$U$268,$J$5,DB_REF_Q2_Q3!$V$5:$V$268,$B34))))</f>
        <v>1</v>
      </c>
      <c r="M34" s="747">
        <f>IF(AND($J$4="Todas",$J$5="Todas"),COUNTIFS(DB_REF_Q2_Q3!$W$5:$W$268,$C$4,DB_REF_Q2_Q3!$V$5:$V$268,$P34),IF($J$4="Todas",COUNTIFS(DB_REF_Q2_Q3!$W$5:$W$268,$C$4,DB_REF_Q2_Q3!$U$5:$U$268,$J$5,DB_REF_Q2_Q3!$V$5:$V$268,$P34),IF($J$5="Todas",COUNTIFS(DB_REF_Q2_Q3!$W$5:$W$268,$C$4,DB_REF_Q2_Q3!$X$5:$X$268,$J$4,DB_REF_Q2_Q3!$V$5:$V$268,$P34),COUNTIFS(DB_REF_Q2_Q3!$W$5:$W$268,$C$4,DB_REF_Q2_Q3!$X$5:$X$268,$J$4,DB_REF_Q2_Q3!$U$5:$U$268,$J$5,DB_REF_Q2_Q3!$V$5:$V$268,$P34))))</f>
        <v>6</v>
      </c>
      <c r="N34" s="185">
        <f t="shared" si="12"/>
        <v>1</v>
      </c>
      <c r="O34" s="483">
        <f t="shared" si="13"/>
        <v>6</v>
      </c>
      <c r="P34" s="747" t="s">
        <v>311</v>
      </c>
      <c r="Q34" s="185"/>
      <c r="R34" s="616"/>
      <c r="S34" s="616"/>
      <c r="T34" s="771"/>
      <c r="U34" s="769" t="str">
        <f t="shared" si="16"/>
        <v>Acceso y coste combustible</v>
      </c>
      <c r="V34" s="770">
        <f t="shared" si="17"/>
        <v>0.15555524444506663</v>
      </c>
      <c r="W34" s="185">
        <f t="shared" si="18"/>
        <v>0.13953488372093023</v>
      </c>
    </row>
    <row r="35" spans="1:35" ht="15" customHeight="1" thickBot="1">
      <c r="A35" s="185">
        <v>7</v>
      </c>
      <c r="B35" s="766" t="str">
        <f t="shared" si="14"/>
        <v>Bomba de calor gas</v>
      </c>
      <c r="C35" s="767">
        <f t="shared" si="15"/>
        <v>0</v>
      </c>
      <c r="D35" s="767">
        <f>IF(AND($J$4="Todas",$J$5="Todas"),SUMIFS(DB_REF_Q2_Q3!$Y$5:$Y$268,DB_REF_Q2_Q3!$W$5:$W$268,$C$4,DB_REF_Q2_Q3!$V$5:$V$268,$B35),IF($J$4="Todas",SUMIFS(DB_REF_Q2_Q3!$Y$5:$Y$268,DB_REF_Q2_Q3!$W$5:$W$268,$C$4,DB_REF_Q2_Q3!$U$5:$U$268,$J$5,DB_REF_Q2_Q3!$V$5:$V$268,$B35),IF($J$5="Todas",SUMIFS(DB_REF_Q2_Q3!$Y$5:$Y$268,DB_REF_Q2_Q3!$W$5:$W$268,$C$4,DB_REF_Q2_Q3!$X$5:$X$268,$J$4,DB_REF_Q2_Q3!$V$5:$V$268,$B35),SUMIFS(DB_REF_Q2_Q3!$Y$5:$Y$268,DB_REF_Q2_Q3!$W$5:$W$268,$C$4,DB_REF_Q2_Q3!$X$5:$X$268,$J$4,DB_REF_Q2_Q3!$U$5:$U$268,$J$5,DB_REF_Q2_Q3!$V$5:$V$268,$B35))))</f>
        <v>0</v>
      </c>
      <c r="E35" s="767">
        <f>IF(AND($J$4="Todas",$J$5="Todas"),SUMIFS(DB_REF_Q2_Q3!$Z$5:$Z$268,DB_REF_Q2_Q3!$W$5:$W$268,$C$4,DB_REF_Q2_Q3!$V$5:$V$268,$B35),IF($J$4="Todas",SUMIFS(DB_REF_Q2_Q3!$Z$5:$Z$268,DB_REF_Q2_Q3!$W$5:$W$268,$C$4,DB_REF_Q2_Q3!$U$5:$U$268,$J$5,DB_REF_Q2_Q3!$V$5:$V$268,$B35),IF($J$5="Todas",SUMIFS(DB_REF_Q2_Q3!$Z$5:$Z$268,DB_REF_Q2_Q3!$W$5:$W$268,$C$4,DB_REF_Q2_Q3!$X$5:$X$268,$J$4,DB_REF_Q2_Q3!$V$5:$V$268,$B35),SUMIFS(DB_REF_Q2_Q3!$Z$5:$Z$268,DB_REF_Q2_Q3!$W$5:$W$268,$C$4,DB_REF_Q2_Q3!$X$5:$X$268,$J$4,DB_REF_Q2_Q3!$U$5:$U$268,$J$5,DB_REF_Q2_Q3!$V$5:$V$268,$B35))))</f>
        <v>0</v>
      </c>
      <c r="F35" s="767">
        <f>IF(AND($J$4="Todas",$J$5="Todas"),SUMIFS(DB_REF_Q2_Q3!$AA$5:$AA$268,DB_REF_Q2_Q3!$W$5:$W$268,$C$4,DB_REF_Q2_Q3!$V$5:$V$268,$B35),IF($J$4="Todas",SUMIFS(DB_REF_Q2_Q3!$AA$5:$AA$268,DB_REF_Q2_Q3!$W$5:$W$268,$C$4,DB_REF_Q2_Q3!$U$5:$U$268,$J$5,DB_REF_Q2_Q3!$V$5:$V$268,$B35),IF($J$5="Todas",SUMIFS(DB_REF_Q2_Q3!$AA$5:$AA$268,DB_REF_Q2_Q3!$W$5:$W$268,$C$4,DB_REF_Q2_Q3!$X$5:$X$268,$J$4,DB_REF_Q2_Q3!$V$5:$V$268,$B35),SUMIFS(DB_REF_Q2_Q3!$AA$5:$AA$268,DB_REF_Q2_Q3!$W$5:$W$268,$C$4,DB_REF_Q2_Q3!$X$5:$X$268,$J$4,DB_REF_Q2_Q3!$U$5:$U$268,$J$5,DB_REF_Q2_Q3!$V$5:$V$268,$B35))))</f>
        <v>0</v>
      </c>
      <c r="G35" s="767">
        <f>IF(AND($J$4="Todas",$J$5="Todas"),SUMIFS(DB_REF_Q2_Q3!$AB$5:$AB$268,DB_REF_Q2_Q3!$W$5:$W$268,$C$4,DB_REF_Q2_Q3!$V$5:$V$268,$B35),IF($J$4="Todas",SUMIFS(DB_REF_Q2_Q3!$AB$5:$AB$268,DB_REF_Q2_Q3!$W$5:$W$268,$C$4,DB_REF_Q2_Q3!$U$5:$U$268,$J$5,DB_REF_Q2_Q3!$V$5:$V$268,$B35),IF($J$5="Todas",SUMIFS(DB_REF_Q2_Q3!$AB$5:$AB$268,DB_REF_Q2_Q3!$W$5:$W$268,$C$4,DB_REF_Q2_Q3!$X$5:$X$268,$J$4,DB_REF_Q2_Q3!$V$5:$V$268,$B35),SUMIFS(DB_REF_Q2_Q3!$AB$5:$AB$268,DB_REF_Q2_Q3!$W$5:$W$268,$C$4,DB_REF_Q2_Q3!$X$5:$X$268,$J$4,DB_REF_Q2_Q3!$U$5:$U$268,$J$5,DB_REF_Q2_Q3!$V$5:$V$268,$B35))))</f>
        <v>0</v>
      </c>
      <c r="H35" s="767">
        <f>IF(AND($J$4="Todas",$J$5="Todas"),SUMIFS(DB_REF_Q2_Q3!$AC$5:$AC$268,DB_REF_Q2_Q3!$W$5:$W$268,$C$4,DB_REF_Q2_Q3!$V$5:$V$268,$B35),IF($J$4="Todas",SUMIFS(DB_REF_Q2_Q3!$AC$5:$AC$268,DB_REF_Q2_Q3!$W$5:$W$268,$C$4,DB_REF_Q2_Q3!$U$5:$U$268,$J$5,DB_REF_Q2_Q3!$V$5:$V$268,$B35),IF($J$5="Todas",SUMIFS(DB_REF_Q2_Q3!$AC$5:$AC$268,DB_REF_Q2_Q3!$W$5:$W$268,$C$4,DB_REF_Q2_Q3!$X$5:$X$268,$J$4,DB_REF_Q2_Q3!$V$5:$V$268,$B35),SUMIFS(DB_REF_Q2_Q3!$AC$5:$AC$268,DB_REF_Q2_Q3!$W$5:$W$268,$C$4,DB_REF_Q2_Q3!$X$5:$X$268,$J$4,DB_REF_Q2_Q3!$U$5:$U$268,$J$5,DB_REF_Q2_Q3!$V$5:$V$268,$B35))))</f>
        <v>0</v>
      </c>
      <c r="I35" s="767">
        <f>IF(AND($J$4="Todas",$J$5="Todas"),SUMIFS(DB_REF_Q2_Q3!$AD$5:$AD$268,DB_REF_Q2_Q3!$W$5:$W$268,$C$4,DB_REF_Q2_Q3!$V$5:$V$268,$B35),IF($J$4="Todas",SUMIFS(DB_REF_Q2_Q3!$AD$5:$AD$268,DB_REF_Q2_Q3!$W$5:$W$268,$C$4,DB_REF_Q2_Q3!$U$5:$U$268,$J$5,DB_REF_Q2_Q3!$V$5:$V$268,$B35),IF($J$5="Todas",SUMIFS(DB_REF_Q2_Q3!$AD$5:$AD$268,DB_REF_Q2_Q3!$W$5:$W$268,$C$4,DB_REF_Q2_Q3!$X$5:$X$268,$J$4,DB_REF_Q2_Q3!$V$5:$V$268,$B35),SUMIFS(DB_REF_Q2_Q3!$AD$5:$AD$268,DB_REF_Q2_Q3!$W$5:$W$268,$C$4,DB_REF_Q2_Q3!$X$5:$X$268,$J$4,DB_REF_Q2_Q3!$U$5:$U$268,$J$5,DB_REF_Q2_Q3!$V$5:$V$268,$B35))))</f>
        <v>0</v>
      </c>
      <c r="J35" s="767">
        <f>IF(AND($J$4="Todas",$J$5="Todas"),SUMIFS(DB_REF_Q2_Q3!$AE$5:$AE$268,DB_REF_Q2_Q3!$W$5:$W$268,$C$4,DB_REF_Q2_Q3!$V$5:$V$268,$B35),IF($J$4="Todas",SUMIFS(DB_REF_Q2_Q3!$AE$5:$AE$268,DB_REF_Q2_Q3!$W$5:$W$268,$C$4,DB_REF_Q2_Q3!$U$5:$U$268,$J$5,DB_REF_Q2_Q3!$V$5:$V$268,$B35),IF($J$5="Todas",SUMIFS(DB_REF_Q2_Q3!$AE$5:$AE$268,DB_REF_Q2_Q3!$W$5:$W$268,$C$4,DB_REF_Q2_Q3!$X$5:$X$268,$J$4,DB_REF_Q2_Q3!$V$5:$V$268,$B35),SUMIFS(DB_REF_Q2_Q3!$AE$5:$AE$268,DB_REF_Q2_Q3!$W$5:$W$268,$C$4,DB_REF_Q2_Q3!$X$5:$X$268,$J$4,DB_REF_Q2_Q3!$U$5:$U$268,$J$5,DB_REF_Q2_Q3!$V$5:$V$268,$B35))))</f>
        <v>0</v>
      </c>
      <c r="K35" s="767">
        <f>IF(AND($J$4="Todas",$J$5="Todas"),SUMIFS(DB_REF_Q2_Q3!$AF$5:$AF$268,DB_REF_Q2_Q3!$W$5:$W$268,$C$4,DB_REF_Q2_Q3!$V$5:$V$268,$B35),IF($J$4="Todas",SUMIFS(DB_REF_Q2_Q3!$AF$5:$AF$268,DB_REF_Q2_Q3!$W$5:$W$268,$C$4,DB_REF_Q2_Q3!$U$5:$U$268,$J$5,DB_REF_Q2_Q3!$V$5:$V$268,$B35),IF($J$5="Todas",SUMIFS(DB_REF_Q2_Q3!$AF$5:$AF$268,DB_REF_Q2_Q3!$W$5:$W$268,$C$4,DB_REF_Q2_Q3!$X$5:$X$268,$J$4,DB_REF_Q2_Q3!$V$5:$V$268,$B35),SUMIFS(DB_REF_Q2_Q3!$AF$5:$AF$268,DB_REF_Q2_Q3!$W$5:$W$268,$C$4,DB_REF_Q2_Q3!$X$5:$X$268,$J$4,DB_REF_Q2_Q3!$U$5:$U$268,$J$5,DB_REF_Q2_Q3!$V$5:$V$268,$B35))))</f>
        <v>0</v>
      </c>
      <c r="L35" s="767">
        <f>IF(AND($J$4="Todas",$J$5="Todas"),SUMIFS(DB_REF_Q2_Q3!$AG$5:$AG$268,DB_REF_Q2_Q3!$W$5:$W$268,$C$4,DB_REF_Q2_Q3!$V$5:$V$268,$B35),IF($J$4="Todas",SUMIFS(DB_REF_Q2_Q3!$AG$5:$AG$268,DB_REF_Q2_Q3!$W$5:$W$268,$C$4,DB_REF_Q2_Q3!$U$5:$U$268,$J$5,DB_REF_Q2_Q3!$V$5:$V$268,$B35),IF($J$5="Todas",SUMIFS(DB_REF_Q2_Q3!$AG$5:$AG$268,DB_REF_Q2_Q3!$W$5:$W$268,$C$4,DB_REF_Q2_Q3!$X$5:$X$268,$J$4,DB_REF_Q2_Q3!$V$5:$V$268,$B35),SUMIFS(DB_REF_Q2_Q3!$AG$5:$AG$268,DB_REF_Q2_Q3!$W$5:$W$268,$C$4,DB_REF_Q2_Q3!$X$5:$X$268,$J$4,DB_REF_Q2_Q3!$U$5:$U$268,$J$5,DB_REF_Q2_Q3!$V$5:$V$268,$B35))))</f>
        <v>0</v>
      </c>
      <c r="M35" s="747">
        <f>IF(AND($J$4="Todas",$J$5="Todas"),COUNTIFS(DB_REF_Q2_Q3!$W$5:$W$268,$C$4,DB_REF_Q2_Q3!$V$5:$V$268,$P35),IF($J$4="Todas",COUNTIFS(DB_REF_Q2_Q3!$W$5:$W$268,$C$4,DB_REF_Q2_Q3!$U$5:$U$268,$J$5,DB_REF_Q2_Q3!$V$5:$V$268,$P35),IF($J$5="Todas",COUNTIFS(DB_REF_Q2_Q3!$W$5:$W$268,$C$4,DB_REF_Q2_Q3!$X$5:$X$268,$J$4,DB_REF_Q2_Q3!$V$5:$V$268,$P35),COUNTIFS(DB_REF_Q2_Q3!$W$5:$W$268,$C$4,DB_REF_Q2_Q3!$X$5:$X$268,$J$4,DB_REF_Q2_Q3!$U$5:$U$268,$J$5,DB_REF_Q2_Q3!$V$5:$V$268,$P35))))</f>
        <v>45</v>
      </c>
      <c r="N35" s="185">
        <f t="shared" si="12"/>
        <v>1</v>
      </c>
      <c r="O35" s="483">
        <f t="shared" si="13"/>
        <v>45</v>
      </c>
      <c r="P35" s="747" t="s">
        <v>50</v>
      </c>
      <c r="Q35" s="185"/>
      <c r="R35" s="616"/>
      <c r="S35" s="616"/>
      <c r="T35" s="771"/>
      <c r="U35" s="769" t="str">
        <f t="shared" si="16"/>
        <v>Opción barata</v>
      </c>
      <c r="V35" s="770">
        <f t="shared" si="17"/>
        <v>0.11999976000047999</v>
      </c>
      <c r="W35" s="185">
        <f t="shared" si="18"/>
        <v>0.10465116279069768</v>
      </c>
    </row>
    <row r="36" spans="1:35" ht="15" customHeight="1" thickTop="1">
      <c r="A36" s="746">
        <v>8</v>
      </c>
      <c r="B36" s="772" t="s">
        <v>22</v>
      </c>
      <c r="C36" s="773">
        <f t="shared" ref="C36:L36" si="19">SUM(C29:C35)</f>
        <v>86</v>
      </c>
      <c r="D36" s="773">
        <f t="shared" si="19"/>
        <v>5</v>
      </c>
      <c r="E36" s="773">
        <f t="shared" si="19"/>
        <v>25</v>
      </c>
      <c r="F36" s="773">
        <f t="shared" si="19"/>
        <v>12</v>
      </c>
      <c r="G36" s="773">
        <f t="shared" si="19"/>
        <v>9</v>
      </c>
      <c r="H36" s="773">
        <f t="shared" si="19"/>
        <v>16</v>
      </c>
      <c r="I36" s="773">
        <f t="shared" si="19"/>
        <v>35</v>
      </c>
      <c r="J36" s="773">
        <f t="shared" si="19"/>
        <v>2</v>
      </c>
      <c r="K36" s="773">
        <f t="shared" si="19"/>
        <v>0</v>
      </c>
      <c r="L36" s="773">
        <f t="shared" si="19"/>
        <v>24</v>
      </c>
      <c r="M36" s="747"/>
      <c r="O36" s="483"/>
      <c r="P36" s="747"/>
      <c r="Q36" s="185"/>
      <c r="R36" s="616"/>
      <c r="S36" s="616"/>
      <c r="T36" s="771"/>
      <c r="U36" s="769" t="str">
        <f t="shared" si="16"/>
        <v>Obligación legal</v>
      </c>
      <c r="V36" s="770">
        <f t="shared" si="17"/>
        <v>7.5555404444746663E-2</v>
      </c>
      <c r="W36" s="185">
        <f t="shared" si="18"/>
        <v>5.8139534883720929E-2</v>
      </c>
    </row>
    <row r="37" spans="1:35" ht="15" customHeight="1">
      <c r="A37" s="185">
        <v>9</v>
      </c>
      <c r="B37" s="774"/>
      <c r="C37" s="759">
        <f>VLOOKUP($R25,$B$29:$L$36,2,)</f>
        <v>86</v>
      </c>
      <c r="D37" s="759">
        <f t="shared" ref="D37:L37" si="20">VLOOKUP($R$25,$B$29:$L$36,D6,)</f>
        <v>5</v>
      </c>
      <c r="E37" s="759">
        <f t="shared" si="20"/>
        <v>25</v>
      </c>
      <c r="F37" s="759">
        <f t="shared" si="20"/>
        <v>12</v>
      </c>
      <c r="G37" s="759">
        <f t="shared" si="20"/>
        <v>9</v>
      </c>
      <c r="H37" s="759">
        <f t="shared" si="20"/>
        <v>16</v>
      </c>
      <c r="I37" s="759">
        <f t="shared" si="20"/>
        <v>35</v>
      </c>
      <c r="J37" s="759">
        <f t="shared" si="20"/>
        <v>2</v>
      </c>
      <c r="K37" s="759">
        <f t="shared" si="20"/>
        <v>0</v>
      </c>
      <c r="L37" s="759">
        <f t="shared" si="20"/>
        <v>24</v>
      </c>
      <c r="M37" s="775"/>
      <c r="N37" s="746"/>
      <c r="O37" s="747"/>
      <c r="P37" s="747"/>
      <c r="Q37" s="185"/>
      <c r="R37" s="616"/>
      <c r="S37" s="616"/>
      <c r="T37" s="771"/>
      <c r="U37" s="769" t="str">
        <f t="shared" si="16"/>
        <v>Objetivos ambientales</v>
      </c>
      <c r="V37" s="770">
        <f t="shared" si="17"/>
        <v>3.9999920000159991E-2</v>
      </c>
      <c r="W37" s="185">
        <f t="shared" si="18"/>
        <v>2.3255813953488372E-2</v>
      </c>
    </row>
    <row r="38" spans="1:35" ht="15" customHeight="1">
      <c r="A38" s="746">
        <v>10</v>
      </c>
      <c r="B38" s="774"/>
      <c r="C38" s="185"/>
      <c r="D38" s="187">
        <f>COUNTIF($D$37:$L$37,D37)</f>
        <v>1</v>
      </c>
      <c r="E38" s="187">
        <f t="shared" ref="E38:L38" si="21">COUNTIF($D$37:$L$37,E37)</f>
        <v>1</v>
      </c>
      <c r="F38" s="187">
        <f t="shared" si="21"/>
        <v>1</v>
      </c>
      <c r="G38" s="187">
        <f t="shared" si="21"/>
        <v>1</v>
      </c>
      <c r="H38" s="187">
        <f t="shared" si="21"/>
        <v>1</v>
      </c>
      <c r="I38" s="187">
        <f t="shared" si="21"/>
        <v>1</v>
      </c>
      <c r="J38" s="187">
        <f t="shared" si="21"/>
        <v>1</v>
      </c>
      <c r="K38" s="187">
        <f t="shared" si="21"/>
        <v>1</v>
      </c>
      <c r="L38" s="187">
        <f t="shared" si="21"/>
        <v>1</v>
      </c>
      <c r="M38" s="212"/>
      <c r="N38" s="212"/>
      <c r="O38" s="212"/>
      <c r="P38" s="212"/>
      <c r="Q38" s="185"/>
      <c r="R38" s="616"/>
      <c r="S38" s="616"/>
      <c r="T38" s="771"/>
      <c r="U38" s="769" t="str">
        <f t="shared" si="16"/>
        <v>Incentivos</v>
      </c>
      <c r="V38" s="770">
        <f t="shared" si="17"/>
        <v>2.6666613333439997E-2</v>
      </c>
      <c r="W38" s="185">
        <f t="shared" si="18"/>
        <v>0</v>
      </c>
    </row>
    <row r="39" spans="1:35" s="774" customFormat="1">
      <c r="A39" s="746">
        <v>11</v>
      </c>
      <c r="C39" s="185"/>
      <c r="D39" s="292">
        <f t="shared" ref="D39:L39" si="22">IF(D38=1,D37/$C$37,(D37+D6/1000000000)/$C$37)</f>
        <v>5.8139534883720929E-2</v>
      </c>
      <c r="E39" s="292">
        <f t="shared" si="22"/>
        <v>0.29069767441860467</v>
      </c>
      <c r="F39" s="292">
        <f t="shared" si="22"/>
        <v>0.13953488372093023</v>
      </c>
      <c r="G39" s="292">
        <f t="shared" si="22"/>
        <v>0.10465116279069768</v>
      </c>
      <c r="H39" s="292">
        <f t="shared" si="22"/>
        <v>0.18604651162790697</v>
      </c>
      <c r="I39" s="292">
        <f t="shared" si="22"/>
        <v>0.40697674418604651</v>
      </c>
      <c r="J39" s="292">
        <f t="shared" si="22"/>
        <v>2.3255813953488372E-2</v>
      </c>
      <c r="K39" s="292">
        <f t="shared" si="22"/>
        <v>0</v>
      </c>
      <c r="L39" s="292">
        <f t="shared" si="22"/>
        <v>0.27906976744186046</v>
      </c>
      <c r="M39" s="765"/>
      <c r="N39" s="765"/>
      <c r="O39" s="776"/>
      <c r="P39" s="776"/>
      <c r="Q39" s="777"/>
      <c r="R39" s="778"/>
      <c r="S39" s="778"/>
      <c r="T39" s="192"/>
      <c r="U39" s="192"/>
      <c r="AB39" s="602"/>
      <c r="AC39" s="438"/>
      <c r="AD39" s="253"/>
    </row>
    <row r="40" spans="1:35" s="774" customFormat="1">
      <c r="A40" s="185">
        <v>12</v>
      </c>
      <c r="C40" s="185"/>
      <c r="D40" s="185" t="s">
        <v>94</v>
      </c>
      <c r="E40" s="185" t="s">
        <v>314</v>
      </c>
      <c r="F40" s="185" t="s">
        <v>136</v>
      </c>
      <c r="G40" s="185" t="s">
        <v>92</v>
      </c>
      <c r="H40" s="185" t="s">
        <v>315</v>
      </c>
      <c r="I40" s="187" t="s">
        <v>316</v>
      </c>
      <c r="J40" s="185" t="s">
        <v>317</v>
      </c>
      <c r="K40" s="185" t="s">
        <v>93</v>
      </c>
      <c r="L40" s="185" t="s">
        <v>50</v>
      </c>
      <c r="M40" s="483"/>
      <c r="N40" s="483"/>
      <c r="O40" s="776"/>
      <c r="P40" s="776"/>
      <c r="Q40" s="212"/>
      <c r="R40" s="778"/>
      <c r="S40" s="778"/>
      <c r="T40" s="192"/>
      <c r="U40" s="192"/>
      <c r="AB40" s="602"/>
      <c r="AC40" s="438"/>
      <c r="AD40" s="253"/>
    </row>
    <row r="41" spans="1:35" s="774" customFormat="1">
      <c r="A41" s="746">
        <v>13</v>
      </c>
      <c r="B41" s="195"/>
      <c r="C41" s="738"/>
      <c r="D41" s="776"/>
      <c r="E41" s="776"/>
      <c r="F41" s="776"/>
      <c r="G41" s="776"/>
      <c r="H41" s="776"/>
      <c r="I41" s="776"/>
      <c r="J41" s="776"/>
      <c r="K41" s="776"/>
      <c r="L41" s="776"/>
      <c r="M41" s="779"/>
      <c r="N41" s="779"/>
      <c r="O41" s="776"/>
      <c r="P41" s="776"/>
      <c r="Q41" s="776"/>
      <c r="R41" s="186"/>
      <c r="S41" s="186"/>
      <c r="T41" s="186"/>
      <c r="U41" s="616"/>
      <c r="AB41" s="192"/>
      <c r="AC41" s="190"/>
      <c r="AD41" s="248"/>
    </row>
    <row r="42" spans="1:35" s="774" customFormat="1">
      <c r="A42" s="185">
        <v>14</v>
      </c>
      <c r="B42" s="195"/>
      <c r="C42" s="760"/>
      <c r="D42" s="616"/>
      <c r="E42" s="616"/>
      <c r="F42" s="616"/>
      <c r="G42" s="616"/>
      <c r="H42" s="616"/>
      <c r="I42" s="340"/>
      <c r="J42" s="616"/>
      <c r="K42" s="616"/>
      <c r="L42" s="780"/>
      <c r="M42" s="781"/>
      <c r="N42" s="781"/>
      <c r="O42" s="186"/>
      <c r="P42" s="186"/>
      <c r="T42" s="737"/>
      <c r="U42" s="616"/>
      <c r="W42" s="186"/>
      <c r="X42" s="186"/>
      <c r="Y42" s="186"/>
      <c r="Z42" s="186"/>
      <c r="AA42" s="186"/>
      <c r="AB42" s="186"/>
      <c r="AC42" s="192"/>
      <c r="AD42" s="192"/>
      <c r="AE42" s="192"/>
    </row>
    <row r="43" spans="1:35" s="774" customFormat="1">
      <c r="A43" s="185">
        <v>15</v>
      </c>
      <c r="B43" s="201"/>
      <c r="C43" s="760"/>
      <c r="D43" s="616"/>
      <c r="E43" s="616"/>
      <c r="F43" s="616"/>
      <c r="G43" s="616"/>
      <c r="H43" s="616"/>
      <c r="I43" s="340"/>
      <c r="J43" s="616"/>
      <c r="K43" s="616"/>
      <c r="L43" s="780"/>
      <c r="M43" s="616"/>
      <c r="N43" s="616"/>
      <c r="O43" s="186"/>
      <c r="P43" s="186"/>
      <c r="R43" s="186"/>
      <c r="S43" s="196"/>
      <c r="T43" s="737"/>
      <c r="U43" s="616"/>
    </row>
    <row r="44" spans="1:35" ht="15" customHeight="1">
      <c r="B44" s="261"/>
      <c r="C44" s="261"/>
      <c r="D44" s="261"/>
      <c r="E44" s="261"/>
      <c r="F44" s="261"/>
      <c r="G44" s="261"/>
      <c r="M44" s="774"/>
      <c r="N44" s="776"/>
      <c r="P44" s="776"/>
      <c r="Q44" s="186"/>
      <c r="R44" s="186"/>
      <c r="S44" s="196"/>
      <c r="T44" s="761"/>
      <c r="U44" s="186"/>
      <c r="W44" s="774"/>
      <c r="X44" s="774"/>
      <c r="Y44" s="774"/>
      <c r="Z44" s="774"/>
      <c r="AA44" s="774"/>
      <c r="AB44" s="774"/>
      <c r="AC44" s="774"/>
      <c r="AD44" s="774"/>
      <c r="AE44" s="774"/>
      <c r="AF44" s="774"/>
    </row>
    <row r="45" spans="1:35">
      <c r="B45" s="261"/>
      <c r="C45" s="261"/>
      <c r="D45" s="261"/>
      <c r="E45" s="261"/>
      <c r="F45" s="261"/>
      <c r="G45" s="261"/>
      <c r="M45" s="774"/>
      <c r="N45" s="776"/>
      <c r="P45" s="776"/>
      <c r="Q45" s="186"/>
      <c r="R45" s="186"/>
      <c r="S45" s="196"/>
      <c r="T45" s="737"/>
      <c r="U45" s="186"/>
    </row>
    <row r="46" spans="1:35" s="774" customFormat="1">
      <c r="A46" s="776"/>
      <c r="B46" s="261"/>
      <c r="C46" s="261"/>
      <c r="D46" s="261"/>
      <c r="E46" s="261"/>
      <c r="F46" s="261"/>
      <c r="G46" s="261"/>
      <c r="H46" s="261"/>
      <c r="I46" s="261"/>
      <c r="J46" s="261"/>
      <c r="K46" s="261"/>
      <c r="L46" s="261"/>
      <c r="N46" s="776"/>
      <c r="O46" s="776"/>
      <c r="P46" s="776"/>
      <c r="Q46" s="212"/>
      <c r="R46" s="212"/>
      <c r="S46" s="192"/>
      <c r="T46" s="373"/>
      <c r="U46" s="373"/>
      <c r="V46" s="261"/>
      <c r="W46" s="261"/>
      <c r="X46" s="261"/>
      <c r="AI46" s="186"/>
    </row>
    <row r="47" spans="1:35" s="774" customFormat="1">
      <c r="A47" s="185"/>
      <c r="B47" s="261"/>
      <c r="C47" s="261"/>
      <c r="D47" s="261"/>
      <c r="E47" s="261"/>
      <c r="F47" s="261"/>
      <c r="G47" s="261"/>
      <c r="H47" s="261"/>
      <c r="I47" s="261"/>
      <c r="J47" s="261"/>
      <c r="K47" s="261"/>
      <c r="L47" s="261"/>
      <c r="N47" s="776"/>
      <c r="O47" s="776"/>
      <c r="P47" s="185"/>
      <c r="Q47" s="212"/>
      <c r="R47" s="212"/>
      <c r="S47" s="192"/>
      <c r="T47" s="373"/>
      <c r="U47" s="373"/>
      <c r="V47" s="261"/>
      <c r="W47" s="261"/>
      <c r="X47" s="261"/>
      <c r="AI47" s="186"/>
    </row>
    <row r="48" spans="1:35">
      <c r="B48" s="261"/>
      <c r="C48" s="261"/>
      <c r="D48" s="261"/>
      <c r="E48" s="261"/>
      <c r="F48" s="261"/>
      <c r="G48" s="261"/>
      <c r="H48" s="261"/>
      <c r="I48" s="261"/>
      <c r="J48" s="261"/>
      <c r="K48" s="261"/>
      <c r="L48" s="261"/>
      <c r="V48" s="261"/>
      <c r="W48" s="261"/>
      <c r="X48" s="261"/>
    </row>
    <row r="49" spans="1:35">
      <c r="A49" s="186"/>
    </row>
    <row r="50" spans="1:35">
      <c r="A50" s="186"/>
    </row>
    <row r="51" spans="1:35">
      <c r="A51" s="186"/>
    </row>
    <row r="52" spans="1:35">
      <c r="A52" s="186"/>
    </row>
    <row r="53" spans="1:35">
      <c r="A53" s="186"/>
    </row>
    <row r="54" spans="1:35">
      <c r="A54" s="186"/>
      <c r="O54" s="185"/>
    </row>
    <row r="55" spans="1:35">
      <c r="A55" s="186"/>
      <c r="O55" s="185"/>
    </row>
    <row r="56" spans="1:35">
      <c r="A56" s="186"/>
      <c r="O56" s="185"/>
    </row>
    <row r="57" spans="1:35">
      <c r="A57" s="186"/>
      <c r="O57" s="185"/>
    </row>
    <row r="58" spans="1:35">
      <c r="A58" s="186"/>
      <c r="O58" s="185"/>
    </row>
    <row r="59" spans="1:35">
      <c r="A59" s="186"/>
      <c r="O59" s="185"/>
    </row>
    <row r="60" spans="1:35">
      <c r="A60" s="186"/>
      <c r="O60" s="185"/>
    </row>
    <row r="61" spans="1:35">
      <c r="A61" s="186"/>
      <c r="O61" s="185"/>
      <c r="AI61" s="774"/>
    </row>
    <row r="62" spans="1:35">
      <c r="A62" s="186"/>
      <c r="O62" s="185"/>
      <c r="AI62" s="774"/>
    </row>
    <row r="63" spans="1:35">
      <c r="A63" s="186"/>
      <c r="O63" s="185"/>
    </row>
    <row r="64" spans="1:35">
      <c r="A64" s="186"/>
      <c r="O64" s="185"/>
    </row>
    <row r="65" spans="1:35">
      <c r="A65" s="186"/>
      <c r="O65" s="185"/>
      <c r="AI65" s="774"/>
    </row>
    <row r="66" spans="1:35">
      <c r="A66" s="186"/>
      <c r="B66" s="782"/>
      <c r="C66" s="783"/>
      <c r="D66" s="784"/>
      <c r="E66" s="784"/>
      <c r="F66" s="784"/>
      <c r="G66" s="197"/>
      <c r="H66" s="774"/>
      <c r="I66" s="745"/>
      <c r="J66" s="745"/>
      <c r="K66" s="745"/>
      <c r="L66" s="197"/>
      <c r="O66" s="185"/>
      <c r="AG66" s="782"/>
    </row>
    <row r="67" spans="1:35">
      <c r="A67" s="186"/>
      <c r="B67" s="782"/>
      <c r="C67" s="783"/>
      <c r="D67" s="784"/>
      <c r="E67" s="784"/>
      <c r="F67" s="784"/>
      <c r="G67" s="197"/>
      <c r="H67" s="774"/>
      <c r="I67" s="745"/>
      <c r="J67" s="745"/>
      <c r="K67" s="745"/>
      <c r="L67" s="197"/>
      <c r="O67" s="185"/>
      <c r="AG67" s="782"/>
    </row>
    <row r="68" spans="1:35">
      <c r="A68" s="186"/>
      <c r="B68" s="782"/>
      <c r="C68" s="783"/>
      <c r="D68" s="784"/>
      <c r="E68" s="784"/>
      <c r="F68" s="784"/>
      <c r="G68" s="197"/>
      <c r="H68" s="774"/>
      <c r="I68" s="745"/>
      <c r="J68" s="745"/>
      <c r="K68" s="745"/>
      <c r="L68" s="197"/>
      <c r="O68" s="185"/>
      <c r="AG68" s="782"/>
    </row>
    <row r="69" spans="1:35">
      <c r="A69" s="186"/>
      <c r="B69" s="782"/>
      <c r="C69" s="783"/>
      <c r="D69" s="784"/>
      <c r="E69" s="784"/>
      <c r="F69" s="784"/>
      <c r="G69" s="197"/>
      <c r="H69" s="774"/>
      <c r="I69" s="745"/>
      <c r="J69" s="745"/>
      <c r="K69" s="745"/>
      <c r="L69" s="197"/>
      <c r="O69" s="185"/>
      <c r="AG69" s="782"/>
    </row>
    <row r="70" spans="1:35">
      <c r="A70" s="186"/>
      <c r="B70" s="774"/>
      <c r="C70" s="774"/>
      <c r="D70" s="774"/>
      <c r="E70" s="774"/>
      <c r="F70" s="774"/>
      <c r="G70" s="774"/>
      <c r="H70" s="774"/>
      <c r="I70" s="774"/>
      <c r="J70" s="774"/>
      <c r="K70" s="774"/>
      <c r="L70" s="774"/>
      <c r="O70" s="185"/>
      <c r="AG70" s="616"/>
    </row>
    <row r="71" spans="1:35">
      <c r="A71" s="186"/>
      <c r="B71" s="774"/>
      <c r="C71" s="774"/>
      <c r="D71" s="774"/>
      <c r="E71" s="774"/>
      <c r="F71" s="774"/>
      <c r="G71" s="774"/>
      <c r="H71" s="774"/>
      <c r="I71" s="774"/>
      <c r="J71" s="774"/>
      <c r="K71" s="774"/>
      <c r="L71" s="774"/>
      <c r="O71" s="185"/>
      <c r="AG71" s="616"/>
    </row>
    <row r="72" spans="1:35">
      <c r="A72" s="186"/>
      <c r="B72" s="774"/>
      <c r="C72" s="774"/>
      <c r="D72" s="774"/>
      <c r="E72" s="774"/>
      <c r="F72" s="774"/>
      <c r="G72" s="774"/>
      <c r="H72" s="774"/>
      <c r="I72" s="774"/>
      <c r="J72" s="774"/>
      <c r="K72" s="774"/>
      <c r="L72" s="774"/>
      <c r="O72" s="185"/>
      <c r="AG72" s="616"/>
    </row>
    <row r="73" spans="1:35">
      <c r="A73" s="186"/>
      <c r="O73" s="185"/>
      <c r="AG73" s="616"/>
    </row>
    <row r="74" spans="1:35">
      <c r="A74" s="186"/>
      <c r="O74" s="185"/>
      <c r="AG74" s="616"/>
    </row>
    <row r="75" spans="1:35">
      <c r="A75" s="186"/>
      <c r="O75" s="185"/>
      <c r="AG75" s="616"/>
    </row>
    <row r="76" spans="1:35">
      <c r="A76" s="186"/>
      <c r="O76" s="185"/>
      <c r="AG76" s="616"/>
    </row>
    <row r="77" spans="1:35">
      <c r="A77" s="186"/>
      <c r="O77" s="185"/>
      <c r="Y77" s="185"/>
      <c r="Z77" s="185"/>
      <c r="AA77" s="185"/>
      <c r="AB77" s="185"/>
      <c r="AC77" s="757"/>
      <c r="AD77" s="757"/>
      <c r="AE77" s="757"/>
      <c r="AF77" s="757"/>
      <c r="AG77" s="616"/>
    </row>
    <row r="78" spans="1:35">
      <c r="A78" s="186"/>
      <c r="O78" s="185"/>
      <c r="Y78" s="185"/>
      <c r="Z78" s="185"/>
      <c r="AA78" s="185"/>
      <c r="AB78" s="185"/>
      <c r="AC78" s="757"/>
      <c r="AD78" s="757"/>
      <c r="AE78" s="757"/>
      <c r="AF78" s="757"/>
      <c r="AG78" s="616"/>
    </row>
    <row r="79" spans="1:35">
      <c r="A79" s="186"/>
      <c r="N79" s="186"/>
      <c r="O79" s="185"/>
      <c r="Y79" s="757"/>
      <c r="Z79" s="757"/>
      <c r="AA79" s="757"/>
      <c r="AB79" s="757"/>
      <c r="AC79" s="757"/>
      <c r="AD79" s="757"/>
      <c r="AE79" s="757"/>
      <c r="AF79" s="757"/>
      <c r="AG79" s="616"/>
    </row>
    <row r="80" spans="1:35">
      <c r="A80" s="186"/>
      <c r="N80" s="186"/>
      <c r="O80" s="185"/>
      <c r="AG80" s="616"/>
    </row>
    <row r="81" spans="1:33">
      <c r="A81" s="186"/>
      <c r="N81" s="186"/>
      <c r="O81" s="185"/>
    </row>
    <row r="82" spans="1:33">
      <c r="A82" s="186"/>
      <c r="N82" s="186"/>
      <c r="O82" s="185"/>
    </row>
    <row r="83" spans="1:33">
      <c r="A83" s="186"/>
      <c r="N83" s="186"/>
      <c r="O83" s="185"/>
      <c r="W83" s="785"/>
    </row>
    <row r="84" spans="1:33">
      <c r="A84" s="186"/>
      <c r="N84" s="186"/>
      <c r="O84" s="185"/>
      <c r="W84" s="785"/>
    </row>
    <row r="85" spans="1:33">
      <c r="A85" s="186"/>
      <c r="N85" s="186"/>
      <c r="O85" s="185"/>
      <c r="W85" s="785"/>
    </row>
    <row r="86" spans="1:33">
      <c r="A86" s="186"/>
      <c r="N86" s="186"/>
      <c r="O86" s="185"/>
    </row>
    <row r="87" spans="1:33">
      <c r="A87" s="186"/>
      <c r="N87" s="186"/>
      <c r="O87" s="185"/>
      <c r="W87" s="786"/>
    </row>
    <row r="88" spans="1:33">
      <c r="A88" s="186"/>
      <c r="N88" s="186"/>
      <c r="O88" s="185"/>
    </row>
    <row r="89" spans="1:33">
      <c r="A89" s="186"/>
      <c r="N89" s="186"/>
      <c r="O89" s="185"/>
      <c r="V89" s="787"/>
      <c r="W89" s="718"/>
      <c r="X89" s="718"/>
      <c r="Y89" s="718"/>
      <c r="Z89" s="718"/>
      <c r="AA89" s="718"/>
      <c r="AB89" s="718"/>
      <c r="AC89" s="718"/>
      <c r="AD89" s="718"/>
      <c r="AE89" s="718"/>
      <c r="AF89" s="718"/>
      <c r="AG89" s="718"/>
    </row>
    <row r="90" spans="1:33">
      <c r="A90" s="186"/>
      <c r="N90" s="186"/>
      <c r="O90" s="185"/>
    </row>
    <row r="91" spans="1:33">
      <c r="A91" s="186"/>
      <c r="N91" s="186"/>
      <c r="O91" s="185"/>
    </row>
    <row r="92" spans="1:33">
      <c r="A92" s="186"/>
      <c r="N92" s="186"/>
      <c r="O92" s="185"/>
    </row>
    <row r="93" spans="1:33">
      <c r="A93" s="186"/>
      <c r="N93" s="186"/>
      <c r="O93" s="185"/>
    </row>
    <row r="94" spans="1:33">
      <c r="A94" s="186"/>
      <c r="N94" s="186"/>
      <c r="O94" s="185"/>
    </row>
    <row r="95" spans="1:33">
      <c r="A95" s="186"/>
      <c r="N95" s="186"/>
      <c r="O95" s="185"/>
      <c r="P95" s="186"/>
    </row>
    <row r="96" spans="1:33">
      <c r="A96" s="186"/>
      <c r="N96" s="186"/>
      <c r="O96" s="185"/>
      <c r="P96" s="186"/>
    </row>
    <row r="97" spans="1:21">
      <c r="A97" s="186"/>
      <c r="N97" s="186"/>
      <c r="O97" s="185"/>
      <c r="P97" s="186"/>
      <c r="Q97" s="186"/>
      <c r="R97" s="186"/>
      <c r="S97" s="186"/>
      <c r="T97" s="186"/>
      <c r="U97" s="186"/>
    </row>
    <row r="98" spans="1:21">
      <c r="A98" s="186"/>
      <c r="N98" s="186"/>
      <c r="O98" s="185"/>
      <c r="P98" s="186"/>
      <c r="Q98" s="186"/>
      <c r="R98" s="186"/>
      <c r="S98" s="186"/>
      <c r="T98" s="186"/>
      <c r="U98" s="186"/>
    </row>
    <row r="99" spans="1:21">
      <c r="A99" s="186"/>
      <c r="N99" s="186"/>
      <c r="O99" s="185"/>
      <c r="P99" s="186"/>
      <c r="Q99" s="186"/>
      <c r="R99" s="186"/>
      <c r="S99" s="186"/>
      <c r="T99" s="186"/>
      <c r="U99" s="186"/>
    </row>
    <row r="100" spans="1:21">
      <c r="A100" s="186"/>
      <c r="N100" s="186"/>
      <c r="O100" s="185"/>
      <c r="P100" s="186"/>
      <c r="Q100" s="186"/>
      <c r="R100" s="186"/>
      <c r="S100" s="186"/>
      <c r="T100" s="186"/>
      <c r="U100" s="186"/>
    </row>
    <row r="101" spans="1:21">
      <c r="A101" s="186"/>
      <c r="N101" s="186"/>
      <c r="O101" s="185"/>
      <c r="P101" s="186"/>
      <c r="Q101" s="186"/>
      <c r="R101" s="186"/>
      <c r="S101" s="186"/>
      <c r="T101" s="186"/>
      <c r="U101" s="186"/>
    </row>
    <row r="102" spans="1:21">
      <c r="A102" s="186"/>
      <c r="N102" s="186"/>
      <c r="O102" s="185"/>
      <c r="P102" s="186"/>
      <c r="Q102" s="186"/>
      <c r="R102" s="186"/>
      <c r="S102" s="186"/>
      <c r="T102" s="186"/>
      <c r="U102" s="186"/>
    </row>
    <row r="103" spans="1:21">
      <c r="A103" s="186"/>
      <c r="N103" s="186"/>
      <c r="O103" s="185"/>
      <c r="P103" s="186"/>
      <c r="Q103" s="186"/>
      <c r="R103" s="186"/>
      <c r="S103" s="186"/>
      <c r="T103" s="186"/>
      <c r="U103" s="186"/>
    </row>
    <row r="104" spans="1:21">
      <c r="A104" s="186"/>
      <c r="N104" s="186"/>
      <c r="O104" s="185"/>
      <c r="P104" s="186"/>
      <c r="Q104" s="186"/>
      <c r="R104" s="186"/>
      <c r="S104" s="186"/>
      <c r="T104" s="186"/>
      <c r="U104" s="186"/>
    </row>
    <row r="105" spans="1:21">
      <c r="A105" s="186"/>
      <c r="N105" s="186"/>
      <c r="O105" s="185"/>
      <c r="P105" s="186"/>
      <c r="Q105" s="186"/>
      <c r="R105" s="186"/>
      <c r="S105" s="186"/>
      <c r="T105" s="186"/>
      <c r="U105" s="186"/>
    </row>
    <row r="106" spans="1:21">
      <c r="A106" s="186"/>
      <c r="N106" s="186"/>
      <c r="O106" s="185"/>
      <c r="P106" s="186"/>
      <c r="Q106" s="186"/>
      <c r="R106" s="186"/>
      <c r="S106" s="186"/>
      <c r="T106" s="186"/>
      <c r="U106" s="186"/>
    </row>
    <row r="107" spans="1:21">
      <c r="A107" s="186"/>
      <c r="N107" s="186"/>
      <c r="O107" s="185"/>
      <c r="P107" s="186"/>
      <c r="Q107" s="186"/>
      <c r="R107" s="186"/>
      <c r="S107" s="186"/>
      <c r="T107" s="186"/>
      <c r="U107" s="186"/>
    </row>
    <row r="108" spans="1:21">
      <c r="A108" s="186"/>
      <c r="N108" s="186"/>
      <c r="O108" s="185"/>
      <c r="P108" s="186"/>
      <c r="Q108" s="186"/>
      <c r="R108" s="186"/>
      <c r="S108" s="186"/>
      <c r="T108" s="186"/>
      <c r="U108" s="186"/>
    </row>
    <row r="109" spans="1:21">
      <c r="A109" s="186"/>
      <c r="N109" s="186"/>
      <c r="O109" s="185"/>
      <c r="P109" s="186"/>
      <c r="Q109" s="186"/>
      <c r="R109" s="186"/>
      <c r="S109" s="186"/>
      <c r="T109" s="186"/>
      <c r="U109" s="186"/>
    </row>
    <row r="110" spans="1:21">
      <c r="A110" s="186"/>
      <c r="N110" s="186"/>
      <c r="O110" s="185"/>
      <c r="P110" s="186"/>
      <c r="Q110" s="186"/>
      <c r="R110" s="186"/>
      <c r="S110" s="186"/>
      <c r="T110" s="186"/>
      <c r="U110" s="186"/>
    </row>
    <row r="111" spans="1:21">
      <c r="A111" s="186"/>
      <c r="N111" s="186"/>
      <c r="O111" s="185"/>
      <c r="P111" s="186"/>
      <c r="Q111" s="186"/>
      <c r="R111" s="186"/>
      <c r="S111" s="186"/>
      <c r="T111" s="186"/>
      <c r="U111" s="186"/>
    </row>
    <row r="112" spans="1:21">
      <c r="A112" s="186"/>
      <c r="N112" s="186"/>
      <c r="O112" s="185"/>
      <c r="P112" s="186"/>
      <c r="Q112" s="186"/>
      <c r="R112" s="186"/>
      <c r="S112" s="186"/>
      <c r="T112" s="186"/>
      <c r="U112" s="186"/>
    </row>
    <row r="113" spans="1:21">
      <c r="A113" s="186"/>
      <c r="N113" s="186"/>
      <c r="O113" s="185"/>
      <c r="P113" s="186"/>
      <c r="Q113" s="186"/>
      <c r="R113" s="186"/>
      <c r="S113" s="186"/>
      <c r="T113" s="186"/>
      <c r="U113" s="186"/>
    </row>
    <row r="114" spans="1:21">
      <c r="A114" s="186"/>
      <c r="N114" s="186"/>
      <c r="O114" s="185"/>
      <c r="P114" s="186"/>
      <c r="Q114" s="186"/>
      <c r="R114" s="186"/>
      <c r="S114" s="186"/>
      <c r="T114" s="186"/>
      <c r="U114" s="186"/>
    </row>
    <row r="115" spans="1:21">
      <c r="A115" s="186"/>
      <c r="N115" s="186"/>
      <c r="O115" s="185"/>
      <c r="P115" s="186"/>
      <c r="Q115" s="186"/>
      <c r="R115" s="186"/>
      <c r="S115" s="186"/>
      <c r="T115" s="186"/>
      <c r="U115" s="186"/>
    </row>
    <row r="116" spans="1:21">
      <c r="A116" s="186"/>
      <c r="N116" s="186"/>
      <c r="O116" s="185"/>
      <c r="P116" s="186"/>
      <c r="Q116" s="186"/>
      <c r="R116" s="186"/>
      <c r="S116" s="186"/>
      <c r="T116" s="186"/>
      <c r="U116" s="186"/>
    </row>
    <row r="117" spans="1:21">
      <c r="A117" s="186"/>
      <c r="N117" s="186"/>
      <c r="O117" s="185"/>
      <c r="P117" s="186"/>
      <c r="Q117" s="186"/>
      <c r="R117" s="186"/>
      <c r="S117" s="186"/>
      <c r="T117" s="186"/>
      <c r="U117" s="186"/>
    </row>
    <row r="118" spans="1:21">
      <c r="A118" s="186"/>
      <c r="N118" s="186"/>
      <c r="O118" s="185"/>
      <c r="P118" s="186"/>
      <c r="Q118" s="186"/>
      <c r="R118" s="186"/>
      <c r="S118" s="186"/>
      <c r="T118" s="186"/>
      <c r="U118" s="186"/>
    </row>
    <row r="119" spans="1:21">
      <c r="A119" s="186"/>
      <c r="N119" s="186"/>
      <c r="O119" s="185"/>
      <c r="P119" s="186"/>
      <c r="Q119" s="186"/>
      <c r="R119" s="186"/>
      <c r="S119" s="186"/>
      <c r="T119" s="186"/>
      <c r="U119" s="186"/>
    </row>
    <row r="120" spans="1:21">
      <c r="A120" s="186"/>
      <c r="N120" s="186"/>
      <c r="O120" s="185"/>
      <c r="P120" s="186"/>
      <c r="Q120" s="186"/>
      <c r="R120" s="186"/>
      <c r="S120" s="186"/>
      <c r="T120" s="186"/>
      <c r="U120" s="186"/>
    </row>
    <row r="121" spans="1:21">
      <c r="A121" s="186"/>
      <c r="N121" s="186"/>
      <c r="O121" s="185"/>
      <c r="P121" s="186"/>
      <c r="Q121" s="186"/>
      <c r="R121" s="186"/>
      <c r="S121" s="186"/>
      <c r="T121" s="186"/>
      <c r="U121" s="186"/>
    </row>
    <row r="122" spans="1:21">
      <c r="A122" s="186"/>
      <c r="N122" s="186"/>
      <c r="O122" s="185"/>
      <c r="P122" s="186"/>
      <c r="Q122" s="186"/>
      <c r="R122" s="186"/>
      <c r="S122" s="186"/>
      <c r="T122" s="186"/>
      <c r="U122" s="186"/>
    </row>
    <row r="123" spans="1:21">
      <c r="A123" s="186"/>
      <c r="N123" s="186"/>
      <c r="O123" s="185"/>
      <c r="P123" s="186"/>
      <c r="Q123" s="186"/>
      <c r="R123" s="186"/>
      <c r="S123" s="186"/>
      <c r="T123" s="186"/>
      <c r="U123" s="186"/>
    </row>
    <row r="124" spans="1:21">
      <c r="A124" s="186"/>
      <c r="N124" s="186"/>
      <c r="O124" s="185"/>
      <c r="P124" s="186"/>
      <c r="Q124" s="186"/>
      <c r="R124" s="186"/>
      <c r="S124" s="186"/>
      <c r="T124" s="186"/>
      <c r="U124" s="186"/>
    </row>
    <row r="125" spans="1:21">
      <c r="A125" s="186"/>
      <c r="N125" s="186"/>
      <c r="O125" s="185"/>
      <c r="P125" s="186"/>
      <c r="Q125" s="186"/>
      <c r="R125" s="186"/>
      <c r="S125" s="186"/>
      <c r="T125" s="186"/>
      <c r="U125" s="186"/>
    </row>
    <row r="126" spans="1:21">
      <c r="A126" s="186"/>
      <c r="N126" s="186"/>
      <c r="O126" s="185"/>
      <c r="P126" s="186"/>
      <c r="Q126" s="186"/>
      <c r="R126" s="186"/>
      <c r="S126" s="186"/>
      <c r="T126" s="186"/>
      <c r="U126" s="186"/>
    </row>
    <row r="127" spans="1:21">
      <c r="A127" s="186"/>
      <c r="N127" s="186"/>
      <c r="O127" s="185"/>
      <c r="P127" s="186"/>
      <c r="Q127" s="186"/>
      <c r="R127" s="186"/>
      <c r="S127" s="186"/>
      <c r="T127" s="186"/>
      <c r="U127" s="186"/>
    </row>
    <row r="128" spans="1:21">
      <c r="A128" s="186"/>
      <c r="N128" s="186"/>
      <c r="O128" s="185"/>
      <c r="P128" s="186"/>
      <c r="Q128" s="186"/>
      <c r="R128" s="186"/>
      <c r="S128" s="186"/>
      <c r="T128" s="186"/>
      <c r="U128" s="186"/>
    </row>
    <row r="129" spans="1:21">
      <c r="A129" s="186"/>
      <c r="N129" s="186"/>
      <c r="O129" s="185"/>
      <c r="P129" s="186"/>
      <c r="Q129" s="186"/>
      <c r="R129" s="186"/>
      <c r="S129" s="186"/>
      <c r="T129" s="186"/>
      <c r="U129" s="186"/>
    </row>
    <row r="130" spans="1:21">
      <c r="A130" s="186"/>
      <c r="N130" s="186"/>
      <c r="O130" s="185"/>
      <c r="P130" s="186"/>
      <c r="Q130" s="186"/>
      <c r="R130" s="186"/>
      <c r="S130" s="186"/>
      <c r="T130" s="186"/>
      <c r="U130" s="186"/>
    </row>
    <row r="131" spans="1:21">
      <c r="A131" s="186"/>
      <c r="N131" s="186"/>
      <c r="O131" s="185"/>
      <c r="P131" s="186"/>
      <c r="Q131" s="186"/>
      <c r="R131" s="186"/>
      <c r="S131" s="186"/>
      <c r="T131" s="186"/>
      <c r="U131" s="186"/>
    </row>
    <row r="132" spans="1:21">
      <c r="A132" s="186"/>
      <c r="N132" s="186"/>
      <c r="O132" s="185"/>
      <c r="P132" s="186"/>
      <c r="Q132" s="186"/>
      <c r="R132" s="186"/>
      <c r="S132" s="186"/>
      <c r="T132" s="186"/>
      <c r="U132" s="186"/>
    </row>
    <row r="133" spans="1:21">
      <c r="A133" s="186"/>
      <c r="N133" s="186"/>
      <c r="O133" s="185"/>
      <c r="P133" s="186"/>
      <c r="Q133" s="186"/>
      <c r="R133" s="186"/>
      <c r="S133" s="186"/>
      <c r="T133" s="186"/>
      <c r="U133" s="186"/>
    </row>
    <row r="134" spans="1:21">
      <c r="A134" s="186"/>
      <c r="N134" s="186"/>
      <c r="O134" s="185"/>
      <c r="P134" s="186"/>
      <c r="Q134" s="186"/>
      <c r="R134" s="186"/>
      <c r="S134" s="186"/>
      <c r="T134" s="186"/>
      <c r="U134" s="186"/>
    </row>
    <row r="135" spans="1:21">
      <c r="A135" s="186"/>
      <c r="N135" s="186"/>
      <c r="O135" s="185"/>
      <c r="P135" s="186"/>
      <c r="Q135" s="186"/>
      <c r="R135" s="186"/>
      <c r="S135" s="186"/>
      <c r="T135" s="186"/>
      <c r="U135" s="186"/>
    </row>
    <row r="136" spans="1:21">
      <c r="A136" s="186"/>
      <c r="N136" s="186"/>
      <c r="O136" s="185"/>
      <c r="P136" s="186"/>
      <c r="Q136" s="186"/>
      <c r="R136" s="186"/>
      <c r="S136" s="186"/>
      <c r="T136" s="186"/>
      <c r="U136" s="186"/>
    </row>
    <row r="137" spans="1:21">
      <c r="A137" s="186"/>
      <c r="N137" s="186"/>
      <c r="O137" s="185"/>
      <c r="P137" s="186"/>
      <c r="Q137" s="186"/>
      <c r="R137" s="186"/>
      <c r="S137" s="186"/>
      <c r="T137" s="186"/>
      <c r="U137" s="186"/>
    </row>
    <row r="138" spans="1:21">
      <c r="A138" s="186"/>
      <c r="N138" s="186"/>
      <c r="O138" s="185"/>
      <c r="P138" s="186"/>
      <c r="Q138" s="186"/>
      <c r="R138" s="186"/>
      <c r="S138" s="186"/>
      <c r="T138" s="186"/>
      <c r="U138" s="186"/>
    </row>
    <row r="139" spans="1:21">
      <c r="A139" s="186"/>
      <c r="N139" s="186"/>
      <c r="O139" s="185"/>
      <c r="P139" s="186"/>
      <c r="Q139" s="186"/>
      <c r="R139" s="186"/>
      <c r="S139" s="186"/>
      <c r="T139" s="186"/>
      <c r="U139" s="186"/>
    </row>
    <row r="140" spans="1:21">
      <c r="A140" s="186"/>
      <c r="N140" s="186"/>
      <c r="O140" s="185"/>
      <c r="P140" s="186"/>
      <c r="Q140" s="186"/>
      <c r="R140" s="186"/>
      <c r="S140" s="186"/>
      <c r="T140" s="186"/>
      <c r="U140" s="186"/>
    </row>
    <row r="141" spans="1:21">
      <c r="A141" s="186"/>
      <c r="N141" s="186"/>
      <c r="O141" s="185"/>
      <c r="P141" s="186"/>
      <c r="Q141" s="186"/>
      <c r="R141" s="186"/>
      <c r="S141" s="186"/>
      <c r="T141" s="186"/>
      <c r="U141" s="186"/>
    </row>
    <row r="142" spans="1:21">
      <c r="A142" s="186"/>
      <c r="N142" s="186"/>
      <c r="O142" s="185"/>
      <c r="P142" s="186"/>
      <c r="Q142" s="186"/>
      <c r="R142" s="186"/>
      <c r="S142" s="186"/>
      <c r="T142" s="186"/>
      <c r="U142" s="186"/>
    </row>
    <row r="143" spans="1:21">
      <c r="A143" s="186"/>
      <c r="N143" s="186"/>
      <c r="O143" s="185"/>
      <c r="P143" s="186"/>
      <c r="Q143" s="186"/>
      <c r="R143" s="186"/>
      <c r="S143" s="186"/>
      <c r="T143" s="186"/>
      <c r="U143" s="186"/>
    </row>
    <row r="144" spans="1:21">
      <c r="A144" s="186"/>
      <c r="N144" s="186"/>
      <c r="O144" s="185"/>
      <c r="P144" s="186"/>
      <c r="Q144" s="186"/>
      <c r="R144" s="186"/>
      <c r="S144" s="186"/>
      <c r="T144" s="186"/>
      <c r="U144" s="186"/>
    </row>
    <row r="145" spans="1:21">
      <c r="A145" s="186"/>
      <c r="N145" s="186"/>
      <c r="O145" s="185"/>
      <c r="P145" s="186"/>
      <c r="Q145" s="186"/>
      <c r="R145" s="186"/>
      <c r="S145" s="186"/>
      <c r="T145" s="186"/>
      <c r="U145" s="186"/>
    </row>
    <row r="146" spans="1:21">
      <c r="A146" s="186"/>
      <c r="N146" s="186"/>
      <c r="O146" s="185"/>
      <c r="P146" s="186"/>
      <c r="Q146" s="186"/>
      <c r="R146" s="186"/>
      <c r="S146" s="186"/>
      <c r="T146" s="186"/>
      <c r="U146" s="186"/>
    </row>
    <row r="147" spans="1:21">
      <c r="A147" s="186"/>
      <c r="N147" s="186"/>
      <c r="O147" s="185"/>
      <c r="P147" s="186"/>
      <c r="Q147" s="186"/>
      <c r="R147" s="186"/>
      <c r="S147" s="186"/>
      <c r="T147" s="186"/>
      <c r="U147" s="186"/>
    </row>
    <row r="148" spans="1:21">
      <c r="A148" s="186"/>
      <c r="N148" s="186"/>
      <c r="O148" s="185"/>
      <c r="P148" s="186"/>
      <c r="Q148" s="186"/>
      <c r="R148" s="186"/>
      <c r="S148" s="186"/>
      <c r="T148" s="186"/>
      <c r="U148" s="186"/>
    </row>
    <row r="149" spans="1:21">
      <c r="A149" s="186"/>
      <c r="N149" s="186"/>
      <c r="O149" s="185"/>
      <c r="P149" s="186"/>
      <c r="Q149" s="186"/>
      <c r="R149" s="186"/>
      <c r="S149" s="186"/>
      <c r="T149" s="186"/>
      <c r="U149" s="186"/>
    </row>
    <row r="150" spans="1:21">
      <c r="A150" s="186"/>
      <c r="N150" s="186"/>
      <c r="O150" s="185"/>
      <c r="P150" s="186"/>
      <c r="Q150" s="186"/>
      <c r="R150" s="186"/>
      <c r="S150" s="186"/>
      <c r="T150" s="186"/>
      <c r="U150" s="186"/>
    </row>
    <row r="151" spans="1:21">
      <c r="A151" s="186"/>
      <c r="N151" s="186"/>
      <c r="O151" s="185"/>
      <c r="P151" s="186"/>
      <c r="Q151" s="186"/>
      <c r="R151" s="186"/>
      <c r="S151" s="186"/>
      <c r="T151" s="186"/>
      <c r="U151" s="186"/>
    </row>
    <row r="152" spans="1:21">
      <c r="A152" s="186"/>
      <c r="N152" s="186"/>
      <c r="O152" s="185"/>
      <c r="P152" s="186"/>
      <c r="Q152" s="186"/>
      <c r="R152" s="186"/>
      <c r="S152" s="186"/>
      <c r="T152" s="186"/>
      <c r="U152" s="186"/>
    </row>
    <row r="153" spans="1:21">
      <c r="A153" s="186"/>
      <c r="N153" s="186"/>
      <c r="O153" s="185"/>
      <c r="P153" s="186"/>
      <c r="Q153" s="186"/>
      <c r="R153" s="186"/>
      <c r="S153" s="186"/>
      <c r="T153" s="186"/>
      <c r="U153" s="186"/>
    </row>
    <row r="154" spans="1:21">
      <c r="A154" s="186"/>
      <c r="N154" s="186"/>
      <c r="O154" s="185"/>
      <c r="P154" s="186"/>
      <c r="Q154" s="186"/>
      <c r="R154" s="186"/>
      <c r="S154" s="186"/>
      <c r="T154" s="186"/>
      <c r="U154" s="186"/>
    </row>
    <row r="155" spans="1:21">
      <c r="A155" s="186"/>
      <c r="N155" s="186"/>
      <c r="O155" s="185"/>
      <c r="P155" s="186"/>
      <c r="Q155" s="186"/>
      <c r="R155" s="186"/>
      <c r="S155" s="186"/>
      <c r="T155" s="186"/>
      <c r="U155" s="186"/>
    </row>
    <row r="156" spans="1:21">
      <c r="A156" s="186"/>
      <c r="N156" s="186"/>
      <c r="O156" s="185"/>
      <c r="P156" s="186"/>
      <c r="Q156" s="186"/>
      <c r="R156" s="186"/>
      <c r="S156" s="186"/>
      <c r="T156" s="186"/>
      <c r="U156" s="186"/>
    </row>
    <row r="157" spans="1:21">
      <c r="A157" s="186"/>
      <c r="N157" s="186"/>
      <c r="O157" s="185"/>
      <c r="P157" s="186"/>
      <c r="Q157" s="186"/>
      <c r="R157" s="186"/>
      <c r="S157" s="186"/>
      <c r="T157" s="186"/>
      <c r="U157" s="186"/>
    </row>
    <row r="158" spans="1:21">
      <c r="A158" s="186"/>
      <c r="N158" s="186"/>
      <c r="O158" s="185"/>
      <c r="P158" s="186"/>
      <c r="Q158" s="186"/>
      <c r="R158" s="186"/>
      <c r="S158" s="186"/>
      <c r="T158" s="186"/>
      <c r="U158" s="186"/>
    </row>
    <row r="159" spans="1:21">
      <c r="A159" s="186"/>
      <c r="N159" s="186"/>
      <c r="O159" s="185"/>
      <c r="P159" s="186"/>
      <c r="Q159" s="186"/>
      <c r="R159" s="186"/>
      <c r="S159" s="186"/>
      <c r="T159" s="186"/>
      <c r="U159" s="186"/>
    </row>
    <row r="160" spans="1:21">
      <c r="A160" s="186"/>
      <c r="N160" s="186"/>
      <c r="O160" s="185"/>
      <c r="P160" s="186"/>
      <c r="Q160" s="186"/>
      <c r="R160" s="186"/>
      <c r="S160" s="186"/>
      <c r="T160" s="186"/>
      <c r="U160" s="186"/>
    </row>
    <row r="161" spans="1:21">
      <c r="A161" s="186"/>
      <c r="N161" s="186"/>
      <c r="O161" s="185"/>
      <c r="P161" s="186"/>
      <c r="Q161" s="186"/>
      <c r="R161" s="186"/>
      <c r="S161" s="186"/>
      <c r="T161" s="186"/>
      <c r="U161" s="186"/>
    </row>
    <row r="162" spans="1:21">
      <c r="A162" s="186"/>
      <c r="N162" s="186"/>
      <c r="O162" s="185"/>
      <c r="P162" s="186"/>
      <c r="Q162" s="186"/>
      <c r="R162" s="186"/>
      <c r="S162" s="186"/>
      <c r="T162" s="186"/>
      <c r="U162" s="186"/>
    </row>
    <row r="163" spans="1:21">
      <c r="A163" s="186"/>
      <c r="N163" s="186"/>
      <c r="O163" s="185"/>
      <c r="P163" s="186"/>
      <c r="Q163" s="186"/>
      <c r="R163" s="186"/>
      <c r="S163" s="186"/>
      <c r="T163" s="186"/>
      <c r="U163" s="186"/>
    </row>
    <row r="164" spans="1:21">
      <c r="A164" s="186"/>
      <c r="N164" s="186"/>
      <c r="O164" s="185"/>
      <c r="P164" s="186"/>
      <c r="Q164" s="186"/>
      <c r="R164" s="186"/>
      <c r="S164" s="186"/>
      <c r="T164" s="186"/>
      <c r="U164" s="186"/>
    </row>
    <row r="165" spans="1:21">
      <c r="A165" s="186"/>
      <c r="N165" s="186"/>
      <c r="O165" s="185"/>
      <c r="P165" s="186"/>
      <c r="Q165" s="186"/>
      <c r="R165" s="186"/>
      <c r="S165" s="186"/>
      <c r="T165" s="186"/>
      <c r="U165" s="186"/>
    </row>
    <row r="166" spans="1:21">
      <c r="A166" s="186"/>
      <c r="N166" s="186"/>
      <c r="O166" s="185"/>
      <c r="P166" s="186"/>
      <c r="Q166" s="186"/>
      <c r="R166" s="186"/>
      <c r="S166" s="186"/>
      <c r="T166" s="186"/>
      <c r="U166" s="186"/>
    </row>
    <row r="167" spans="1:21">
      <c r="A167" s="186"/>
      <c r="N167" s="186"/>
      <c r="O167" s="185"/>
      <c r="P167" s="186"/>
      <c r="Q167" s="186"/>
      <c r="R167" s="186"/>
      <c r="S167" s="186"/>
      <c r="T167" s="186"/>
      <c r="U167" s="186"/>
    </row>
    <row r="168" spans="1:21">
      <c r="A168" s="186"/>
      <c r="N168" s="186"/>
      <c r="O168" s="185"/>
      <c r="P168" s="186"/>
      <c r="Q168" s="186"/>
      <c r="R168" s="186"/>
      <c r="S168" s="186"/>
      <c r="T168" s="186"/>
      <c r="U168" s="186"/>
    </row>
    <row r="169" spans="1:21">
      <c r="A169" s="186"/>
      <c r="N169" s="186"/>
      <c r="O169" s="185"/>
      <c r="P169" s="186"/>
      <c r="Q169" s="186"/>
      <c r="R169" s="186"/>
      <c r="S169" s="186"/>
      <c r="T169" s="186"/>
      <c r="U169" s="186"/>
    </row>
    <row r="170" spans="1:21">
      <c r="A170" s="186"/>
      <c r="N170" s="186"/>
      <c r="O170" s="185"/>
      <c r="P170" s="186"/>
      <c r="Q170" s="186"/>
      <c r="R170" s="186"/>
      <c r="S170" s="186"/>
      <c r="T170" s="186"/>
      <c r="U170" s="186"/>
    </row>
    <row r="171" spans="1:21">
      <c r="A171" s="186"/>
      <c r="N171" s="186"/>
      <c r="O171" s="185"/>
      <c r="P171" s="186"/>
      <c r="Q171" s="186"/>
      <c r="R171" s="186"/>
      <c r="S171" s="186"/>
      <c r="T171" s="186"/>
      <c r="U171" s="186"/>
    </row>
    <row r="172" spans="1:21">
      <c r="A172" s="186"/>
      <c r="N172" s="186"/>
      <c r="O172" s="185"/>
      <c r="P172" s="186"/>
      <c r="Q172" s="186"/>
      <c r="R172" s="186"/>
      <c r="S172" s="186"/>
      <c r="T172" s="186"/>
      <c r="U172" s="186"/>
    </row>
    <row r="173" spans="1:21">
      <c r="A173" s="186"/>
      <c r="N173" s="186"/>
      <c r="O173" s="185"/>
      <c r="P173" s="186"/>
      <c r="Q173" s="186"/>
      <c r="R173" s="186"/>
      <c r="S173" s="186"/>
      <c r="T173" s="186"/>
      <c r="U173" s="186"/>
    </row>
    <row r="174" spans="1:21">
      <c r="A174" s="186"/>
      <c r="N174" s="186"/>
      <c r="O174" s="185"/>
      <c r="P174" s="186"/>
      <c r="Q174" s="186"/>
      <c r="R174" s="186"/>
      <c r="S174" s="186"/>
      <c r="T174" s="186"/>
      <c r="U174" s="186"/>
    </row>
    <row r="175" spans="1:21">
      <c r="A175" s="186"/>
      <c r="N175" s="186"/>
      <c r="O175" s="185"/>
      <c r="P175" s="186"/>
      <c r="Q175" s="186"/>
      <c r="R175" s="186"/>
      <c r="S175" s="186"/>
      <c r="T175" s="186"/>
      <c r="U175" s="186"/>
    </row>
    <row r="176" spans="1:21">
      <c r="A176" s="186"/>
      <c r="N176" s="186"/>
      <c r="O176" s="185"/>
      <c r="P176" s="186"/>
      <c r="Q176" s="186"/>
      <c r="R176" s="186"/>
      <c r="S176" s="186"/>
      <c r="T176" s="186"/>
      <c r="U176" s="186"/>
    </row>
    <row r="177" spans="1:21">
      <c r="A177" s="186"/>
      <c r="N177" s="186"/>
      <c r="O177" s="185"/>
      <c r="P177" s="186"/>
      <c r="Q177" s="186"/>
      <c r="R177" s="186"/>
      <c r="S177" s="186"/>
      <c r="T177" s="186"/>
      <c r="U177" s="186"/>
    </row>
    <row r="178" spans="1:21">
      <c r="A178" s="186"/>
      <c r="N178" s="186"/>
      <c r="O178" s="185"/>
      <c r="P178" s="186"/>
      <c r="Q178" s="186"/>
      <c r="R178" s="186"/>
      <c r="S178" s="186"/>
      <c r="T178" s="186"/>
      <c r="U178" s="186"/>
    </row>
    <row r="179" spans="1:21">
      <c r="A179" s="186"/>
      <c r="N179" s="186"/>
      <c r="O179" s="185"/>
      <c r="P179" s="186"/>
      <c r="Q179" s="186"/>
      <c r="R179" s="186"/>
      <c r="S179" s="186"/>
      <c r="T179" s="186"/>
      <c r="U179" s="186"/>
    </row>
    <row r="180" spans="1:21">
      <c r="A180" s="186"/>
      <c r="N180" s="186"/>
      <c r="O180" s="185"/>
      <c r="P180" s="186"/>
      <c r="Q180" s="186"/>
      <c r="R180" s="186"/>
      <c r="S180" s="186"/>
      <c r="T180" s="186"/>
      <c r="U180" s="186"/>
    </row>
    <row r="181" spans="1:21">
      <c r="A181" s="186"/>
      <c r="N181" s="186"/>
      <c r="O181" s="185"/>
      <c r="P181" s="186"/>
      <c r="Q181" s="186"/>
      <c r="R181" s="186"/>
      <c r="S181" s="186"/>
      <c r="T181" s="186"/>
      <c r="U181" s="186"/>
    </row>
    <row r="182" spans="1:21">
      <c r="A182" s="186"/>
      <c r="N182" s="186"/>
      <c r="P182" s="186"/>
      <c r="Q182" s="186"/>
      <c r="R182" s="186"/>
      <c r="S182" s="186"/>
      <c r="T182" s="186"/>
      <c r="U182" s="186"/>
    </row>
    <row r="183" spans="1:21">
      <c r="A183" s="186"/>
      <c r="N183" s="186"/>
      <c r="P183" s="186"/>
      <c r="Q183" s="186"/>
      <c r="R183" s="186"/>
      <c r="S183" s="186"/>
      <c r="T183" s="186"/>
      <c r="U183" s="186"/>
    </row>
    <row r="184" spans="1:21">
      <c r="A184" s="186"/>
      <c r="N184" s="186"/>
      <c r="P184" s="186"/>
      <c r="Q184" s="186"/>
      <c r="R184" s="186"/>
      <c r="S184" s="186"/>
      <c r="T184" s="186"/>
      <c r="U184" s="186"/>
    </row>
    <row r="185" spans="1:21">
      <c r="A185" s="186"/>
      <c r="N185" s="186"/>
      <c r="P185" s="186"/>
      <c r="Q185" s="186"/>
      <c r="R185" s="186"/>
      <c r="S185" s="186"/>
      <c r="T185" s="186"/>
      <c r="U185" s="186"/>
    </row>
    <row r="186" spans="1:21">
      <c r="A186" s="186"/>
      <c r="N186" s="186"/>
      <c r="P186" s="186"/>
      <c r="Q186" s="186"/>
      <c r="R186" s="186"/>
      <c r="S186" s="186"/>
      <c r="T186" s="186"/>
      <c r="U186" s="186"/>
    </row>
    <row r="187" spans="1:21">
      <c r="A187" s="186"/>
      <c r="N187" s="186"/>
      <c r="P187" s="186"/>
      <c r="Q187" s="186"/>
      <c r="R187" s="186"/>
      <c r="S187" s="186"/>
      <c r="T187" s="186"/>
      <c r="U187" s="186"/>
    </row>
    <row r="188" spans="1:21">
      <c r="A188" s="186"/>
      <c r="N188" s="186"/>
      <c r="P188" s="186"/>
      <c r="Q188" s="186"/>
      <c r="R188" s="186"/>
      <c r="S188" s="186"/>
      <c r="T188" s="186"/>
      <c r="U188" s="186"/>
    </row>
    <row r="189" spans="1:21">
      <c r="A189" s="186"/>
      <c r="N189" s="186"/>
      <c r="P189" s="186"/>
      <c r="Q189" s="186"/>
      <c r="R189" s="186"/>
      <c r="S189" s="186"/>
      <c r="T189" s="186"/>
      <c r="U189" s="186"/>
    </row>
    <row r="190" spans="1:21">
      <c r="A190" s="186"/>
      <c r="N190" s="186"/>
      <c r="P190" s="186"/>
      <c r="Q190" s="186"/>
      <c r="R190" s="186"/>
      <c r="S190" s="186"/>
      <c r="T190" s="186"/>
      <c r="U190" s="186"/>
    </row>
    <row r="191" spans="1:21">
      <c r="A191" s="186"/>
      <c r="N191" s="186"/>
      <c r="O191" s="186"/>
      <c r="P191" s="186"/>
      <c r="Q191" s="186"/>
      <c r="R191" s="186"/>
      <c r="S191" s="186"/>
      <c r="T191" s="186"/>
      <c r="U191" s="186"/>
    </row>
    <row r="192" spans="1:21">
      <c r="A192" s="186"/>
      <c r="N192" s="186"/>
      <c r="O192" s="186"/>
      <c r="P192" s="186"/>
      <c r="Q192" s="186"/>
      <c r="R192" s="186"/>
      <c r="S192" s="186"/>
      <c r="T192" s="186"/>
      <c r="U192" s="186"/>
    </row>
    <row r="193" spans="1:21">
      <c r="A193" s="186"/>
      <c r="N193" s="186"/>
      <c r="O193" s="186"/>
      <c r="P193" s="186"/>
      <c r="Q193" s="186"/>
      <c r="R193" s="186"/>
      <c r="S193" s="186"/>
      <c r="T193" s="186"/>
      <c r="U193" s="186"/>
    </row>
    <row r="194" spans="1:21">
      <c r="A194" s="186"/>
      <c r="N194" s="186"/>
      <c r="O194" s="186"/>
      <c r="P194" s="186"/>
      <c r="Q194" s="186"/>
      <c r="R194" s="186"/>
      <c r="S194" s="186"/>
      <c r="T194" s="186"/>
      <c r="U194" s="186"/>
    </row>
    <row r="195" spans="1:21">
      <c r="A195" s="186"/>
      <c r="N195" s="186"/>
      <c r="O195" s="186"/>
      <c r="P195" s="186"/>
      <c r="Q195" s="186"/>
      <c r="R195" s="186"/>
      <c r="S195" s="186"/>
      <c r="T195" s="186"/>
      <c r="U195" s="186"/>
    </row>
    <row r="196" spans="1:21">
      <c r="A196" s="186"/>
      <c r="N196" s="186"/>
      <c r="O196" s="186"/>
      <c r="P196" s="186"/>
      <c r="Q196" s="186"/>
      <c r="R196" s="186"/>
      <c r="S196" s="186"/>
      <c r="T196" s="186"/>
      <c r="U196" s="186"/>
    </row>
    <row r="197" spans="1:21">
      <c r="A197" s="186"/>
      <c r="N197" s="186"/>
      <c r="O197" s="186"/>
      <c r="P197" s="186"/>
      <c r="Q197" s="186"/>
      <c r="R197" s="186"/>
      <c r="S197" s="186"/>
      <c r="T197" s="186"/>
      <c r="U197" s="186"/>
    </row>
    <row r="198" spans="1:21">
      <c r="A198" s="186"/>
      <c r="N198" s="186"/>
      <c r="O198" s="186"/>
      <c r="P198" s="186"/>
      <c r="Q198" s="186"/>
      <c r="R198" s="186"/>
      <c r="S198" s="186"/>
      <c r="T198" s="186"/>
      <c r="U198" s="186"/>
    </row>
    <row r="199" spans="1:21">
      <c r="A199" s="186"/>
      <c r="N199" s="186"/>
      <c r="O199" s="186"/>
      <c r="P199" s="186"/>
      <c r="Q199" s="186"/>
      <c r="R199" s="186"/>
      <c r="S199" s="186"/>
      <c r="T199" s="186"/>
      <c r="U199" s="186"/>
    </row>
    <row r="200" spans="1:21">
      <c r="A200" s="186"/>
      <c r="N200" s="186"/>
      <c r="O200" s="186"/>
      <c r="P200" s="186"/>
      <c r="Q200" s="186"/>
      <c r="R200" s="186"/>
      <c r="S200" s="186"/>
      <c r="T200" s="186"/>
      <c r="U200" s="186"/>
    </row>
    <row r="201" spans="1:21">
      <c r="A201" s="186"/>
      <c r="N201" s="186"/>
      <c r="O201" s="186"/>
      <c r="P201" s="186"/>
      <c r="Q201" s="186"/>
      <c r="R201" s="186"/>
      <c r="S201" s="186"/>
      <c r="T201" s="186"/>
      <c r="U201" s="186"/>
    </row>
    <row r="202" spans="1:21">
      <c r="A202" s="186"/>
      <c r="N202" s="186"/>
      <c r="O202" s="186"/>
      <c r="P202" s="186"/>
      <c r="Q202" s="186"/>
      <c r="R202" s="186"/>
      <c r="S202" s="186"/>
      <c r="T202" s="186"/>
      <c r="U202" s="186"/>
    </row>
    <row r="203" spans="1:21">
      <c r="A203" s="186"/>
      <c r="N203" s="186"/>
      <c r="O203" s="186"/>
      <c r="P203" s="186"/>
      <c r="Q203" s="186"/>
      <c r="R203" s="186"/>
      <c r="S203" s="186"/>
      <c r="T203" s="186"/>
      <c r="U203" s="186"/>
    </row>
    <row r="204" spans="1:21">
      <c r="A204" s="186"/>
      <c r="N204" s="186"/>
      <c r="O204" s="186"/>
      <c r="P204" s="186"/>
      <c r="Q204" s="186"/>
      <c r="R204" s="186"/>
      <c r="S204" s="186"/>
      <c r="T204" s="186"/>
      <c r="U204" s="186"/>
    </row>
    <row r="205" spans="1:21">
      <c r="A205" s="186"/>
      <c r="N205" s="186"/>
      <c r="O205" s="186"/>
      <c r="P205" s="186"/>
      <c r="Q205" s="186"/>
      <c r="R205" s="186"/>
      <c r="S205" s="186"/>
      <c r="T205" s="186"/>
      <c r="U205" s="186"/>
    </row>
    <row r="206" spans="1:21">
      <c r="A206" s="186"/>
      <c r="N206" s="186"/>
      <c r="O206" s="186"/>
      <c r="P206" s="186"/>
      <c r="Q206" s="186"/>
      <c r="R206" s="186"/>
      <c r="S206" s="186"/>
      <c r="T206" s="186"/>
      <c r="U206" s="186"/>
    </row>
    <row r="207" spans="1:21">
      <c r="A207" s="186"/>
      <c r="N207" s="186"/>
      <c r="O207" s="186"/>
      <c r="P207" s="186"/>
      <c r="Q207" s="186"/>
      <c r="R207" s="186"/>
      <c r="S207" s="186"/>
      <c r="T207" s="186"/>
      <c r="U207" s="186"/>
    </row>
    <row r="208" spans="1:21">
      <c r="A208" s="186"/>
      <c r="N208" s="186"/>
      <c r="O208" s="186"/>
      <c r="P208" s="186"/>
      <c r="Q208" s="186"/>
      <c r="R208" s="186"/>
      <c r="S208" s="186"/>
      <c r="T208" s="186"/>
      <c r="U208" s="186"/>
    </row>
    <row r="209" spans="1:21">
      <c r="A209" s="186"/>
      <c r="N209" s="186"/>
      <c r="O209" s="186"/>
      <c r="P209" s="186"/>
      <c r="Q209" s="186"/>
      <c r="R209" s="186"/>
      <c r="S209" s="186"/>
      <c r="T209" s="186"/>
      <c r="U209" s="186"/>
    </row>
    <row r="210" spans="1:21">
      <c r="A210" s="186"/>
      <c r="N210" s="186"/>
      <c r="O210" s="186"/>
      <c r="P210" s="186"/>
      <c r="Q210" s="186"/>
      <c r="R210" s="186"/>
      <c r="S210" s="186"/>
      <c r="T210" s="186"/>
      <c r="U210" s="186"/>
    </row>
    <row r="211" spans="1:21">
      <c r="A211" s="186"/>
      <c r="N211" s="186"/>
      <c r="O211" s="186"/>
      <c r="P211" s="186"/>
      <c r="Q211" s="186"/>
      <c r="R211" s="186"/>
      <c r="S211" s="186"/>
      <c r="T211" s="186"/>
      <c r="U211" s="186"/>
    </row>
    <row r="212" spans="1:21">
      <c r="A212" s="186"/>
      <c r="N212" s="186"/>
      <c r="O212" s="186"/>
      <c r="P212" s="186"/>
      <c r="Q212" s="186"/>
      <c r="R212" s="186"/>
      <c r="S212" s="186"/>
      <c r="T212" s="186"/>
      <c r="U212" s="186"/>
    </row>
    <row r="213" spans="1:21">
      <c r="A213" s="186"/>
      <c r="N213" s="186"/>
      <c r="O213" s="186"/>
      <c r="P213" s="186"/>
      <c r="Q213" s="186"/>
      <c r="R213" s="186"/>
      <c r="S213" s="186"/>
      <c r="T213" s="186"/>
      <c r="U213" s="186"/>
    </row>
    <row r="214" spans="1:21">
      <c r="A214" s="186"/>
      <c r="N214" s="186"/>
      <c r="O214" s="186"/>
      <c r="P214" s="186"/>
      <c r="Q214" s="186"/>
      <c r="R214" s="186"/>
      <c r="S214" s="186"/>
      <c r="T214" s="186"/>
      <c r="U214" s="186"/>
    </row>
    <row r="215" spans="1:21">
      <c r="A215" s="186"/>
      <c r="N215" s="186"/>
      <c r="O215" s="186"/>
      <c r="P215" s="186"/>
      <c r="Q215" s="186"/>
      <c r="R215" s="186"/>
      <c r="S215" s="186"/>
      <c r="T215" s="186"/>
      <c r="U215" s="186"/>
    </row>
    <row r="216" spans="1:21">
      <c r="A216" s="186"/>
      <c r="N216" s="186"/>
      <c r="O216" s="186"/>
      <c r="P216" s="186"/>
      <c r="Q216" s="186"/>
      <c r="R216" s="186"/>
      <c r="S216" s="186"/>
      <c r="T216" s="186"/>
      <c r="U216" s="186"/>
    </row>
    <row r="217" spans="1:21">
      <c r="A217" s="186"/>
      <c r="N217" s="186"/>
      <c r="O217" s="186"/>
      <c r="P217" s="186"/>
      <c r="Q217" s="186"/>
      <c r="R217" s="186"/>
      <c r="S217" s="186"/>
      <c r="T217" s="186"/>
      <c r="U217" s="186"/>
    </row>
    <row r="218" spans="1:21">
      <c r="A218" s="186"/>
      <c r="N218" s="186"/>
      <c r="O218" s="186"/>
      <c r="P218" s="186"/>
      <c r="Q218" s="186"/>
      <c r="R218" s="186"/>
      <c r="S218" s="186"/>
      <c r="T218" s="186"/>
      <c r="U218" s="186"/>
    </row>
    <row r="219" spans="1:21">
      <c r="A219" s="186"/>
      <c r="N219" s="186"/>
      <c r="O219" s="186"/>
      <c r="P219" s="186"/>
      <c r="Q219" s="186"/>
      <c r="R219" s="186"/>
      <c r="S219" s="186"/>
      <c r="T219" s="186"/>
      <c r="U219" s="186"/>
    </row>
    <row r="220" spans="1:21">
      <c r="A220" s="186"/>
      <c r="N220" s="186"/>
      <c r="O220" s="186"/>
      <c r="P220" s="186"/>
      <c r="Q220" s="186"/>
      <c r="R220" s="186"/>
      <c r="S220" s="186"/>
      <c r="T220" s="186"/>
      <c r="U220" s="186"/>
    </row>
    <row r="221" spans="1:21">
      <c r="A221" s="186"/>
      <c r="N221" s="186"/>
      <c r="O221" s="186"/>
      <c r="P221" s="186"/>
      <c r="Q221" s="186"/>
      <c r="R221" s="186"/>
      <c r="S221" s="186"/>
      <c r="T221" s="186"/>
      <c r="U221" s="186"/>
    </row>
    <row r="222" spans="1:21">
      <c r="A222" s="186"/>
      <c r="N222" s="186"/>
      <c r="O222" s="186"/>
      <c r="P222" s="186"/>
      <c r="Q222" s="186"/>
      <c r="R222" s="186"/>
      <c r="S222" s="186"/>
      <c r="T222" s="186"/>
      <c r="U222" s="186"/>
    </row>
    <row r="223" spans="1:21">
      <c r="A223" s="186"/>
      <c r="N223" s="186"/>
      <c r="O223" s="186"/>
      <c r="P223" s="186"/>
      <c r="Q223" s="186"/>
      <c r="R223" s="186"/>
      <c r="S223" s="186"/>
      <c r="T223" s="186"/>
      <c r="U223" s="186"/>
    </row>
    <row r="224" spans="1:21">
      <c r="A224" s="186"/>
      <c r="N224" s="186"/>
      <c r="O224" s="186"/>
      <c r="P224" s="186"/>
      <c r="Q224" s="186"/>
      <c r="R224" s="186"/>
      <c r="S224" s="186"/>
      <c r="T224" s="186"/>
      <c r="U224" s="186"/>
    </row>
    <row r="225" spans="1:21">
      <c r="A225" s="186"/>
      <c r="N225" s="186"/>
      <c r="O225" s="186"/>
      <c r="P225" s="186"/>
      <c r="Q225" s="186"/>
      <c r="R225" s="186"/>
      <c r="S225" s="186"/>
      <c r="T225" s="186"/>
      <c r="U225" s="186"/>
    </row>
    <row r="226" spans="1:21">
      <c r="A226" s="186"/>
      <c r="N226" s="186"/>
      <c r="O226" s="186"/>
      <c r="P226" s="186"/>
      <c r="Q226" s="186"/>
      <c r="R226" s="186"/>
      <c r="S226" s="186"/>
      <c r="T226" s="186"/>
      <c r="U226" s="186"/>
    </row>
    <row r="227" spans="1:21">
      <c r="A227" s="186"/>
      <c r="N227" s="186"/>
      <c r="O227" s="186"/>
      <c r="P227" s="186"/>
      <c r="Q227" s="186"/>
      <c r="R227" s="186"/>
      <c r="S227" s="186"/>
      <c r="T227" s="186"/>
      <c r="U227" s="186"/>
    </row>
    <row r="228" spans="1:21">
      <c r="A228" s="186"/>
      <c r="N228" s="186"/>
      <c r="O228" s="186"/>
      <c r="P228" s="186"/>
      <c r="Q228" s="186"/>
      <c r="R228" s="186"/>
      <c r="S228" s="186"/>
      <c r="T228" s="186"/>
      <c r="U228" s="186"/>
    </row>
    <row r="229" spans="1:21">
      <c r="A229" s="186"/>
      <c r="N229" s="186"/>
      <c r="O229" s="186"/>
      <c r="P229" s="186"/>
      <c r="Q229" s="186"/>
      <c r="R229" s="186"/>
      <c r="S229" s="186"/>
      <c r="T229" s="186"/>
      <c r="U229" s="186"/>
    </row>
    <row r="230" spans="1:21">
      <c r="A230" s="186"/>
      <c r="N230" s="186"/>
      <c r="O230" s="186"/>
      <c r="P230" s="186"/>
      <c r="Q230" s="186"/>
      <c r="R230" s="186"/>
      <c r="S230" s="186"/>
      <c r="T230" s="186"/>
      <c r="U230" s="186"/>
    </row>
    <row r="231" spans="1:21">
      <c r="A231" s="186"/>
      <c r="N231" s="186"/>
      <c r="O231" s="186"/>
      <c r="P231" s="186"/>
      <c r="Q231" s="186"/>
      <c r="R231" s="186"/>
      <c r="S231" s="186"/>
      <c r="T231" s="186"/>
      <c r="U231" s="186"/>
    </row>
    <row r="232" spans="1:21">
      <c r="A232" s="186"/>
      <c r="N232" s="186"/>
      <c r="O232" s="186"/>
      <c r="P232" s="186"/>
      <c r="Q232" s="186"/>
      <c r="R232" s="186"/>
      <c r="S232" s="186"/>
      <c r="T232" s="186"/>
      <c r="U232" s="186"/>
    </row>
    <row r="233" spans="1:21">
      <c r="A233" s="186"/>
      <c r="N233" s="186"/>
      <c r="O233" s="186"/>
      <c r="P233" s="186"/>
      <c r="Q233" s="186"/>
      <c r="R233" s="186"/>
      <c r="S233" s="186"/>
      <c r="T233" s="186"/>
      <c r="U233" s="186"/>
    </row>
    <row r="234" spans="1:21">
      <c r="A234" s="186"/>
      <c r="N234" s="186"/>
      <c r="O234" s="186"/>
      <c r="P234" s="186"/>
      <c r="Q234" s="186"/>
      <c r="R234" s="186"/>
      <c r="S234" s="186"/>
      <c r="T234" s="186"/>
      <c r="U234" s="186"/>
    </row>
    <row r="235" spans="1:21">
      <c r="A235" s="186"/>
      <c r="N235" s="186"/>
      <c r="O235" s="186"/>
      <c r="P235" s="186"/>
      <c r="Q235" s="186"/>
      <c r="R235" s="186"/>
      <c r="S235" s="186"/>
      <c r="T235" s="186"/>
      <c r="U235" s="186"/>
    </row>
    <row r="236" spans="1:21">
      <c r="A236" s="186"/>
      <c r="N236" s="186"/>
      <c r="O236" s="186"/>
      <c r="P236" s="186"/>
      <c r="Q236" s="186"/>
      <c r="R236" s="186"/>
      <c r="S236" s="186"/>
      <c r="T236" s="186"/>
      <c r="U236" s="186"/>
    </row>
    <row r="237" spans="1:21">
      <c r="A237" s="186"/>
      <c r="N237" s="186"/>
      <c r="O237" s="186"/>
      <c r="P237" s="186"/>
      <c r="Q237" s="186"/>
      <c r="R237" s="186"/>
      <c r="S237" s="186"/>
      <c r="T237" s="186"/>
      <c r="U237" s="186"/>
    </row>
    <row r="238" spans="1:21">
      <c r="A238" s="186"/>
      <c r="N238" s="186"/>
      <c r="O238" s="186"/>
      <c r="P238" s="186"/>
      <c r="Q238" s="186"/>
      <c r="R238" s="186"/>
      <c r="S238" s="186"/>
      <c r="T238" s="186"/>
      <c r="U238" s="186"/>
    </row>
    <row r="239" spans="1:21">
      <c r="A239" s="186"/>
      <c r="N239" s="186"/>
      <c r="O239" s="186"/>
      <c r="P239" s="186"/>
      <c r="Q239" s="186"/>
      <c r="R239" s="186"/>
      <c r="S239" s="186"/>
      <c r="T239" s="186"/>
      <c r="U239" s="186"/>
    </row>
    <row r="240" spans="1:21">
      <c r="A240" s="186"/>
      <c r="N240" s="186"/>
      <c r="O240" s="186"/>
      <c r="P240" s="186"/>
      <c r="Q240" s="186"/>
      <c r="R240" s="186"/>
      <c r="S240" s="186"/>
      <c r="T240" s="186"/>
      <c r="U240" s="186"/>
    </row>
    <row r="241" spans="1:21">
      <c r="A241" s="186"/>
      <c r="N241" s="186"/>
      <c r="O241" s="186"/>
      <c r="P241" s="186"/>
      <c r="Q241" s="186"/>
      <c r="R241" s="186"/>
      <c r="S241" s="186"/>
      <c r="T241" s="186"/>
      <c r="U241" s="186"/>
    </row>
    <row r="242" spans="1:21">
      <c r="A242" s="186"/>
      <c r="N242" s="186"/>
      <c r="O242" s="186"/>
      <c r="P242" s="186"/>
      <c r="Q242" s="186"/>
      <c r="R242" s="186"/>
      <c r="S242" s="186"/>
      <c r="T242" s="186"/>
      <c r="U242" s="186"/>
    </row>
    <row r="243" spans="1:21">
      <c r="A243" s="186"/>
      <c r="N243" s="186"/>
      <c r="O243" s="186"/>
      <c r="P243" s="186"/>
      <c r="Q243" s="186"/>
      <c r="R243" s="186"/>
      <c r="S243" s="186"/>
      <c r="T243" s="186"/>
      <c r="U243" s="186"/>
    </row>
    <row r="244" spans="1:21">
      <c r="A244" s="186"/>
      <c r="N244" s="186"/>
      <c r="O244" s="186"/>
      <c r="P244" s="186"/>
      <c r="Q244" s="186"/>
      <c r="R244" s="186"/>
      <c r="S244" s="186"/>
      <c r="T244" s="186"/>
      <c r="U244" s="186"/>
    </row>
    <row r="245" spans="1:21">
      <c r="A245" s="186"/>
      <c r="N245" s="186"/>
      <c r="O245" s="186"/>
      <c r="P245" s="186"/>
      <c r="Q245" s="186"/>
      <c r="R245" s="186"/>
      <c r="S245" s="186"/>
      <c r="T245" s="186"/>
      <c r="U245" s="186"/>
    </row>
    <row r="246" spans="1:21">
      <c r="A246" s="186"/>
      <c r="N246" s="186"/>
      <c r="O246" s="186"/>
      <c r="P246" s="186"/>
      <c r="Q246" s="186"/>
      <c r="R246" s="186"/>
      <c r="S246" s="186"/>
      <c r="T246" s="186"/>
      <c r="U246" s="186"/>
    </row>
    <row r="247" spans="1:21">
      <c r="A247" s="186"/>
      <c r="N247" s="186"/>
      <c r="O247" s="186"/>
      <c r="P247" s="186"/>
      <c r="Q247" s="186"/>
      <c r="R247" s="186"/>
      <c r="S247" s="186"/>
      <c r="T247" s="186"/>
      <c r="U247" s="186"/>
    </row>
    <row r="248" spans="1:21">
      <c r="A248" s="186"/>
      <c r="N248" s="186"/>
      <c r="O248" s="186"/>
      <c r="P248" s="186"/>
      <c r="Q248" s="186"/>
      <c r="R248" s="186"/>
      <c r="S248" s="186"/>
      <c r="T248" s="186"/>
      <c r="U248" s="186"/>
    </row>
    <row r="249" spans="1:21">
      <c r="A249" s="186"/>
      <c r="N249" s="186"/>
      <c r="O249" s="186"/>
      <c r="P249" s="186"/>
      <c r="Q249" s="186"/>
      <c r="R249" s="186"/>
      <c r="S249" s="186"/>
      <c r="T249" s="186"/>
      <c r="U249" s="186"/>
    </row>
    <row r="250" spans="1:21">
      <c r="A250" s="186"/>
      <c r="N250" s="186"/>
      <c r="O250" s="186"/>
      <c r="P250" s="186"/>
      <c r="Q250" s="186"/>
      <c r="R250" s="186"/>
      <c r="S250" s="186"/>
      <c r="T250" s="186"/>
      <c r="U250" s="186"/>
    </row>
    <row r="251" spans="1:21">
      <c r="A251" s="186"/>
      <c r="N251" s="186"/>
      <c r="O251" s="186"/>
      <c r="P251" s="186"/>
      <c r="Q251" s="186"/>
      <c r="R251" s="186"/>
      <c r="S251" s="186"/>
      <c r="T251" s="186"/>
      <c r="U251" s="186"/>
    </row>
    <row r="252" spans="1:21">
      <c r="A252" s="186"/>
      <c r="N252" s="186"/>
      <c r="O252" s="186"/>
      <c r="P252" s="186"/>
      <c r="Q252" s="186"/>
      <c r="R252" s="186"/>
      <c r="S252" s="186"/>
      <c r="T252" s="186"/>
      <c r="U252" s="186"/>
    </row>
    <row r="253" spans="1:21">
      <c r="A253" s="186"/>
      <c r="N253" s="186"/>
      <c r="O253" s="186"/>
      <c r="P253" s="186"/>
      <c r="Q253" s="186"/>
      <c r="R253" s="186"/>
      <c r="S253" s="186"/>
      <c r="T253" s="186"/>
      <c r="U253" s="186"/>
    </row>
    <row r="254" spans="1:21">
      <c r="A254" s="186"/>
      <c r="N254" s="186"/>
      <c r="O254" s="186"/>
      <c r="P254" s="186"/>
      <c r="Q254" s="186"/>
      <c r="R254" s="186"/>
      <c r="S254" s="186"/>
      <c r="T254" s="186"/>
      <c r="U254" s="186"/>
    </row>
    <row r="255" spans="1:21">
      <c r="A255" s="186"/>
      <c r="N255" s="186"/>
      <c r="O255" s="186"/>
      <c r="P255" s="186"/>
      <c r="Q255" s="186"/>
      <c r="R255" s="186"/>
      <c r="S255" s="186"/>
      <c r="T255" s="186"/>
      <c r="U255" s="186"/>
    </row>
    <row r="256" spans="1:21">
      <c r="A256" s="186"/>
      <c r="N256" s="186"/>
      <c r="O256" s="186"/>
      <c r="P256" s="186"/>
      <c r="Q256" s="186"/>
      <c r="R256" s="186"/>
      <c r="S256" s="186"/>
      <c r="T256" s="186"/>
      <c r="U256" s="186"/>
    </row>
    <row r="257" spans="1:21">
      <c r="A257" s="186"/>
      <c r="N257" s="186"/>
      <c r="O257" s="186"/>
      <c r="P257" s="186"/>
      <c r="Q257" s="186"/>
      <c r="R257" s="186"/>
      <c r="S257" s="186"/>
      <c r="T257" s="186"/>
      <c r="U257" s="186"/>
    </row>
    <row r="258" spans="1:21">
      <c r="A258" s="186"/>
      <c r="N258" s="186"/>
      <c r="O258" s="186"/>
      <c r="P258" s="186"/>
      <c r="Q258" s="186"/>
      <c r="R258" s="186"/>
      <c r="S258" s="186"/>
      <c r="T258" s="186"/>
      <c r="U258" s="186"/>
    </row>
    <row r="259" spans="1:21">
      <c r="A259" s="186"/>
      <c r="N259" s="186"/>
      <c r="O259" s="186"/>
      <c r="P259" s="186"/>
      <c r="Q259" s="186"/>
      <c r="R259" s="186"/>
      <c r="S259" s="186"/>
      <c r="T259" s="186"/>
      <c r="U259" s="186"/>
    </row>
    <row r="260" spans="1:21">
      <c r="A260" s="186"/>
      <c r="N260" s="186"/>
      <c r="O260" s="186"/>
      <c r="P260" s="186"/>
      <c r="Q260" s="186"/>
      <c r="R260" s="186"/>
      <c r="S260" s="186"/>
      <c r="T260" s="186"/>
      <c r="U260" s="186"/>
    </row>
    <row r="261" spans="1:21">
      <c r="A261" s="186"/>
      <c r="N261" s="186"/>
      <c r="O261" s="186"/>
      <c r="P261" s="186"/>
      <c r="Q261" s="186"/>
      <c r="R261" s="186"/>
      <c r="S261" s="186"/>
      <c r="T261" s="186"/>
      <c r="U261" s="186"/>
    </row>
    <row r="262" spans="1:21">
      <c r="A262" s="186"/>
      <c r="N262" s="186"/>
      <c r="O262" s="186"/>
      <c r="P262" s="186"/>
      <c r="Q262" s="186"/>
      <c r="R262" s="186"/>
      <c r="S262" s="186"/>
      <c r="T262" s="186"/>
      <c r="U262" s="186"/>
    </row>
    <row r="263" spans="1:21">
      <c r="A263" s="186"/>
      <c r="N263" s="186"/>
      <c r="O263" s="186"/>
      <c r="P263" s="186"/>
      <c r="Q263" s="186"/>
      <c r="R263" s="186"/>
      <c r="S263" s="186"/>
      <c r="T263" s="186"/>
      <c r="U263" s="186"/>
    </row>
    <row r="264" spans="1:21">
      <c r="A264" s="186"/>
      <c r="N264" s="186"/>
      <c r="O264" s="186"/>
      <c r="P264" s="186"/>
      <c r="Q264" s="186"/>
      <c r="R264" s="186"/>
      <c r="S264" s="186"/>
      <c r="T264" s="186"/>
      <c r="U264" s="186"/>
    </row>
    <row r="265" spans="1:21">
      <c r="A265" s="186"/>
      <c r="N265" s="186"/>
      <c r="O265" s="186"/>
      <c r="P265" s="186"/>
      <c r="Q265" s="186"/>
      <c r="R265" s="186"/>
      <c r="S265" s="186"/>
      <c r="T265" s="186"/>
      <c r="U265" s="186"/>
    </row>
    <row r="266" spans="1:21">
      <c r="A266" s="186"/>
      <c r="N266" s="186"/>
      <c r="O266" s="186"/>
      <c r="P266" s="186"/>
      <c r="Q266" s="186"/>
      <c r="R266" s="186"/>
      <c r="S266" s="186"/>
      <c r="T266" s="186"/>
      <c r="U266" s="186"/>
    </row>
    <row r="267" spans="1:21">
      <c r="A267" s="186"/>
      <c r="N267" s="186"/>
      <c r="O267" s="186"/>
      <c r="P267" s="186"/>
      <c r="Q267" s="186"/>
      <c r="R267" s="186"/>
      <c r="S267" s="186"/>
      <c r="T267" s="186"/>
      <c r="U267" s="186"/>
    </row>
    <row r="268" spans="1:21">
      <c r="A268" s="186"/>
      <c r="N268" s="186"/>
      <c r="O268" s="186"/>
      <c r="P268" s="186"/>
      <c r="Q268" s="186"/>
      <c r="R268" s="186"/>
      <c r="S268" s="186"/>
      <c r="T268" s="186"/>
      <c r="U268" s="186"/>
    </row>
    <row r="269" spans="1:21">
      <c r="A269" s="186"/>
      <c r="N269" s="186"/>
      <c r="O269" s="186"/>
      <c r="P269" s="186"/>
      <c r="Q269" s="186"/>
      <c r="R269" s="186"/>
      <c r="S269" s="186"/>
      <c r="T269" s="186"/>
      <c r="U269" s="186"/>
    </row>
    <row r="270" spans="1:21">
      <c r="A270" s="186"/>
      <c r="N270" s="186"/>
      <c r="O270" s="186"/>
      <c r="P270" s="186"/>
      <c r="Q270" s="186"/>
      <c r="R270" s="186"/>
      <c r="S270" s="186"/>
      <c r="T270" s="186"/>
      <c r="U270" s="186"/>
    </row>
    <row r="271" spans="1:21">
      <c r="A271" s="186"/>
      <c r="N271" s="186"/>
      <c r="O271" s="186"/>
      <c r="P271" s="186"/>
      <c r="Q271" s="186"/>
      <c r="R271" s="186"/>
      <c r="S271" s="186"/>
      <c r="T271" s="186"/>
      <c r="U271" s="186"/>
    </row>
    <row r="272" spans="1:21">
      <c r="A272" s="186"/>
      <c r="N272" s="186"/>
      <c r="O272" s="186"/>
      <c r="P272" s="186"/>
      <c r="Q272" s="186"/>
      <c r="R272" s="186"/>
      <c r="S272" s="186"/>
      <c r="T272" s="186"/>
      <c r="U272" s="186"/>
    </row>
    <row r="273" spans="1:21">
      <c r="A273" s="186"/>
      <c r="N273" s="186"/>
      <c r="O273" s="186"/>
      <c r="P273" s="186"/>
      <c r="Q273" s="186"/>
      <c r="R273" s="186"/>
      <c r="S273" s="186"/>
      <c r="T273" s="186"/>
      <c r="U273" s="186"/>
    </row>
    <row r="274" spans="1:21">
      <c r="A274" s="186"/>
      <c r="N274" s="186"/>
      <c r="O274" s="186"/>
      <c r="P274" s="186"/>
      <c r="Q274" s="186"/>
      <c r="R274" s="186"/>
      <c r="S274" s="186"/>
      <c r="T274" s="186"/>
      <c r="U274" s="186"/>
    </row>
    <row r="275" spans="1:21">
      <c r="A275" s="186"/>
      <c r="N275" s="186"/>
      <c r="O275" s="186"/>
      <c r="P275" s="186"/>
      <c r="Q275" s="186"/>
      <c r="R275" s="186"/>
      <c r="S275" s="186"/>
      <c r="T275" s="186"/>
      <c r="U275" s="186"/>
    </row>
    <row r="276" spans="1:21">
      <c r="A276" s="186"/>
      <c r="N276" s="186"/>
      <c r="O276" s="186"/>
      <c r="P276" s="186"/>
      <c r="Q276" s="186"/>
      <c r="R276" s="186"/>
      <c r="S276" s="186"/>
      <c r="T276" s="186"/>
      <c r="U276" s="186"/>
    </row>
    <row r="277" spans="1:21">
      <c r="A277" s="186"/>
      <c r="N277" s="186"/>
      <c r="O277" s="186"/>
      <c r="P277" s="186"/>
      <c r="Q277" s="186"/>
      <c r="R277" s="186"/>
      <c r="S277" s="186"/>
      <c r="T277" s="186"/>
      <c r="U277" s="186"/>
    </row>
    <row r="278" spans="1:21">
      <c r="A278" s="186"/>
      <c r="N278" s="186"/>
      <c r="O278" s="186"/>
      <c r="P278" s="186"/>
      <c r="Q278" s="186"/>
      <c r="R278" s="186"/>
      <c r="S278" s="186"/>
      <c r="T278" s="186"/>
      <c r="U278" s="186"/>
    </row>
    <row r="279" spans="1:21">
      <c r="A279" s="186"/>
      <c r="N279" s="186"/>
      <c r="O279" s="186"/>
      <c r="P279" s="186"/>
      <c r="Q279" s="186"/>
      <c r="R279" s="186"/>
      <c r="S279" s="186"/>
      <c r="T279" s="186"/>
      <c r="U279" s="186"/>
    </row>
    <row r="280" spans="1:21">
      <c r="A280" s="186"/>
      <c r="N280" s="186"/>
      <c r="O280" s="186"/>
      <c r="P280" s="186"/>
      <c r="Q280" s="186"/>
      <c r="R280" s="186"/>
      <c r="S280" s="186"/>
      <c r="T280" s="186"/>
      <c r="U280" s="186"/>
    </row>
    <row r="281" spans="1:21">
      <c r="A281" s="186"/>
      <c r="N281" s="186"/>
      <c r="O281" s="186"/>
      <c r="P281" s="186"/>
      <c r="Q281" s="186"/>
      <c r="R281" s="186"/>
      <c r="S281" s="186"/>
      <c r="T281" s="186"/>
      <c r="U281" s="186"/>
    </row>
    <row r="282" spans="1:21">
      <c r="A282" s="186"/>
      <c r="N282" s="186"/>
      <c r="O282" s="186"/>
      <c r="P282" s="186"/>
      <c r="Q282" s="186"/>
      <c r="R282" s="186"/>
      <c r="S282" s="186"/>
      <c r="T282" s="186"/>
      <c r="U282" s="186"/>
    </row>
    <row r="283" spans="1:21">
      <c r="A283" s="186"/>
      <c r="N283" s="186"/>
      <c r="O283" s="186"/>
      <c r="P283" s="186"/>
      <c r="Q283" s="186"/>
      <c r="R283" s="186"/>
      <c r="S283" s="186"/>
      <c r="T283" s="186"/>
      <c r="U283" s="186"/>
    </row>
    <row r="284" spans="1:21">
      <c r="A284" s="186"/>
      <c r="N284" s="186"/>
      <c r="O284" s="186"/>
      <c r="P284" s="186"/>
      <c r="Q284" s="186"/>
      <c r="R284" s="186"/>
      <c r="S284" s="186"/>
      <c r="T284" s="186"/>
      <c r="U284" s="186"/>
    </row>
    <row r="285" spans="1:21">
      <c r="A285" s="186"/>
      <c r="N285" s="186"/>
      <c r="O285" s="186"/>
      <c r="P285" s="186"/>
      <c r="Q285" s="186"/>
      <c r="R285" s="186"/>
      <c r="S285" s="186"/>
      <c r="T285" s="186"/>
      <c r="U285" s="186"/>
    </row>
    <row r="286" spans="1:21">
      <c r="A286" s="186"/>
      <c r="N286" s="186"/>
      <c r="O286" s="186"/>
      <c r="P286" s="186"/>
      <c r="Q286" s="186"/>
      <c r="R286" s="186"/>
      <c r="S286" s="186"/>
      <c r="T286" s="186"/>
      <c r="U286" s="186"/>
    </row>
    <row r="287" spans="1:21">
      <c r="A287" s="186"/>
      <c r="N287" s="186"/>
      <c r="O287" s="186"/>
      <c r="P287" s="186"/>
      <c r="Q287" s="186"/>
      <c r="R287" s="186"/>
      <c r="S287" s="186"/>
      <c r="T287" s="186"/>
      <c r="U287" s="186"/>
    </row>
    <row r="288" spans="1:21">
      <c r="A288" s="186"/>
      <c r="N288" s="186"/>
      <c r="O288" s="186"/>
      <c r="P288" s="186"/>
      <c r="Q288" s="186"/>
      <c r="R288" s="186"/>
      <c r="S288" s="186"/>
      <c r="T288" s="186"/>
      <c r="U288" s="186"/>
    </row>
    <row r="289" spans="1:21">
      <c r="A289" s="186"/>
      <c r="N289" s="186"/>
      <c r="O289" s="186"/>
      <c r="P289" s="186"/>
      <c r="Q289" s="186"/>
      <c r="R289" s="186"/>
      <c r="S289" s="186"/>
      <c r="T289" s="186"/>
      <c r="U289" s="186"/>
    </row>
    <row r="290" spans="1:21">
      <c r="A290" s="186"/>
      <c r="N290" s="186"/>
      <c r="O290" s="186"/>
      <c r="P290" s="186"/>
      <c r="Q290" s="186"/>
      <c r="R290" s="186"/>
      <c r="S290" s="186"/>
      <c r="T290" s="186"/>
      <c r="U290" s="186"/>
    </row>
    <row r="291" spans="1:21">
      <c r="A291" s="186"/>
      <c r="N291" s="186"/>
      <c r="O291" s="186"/>
      <c r="P291" s="186"/>
      <c r="Q291" s="186"/>
      <c r="R291" s="186"/>
      <c r="S291" s="186"/>
      <c r="T291" s="186"/>
      <c r="U291" s="186"/>
    </row>
    <row r="292" spans="1:21">
      <c r="A292" s="186"/>
      <c r="N292" s="186"/>
      <c r="O292" s="186"/>
      <c r="P292" s="186"/>
      <c r="Q292" s="186"/>
      <c r="R292" s="186"/>
      <c r="S292" s="186"/>
      <c r="T292" s="186"/>
      <c r="U292" s="186"/>
    </row>
    <row r="293" spans="1:21">
      <c r="A293" s="186"/>
      <c r="N293" s="186"/>
      <c r="O293" s="186"/>
      <c r="P293" s="186"/>
      <c r="Q293" s="186"/>
      <c r="R293" s="186"/>
      <c r="S293" s="186"/>
      <c r="T293" s="186"/>
      <c r="U293" s="186"/>
    </row>
    <row r="294" spans="1:21">
      <c r="A294" s="186"/>
      <c r="N294" s="186"/>
      <c r="O294" s="186"/>
      <c r="P294" s="186"/>
      <c r="Q294" s="186"/>
      <c r="R294" s="186"/>
      <c r="S294" s="186"/>
      <c r="T294" s="186"/>
      <c r="U294" s="186"/>
    </row>
    <row r="295" spans="1:21">
      <c r="A295" s="186"/>
      <c r="N295" s="186"/>
      <c r="O295" s="186"/>
      <c r="P295" s="186"/>
      <c r="Q295" s="186"/>
      <c r="R295" s="186"/>
      <c r="S295" s="186"/>
      <c r="T295" s="186"/>
      <c r="U295" s="186"/>
    </row>
    <row r="296" spans="1:21">
      <c r="A296" s="186"/>
      <c r="N296" s="186"/>
      <c r="O296" s="186"/>
      <c r="P296" s="186"/>
      <c r="Q296" s="186"/>
      <c r="R296" s="186"/>
      <c r="S296" s="186"/>
      <c r="T296" s="186"/>
      <c r="U296" s="186"/>
    </row>
    <row r="297" spans="1:21">
      <c r="A297" s="186"/>
      <c r="N297" s="186"/>
      <c r="O297" s="186"/>
      <c r="P297" s="186"/>
      <c r="Q297" s="186"/>
      <c r="R297" s="186"/>
      <c r="S297" s="186"/>
      <c r="T297" s="186"/>
      <c r="U297" s="186"/>
    </row>
    <row r="298" spans="1:21">
      <c r="A298" s="186"/>
      <c r="N298" s="186"/>
      <c r="O298" s="186"/>
      <c r="P298" s="186"/>
      <c r="Q298" s="186"/>
      <c r="R298" s="186"/>
      <c r="S298" s="186"/>
      <c r="T298" s="186"/>
      <c r="U298" s="186"/>
    </row>
    <row r="299" spans="1:21">
      <c r="A299" s="186"/>
      <c r="N299" s="186"/>
      <c r="O299" s="186"/>
      <c r="P299" s="186"/>
      <c r="Q299" s="186"/>
      <c r="R299" s="186"/>
      <c r="S299" s="186"/>
      <c r="T299" s="186"/>
      <c r="U299" s="186"/>
    </row>
    <row r="300" spans="1:21">
      <c r="A300" s="186"/>
      <c r="N300" s="186"/>
      <c r="O300" s="186"/>
      <c r="P300" s="186"/>
      <c r="Q300" s="186"/>
      <c r="R300" s="186"/>
      <c r="S300" s="186"/>
      <c r="T300" s="186"/>
      <c r="U300" s="186"/>
    </row>
    <row r="301" spans="1:21">
      <c r="A301" s="186"/>
      <c r="N301" s="186"/>
      <c r="O301" s="186"/>
      <c r="P301" s="186"/>
      <c r="Q301" s="186"/>
      <c r="R301" s="186"/>
      <c r="S301" s="186"/>
      <c r="T301" s="186"/>
      <c r="U301" s="186"/>
    </row>
    <row r="302" spans="1:21">
      <c r="A302" s="186"/>
      <c r="N302" s="186"/>
      <c r="O302" s="186"/>
      <c r="P302" s="186"/>
      <c r="Q302" s="186"/>
      <c r="R302" s="186"/>
      <c r="S302" s="186"/>
      <c r="T302" s="186"/>
      <c r="U302" s="186"/>
    </row>
    <row r="303" spans="1:21">
      <c r="A303" s="186"/>
      <c r="N303" s="186"/>
      <c r="O303" s="186"/>
      <c r="P303" s="186"/>
      <c r="Q303" s="186"/>
      <c r="R303" s="186"/>
      <c r="S303" s="186"/>
      <c r="T303" s="186"/>
      <c r="U303" s="186"/>
    </row>
    <row r="304" spans="1:21">
      <c r="A304" s="186"/>
      <c r="N304" s="186"/>
      <c r="O304" s="186"/>
      <c r="P304" s="186"/>
      <c r="Q304" s="186"/>
      <c r="R304" s="186"/>
      <c r="S304" s="186"/>
      <c r="T304" s="186"/>
      <c r="U304" s="186"/>
    </row>
    <row r="305" spans="1:21">
      <c r="A305" s="186"/>
      <c r="N305" s="186"/>
      <c r="O305" s="186"/>
      <c r="P305" s="186"/>
      <c r="Q305" s="186"/>
      <c r="R305" s="186"/>
      <c r="S305" s="186"/>
      <c r="T305" s="186"/>
      <c r="U305" s="186"/>
    </row>
    <row r="306" spans="1:21">
      <c r="A306" s="186"/>
      <c r="Q306" s="186"/>
      <c r="R306" s="186"/>
      <c r="S306" s="186"/>
      <c r="T306" s="186"/>
      <c r="U306" s="186"/>
    </row>
    <row r="307" spans="1:21">
      <c r="A307" s="186"/>
      <c r="Q307" s="186"/>
      <c r="R307" s="186"/>
      <c r="S307" s="186"/>
      <c r="T307" s="186"/>
      <c r="U307" s="186"/>
    </row>
  </sheetData>
  <sheetProtection password="E269" sheet="1" objects="1" scenarios="1" selectLockedCells="1"/>
  <mergeCells count="8">
    <mergeCell ref="R26:S26"/>
    <mergeCell ref="R27:S27"/>
    <mergeCell ref="R28:S28"/>
    <mergeCell ref="R4:S4"/>
    <mergeCell ref="R25:S25"/>
    <mergeCell ref="R5:S5"/>
    <mergeCell ref="R6:S6"/>
    <mergeCell ref="R7:S7"/>
  </mergeCells>
  <dataValidations count="5">
    <dataValidation type="list" allowBlank="1" showInputMessage="1" showErrorMessage="1" sqref="O4">
      <formula1>$B$9:$B$13</formula1>
    </dataValidation>
    <dataValidation type="list" allowBlank="1" showInputMessage="1" showErrorMessage="1" sqref="J5">
      <formula1>$J$1:$M$1</formula1>
    </dataValidation>
    <dataValidation type="list" allowBlank="1" showInputMessage="1" showErrorMessage="1" sqref="J4">
      <formula1>$F$1:$I$1</formula1>
    </dataValidation>
    <dataValidation type="list" allowBlank="1" showInputMessage="1" showErrorMessage="1" sqref="R4:S4">
      <formula1>$B$9:$B$22</formula1>
    </dataValidation>
    <dataValidation type="list" allowBlank="1" showInputMessage="1" showErrorMessage="1" sqref="R25:S25">
      <formula1>$B$29:$B$36</formula1>
    </dataValidation>
  </dataValidations>
  <pageMargins left="0.7" right="0.7" top="0.75" bottom="0.75" header="0.3" footer="0.3"/>
  <pageSetup paperSize="9" scale="35"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dimension ref="A1:AA323"/>
  <sheetViews>
    <sheetView showGridLines="0" showRowColHeaders="0" showZeros="0" zoomScaleNormal="100" zoomScaleSheetLayoutView="70" workbookViewId="0">
      <selection activeCell="J4" sqref="J4"/>
    </sheetView>
  </sheetViews>
  <sheetFormatPr baseColWidth="10" defaultRowHeight="12.75"/>
  <cols>
    <col min="1" max="1" width="1.625" style="261" customWidth="1"/>
    <col min="2" max="2" width="18.625" style="261" customWidth="1"/>
    <col min="3" max="3" width="11.625" style="384" customWidth="1"/>
    <col min="4" max="4" width="11.625" style="261" customWidth="1"/>
    <col min="5" max="5" width="8.625" style="261" customWidth="1"/>
    <col min="6" max="6" width="10.625" style="261" customWidth="1"/>
    <col min="7" max="7" width="11.625" style="261" customWidth="1"/>
    <col min="8" max="8" width="10.625" style="261" customWidth="1"/>
    <col min="9" max="10" width="11.625" style="261" customWidth="1"/>
    <col min="11" max="12" width="10.625" style="261" customWidth="1"/>
    <col min="13" max="14" width="9.625" style="261" customWidth="1"/>
    <col min="15" max="15" width="10.625" style="261" customWidth="1"/>
    <col min="16" max="17" width="11.625" style="261" customWidth="1"/>
    <col min="18" max="19" width="8.625" style="261" customWidth="1"/>
    <col min="20" max="20" width="10.625" style="261" customWidth="1"/>
    <col min="21" max="21" width="8.625" style="261" customWidth="1"/>
    <col min="22" max="22" width="8.375" style="261" bestFit="1" customWidth="1"/>
    <col min="23" max="23" width="10.875" style="261" bestFit="1" customWidth="1"/>
    <col min="24" max="27" width="5" style="261" bestFit="1" customWidth="1"/>
    <col min="28" max="28" width="4.875" style="261" bestFit="1" customWidth="1"/>
    <col min="29" max="16384" width="11" style="261"/>
  </cols>
  <sheetData>
    <row r="1" spans="1:27" s="186" customFormat="1" ht="15" customHeight="1">
      <c r="A1" s="185"/>
      <c r="G1" s="188"/>
      <c r="J1" s="185" t="s">
        <v>291</v>
      </c>
      <c r="K1" s="185" t="s">
        <v>207</v>
      </c>
      <c r="L1" s="185" t="s">
        <v>208</v>
      </c>
      <c r="M1" s="185" t="s">
        <v>209</v>
      </c>
      <c r="O1" s="188"/>
    </row>
    <row r="2" spans="1:27" s="186" customFormat="1" ht="18.75">
      <c r="A2" s="185"/>
      <c r="B2" s="189" t="s">
        <v>368</v>
      </c>
      <c r="D2" s="190"/>
      <c r="E2" s="191"/>
      <c r="F2" s="192"/>
      <c r="G2" s="192"/>
    </row>
    <row r="3" spans="1:27" s="186" customFormat="1" ht="12.75" customHeight="1">
      <c r="A3" s="185"/>
      <c r="B3" s="260"/>
      <c r="D3" s="190"/>
      <c r="E3" s="191"/>
      <c r="F3" s="192"/>
      <c r="G3" s="192"/>
    </row>
    <row r="4" spans="1:27" s="186" customFormat="1" ht="15" customHeight="1">
      <c r="A4" s="185"/>
      <c r="D4" s="193"/>
      <c r="E4" s="194"/>
      <c r="F4" s="192"/>
      <c r="I4" s="199" t="s">
        <v>122</v>
      </c>
      <c r="J4" s="262" t="s">
        <v>209</v>
      </c>
      <c r="K4" s="200" t="s">
        <v>88</v>
      </c>
      <c r="P4" s="616"/>
      <c r="Q4" s="616"/>
      <c r="R4" s="616"/>
      <c r="S4" s="616"/>
      <c r="T4" s="616"/>
      <c r="U4" s="616"/>
    </row>
    <row r="5" spans="1:27" s="186" customFormat="1" ht="15" customHeight="1">
      <c r="A5" s="185"/>
      <c r="B5" s="268" t="s">
        <v>369</v>
      </c>
      <c r="D5" s="197"/>
      <c r="E5" s="198"/>
      <c r="F5" s="192"/>
      <c r="I5" s="202"/>
      <c r="P5" s="616"/>
      <c r="Q5" s="616"/>
      <c r="R5" s="616"/>
      <c r="S5" s="616"/>
      <c r="T5" s="616"/>
      <c r="U5" s="616"/>
    </row>
    <row r="6" spans="1:27">
      <c r="B6" s="201" t="s">
        <v>88</v>
      </c>
      <c r="C6" s="196" t="str">
        <f>$J$4</f>
        <v>Atlán.</v>
      </c>
      <c r="F6" s="269"/>
      <c r="G6" s="269"/>
      <c r="H6" s="269"/>
      <c r="I6" s="269"/>
      <c r="J6" s="269"/>
      <c r="K6" s="269"/>
      <c r="N6" s="342"/>
      <c r="O6" s="342"/>
      <c r="P6" s="268" t="s">
        <v>364</v>
      </c>
      <c r="T6" s="342"/>
      <c r="U6" s="342"/>
      <c r="V6" s="342"/>
      <c r="W6" s="342"/>
      <c r="X6" s="342"/>
      <c r="Y6" s="342"/>
      <c r="Z6" s="342"/>
      <c r="AA6" s="342"/>
    </row>
    <row r="7" spans="1:27">
      <c r="C7" s="261"/>
      <c r="D7" s="654"/>
      <c r="E7" s="677"/>
      <c r="F7" s="269"/>
      <c r="G7" s="269"/>
      <c r="H7" s="269"/>
      <c r="I7" s="269"/>
      <c r="J7" s="269"/>
      <c r="K7" s="269"/>
      <c r="L7" s="187"/>
      <c r="P7" s="678" t="s">
        <v>54</v>
      </c>
      <c r="Q7" s="678"/>
      <c r="R7" s="678"/>
      <c r="S7" s="679"/>
      <c r="T7" s="678"/>
      <c r="U7" s="678"/>
      <c r="W7" s="342"/>
      <c r="X7" s="342"/>
      <c r="Y7" s="342"/>
      <c r="Z7" s="342"/>
      <c r="AA7" s="342"/>
    </row>
    <row r="8" spans="1:27">
      <c r="A8" s="680">
        <v>1</v>
      </c>
      <c r="B8" s="619" t="s">
        <v>137</v>
      </c>
      <c r="C8" s="621" t="s">
        <v>46</v>
      </c>
      <c r="D8" s="342"/>
      <c r="E8" s="269"/>
      <c r="F8" s="269"/>
      <c r="G8" s="681">
        <f>IF($J$4="Todas",COUNT(DB_Q4!$A$5:$A$254),COUNTIF(DB_Q4!$E$5:$E$254,$J$4))</f>
        <v>47</v>
      </c>
      <c r="H8" s="591" t="s">
        <v>53</v>
      </c>
      <c r="I8" s="269"/>
      <c r="J8" s="269"/>
      <c r="K8" s="269"/>
      <c r="L8" s="269"/>
      <c r="M8" s="682"/>
      <c r="N8" s="683" t="s">
        <v>199</v>
      </c>
      <c r="O8" s="684" t="s">
        <v>46</v>
      </c>
      <c r="P8" s="685" t="s">
        <v>207</v>
      </c>
      <c r="Q8" s="684" t="s">
        <v>208</v>
      </c>
      <c r="R8" s="684" t="s">
        <v>209</v>
      </c>
      <c r="S8" s="686" t="s">
        <v>207</v>
      </c>
      <c r="T8" s="686" t="s">
        <v>208</v>
      </c>
      <c r="U8" s="686" t="s">
        <v>209</v>
      </c>
      <c r="W8" s="342"/>
      <c r="X8" s="342"/>
      <c r="Y8" s="342"/>
      <c r="Z8" s="342"/>
      <c r="AA8" s="342"/>
    </row>
    <row r="9" spans="1:27">
      <c r="A9" s="269">
        <v>2</v>
      </c>
      <c r="B9" s="687" t="str">
        <f t="shared" ref="B9:B16" si="0">VLOOKUP(C9,$I$9:$J$16,2,)</f>
        <v>Profesionales</v>
      </c>
      <c r="C9" s="688">
        <f t="shared" ref="C9:C16" si="1">LARGE($I$9:$I$16,F9)</f>
        <v>0.95744680851063835</v>
      </c>
      <c r="D9" s="342"/>
      <c r="E9" s="269"/>
      <c r="F9" s="269">
        <v>1</v>
      </c>
      <c r="G9" s="689">
        <f t="shared" ref="G9:G16" si="2">IF($J$4="Todas",SUM(P9:R9),HLOOKUP($J$4,$P$8:$R$16,A9,))</f>
        <v>45</v>
      </c>
      <c r="H9" s="690">
        <f t="shared" ref="H9:H16" si="3">COUNTIF($G$9:$G$16,G9)</f>
        <v>1</v>
      </c>
      <c r="I9" s="691">
        <f>IF(H9=1,G9,G9+A9/100000)/$G$8</f>
        <v>0.95744680851063835</v>
      </c>
      <c r="J9" s="692" t="s">
        <v>68</v>
      </c>
      <c r="K9" s="269"/>
      <c r="L9" s="269"/>
      <c r="M9" s="693"/>
      <c r="N9" s="694" t="s">
        <v>68</v>
      </c>
      <c r="O9" s="695">
        <f t="shared" ref="O9:O16" si="4">IFERROR(SUM(P9:R9)/SUM($P$17:$R$17),)</f>
        <v>0.92800000000000005</v>
      </c>
      <c r="P9" s="696">
        <f>SUMIFS(DB_Q4!$G$5:$G$254,DB_Q4!$E$5:$E$254,P$8)</f>
        <v>97</v>
      </c>
      <c r="Q9" s="697">
        <f>SUMIFS(DB_Q4!$G$5:$G$254,DB_Q4!$E$5:$E$254,Q$8)</f>
        <v>90</v>
      </c>
      <c r="R9" s="697">
        <f>SUMIFS(DB_Q4!$G$5:$G$254,DB_Q4!$E$5:$E$254,R$8)</f>
        <v>45</v>
      </c>
      <c r="S9" s="698">
        <f t="shared" ref="S9:U16" si="5">IFERROR(P9/P$17,)</f>
        <v>0.94174757281553401</v>
      </c>
      <c r="T9" s="698">
        <f t="shared" si="5"/>
        <v>0.9</v>
      </c>
      <c r="U9" s="698">
        <f t="shared" si="5"/>
        <v>0.95744680851063835</v>
      </c>
    </row>
    <row r="10" spans="1:27">
      <c r="A10" s="269">
        <v>3</v>
      </c>
      <c r="B10" s="699" t="str">
        <f t="shared" si="0"/>
        <v>Técnicos empresa</v>
      </c>
      <c r="C10" s="700">
        <f t="shared" si="1"/>
        <v>0.1276595744680851</v>
      </c>
      <c r="D10" s="451"/>
      <c r="E10" s="269"/>
      <c r="F10" s="269">
        <v>2</v>
      </c>
      <c r="G10" s="689">
        <f t="shared" si="2"/>
        <v>2</v>
      </c>
      <c r="H10" s="690">
        <f t="shared" si="3"/>
        <v>1</v>
      </c>
      <c r="I10" s="691">
        <f t="shared" ref="I10:I16" si="6">IF(H10=1,G10,G10+A10/100000)/$G$8</f>
        <v>4.2553191489361701E-2</v>
      </c>
      <c r="J10" s="692" t="s">
        <v>67</v>
      </c>
      <c r="K10" s="269"/>
      <c r="L10" s="269"/>
      <c r="M10" s="701"/>
      <c r="N10" s="702" t="s">
        <v>67</v>
      </c>
      <c r="O10" s="703">
        <f t="shared" si="4"/>
        <v>0.02</v>
      </c>
      <c r="P10" s="704">
        <f>SUMIFS(DB_Q4!$H$5:$H$254,DB_Q4!$E$5:$E$254,P$8)</f>
        <v>1</v>
      </c>
      <c r="Q10" s="705">
        <f>SUMIFS(DB_Q4!$H$5:$H$254,DB_Q4!$E$5:$E$254,Q$8)</f>
        <v>2</v>
      </c>
      <c r="R10" s="705">
        <f>SUMIFS(DB_Q4!$H$5:$H$254,DB_Q4!$E$5:$E$254,R$8)</f>
        <v>2</v>
      </c>
      <c r="S10" s="706">
        <f t="shared" si="5"/>
        <v>9.7087378640776691E-3</v>
      </c>
      <c r="T10" s="706">
        <f t="shared" si="5"/>
        <v>0.02</v>
      </c>
      <c r="U10" s="706">
        <f t="shared" si="5"/>
        <v>4.2553191489361701E-2</v>
      </c>
    </row>
    <row r="11" spans="1:27">
      <c r="A11" s="269">
        <v>4</v>
      </c>
      <c r="B11" s="699" t="str">
        <f t="shared" si="0"/>
        <v>Comerciales</v>
      </c>
      <c r="C11" s="700">
        <f t="shared" si="1"/>
        <v>4.2553191489361701E-2</v>
      </c>
      <c r="D11" s="342"/>
      <c r="E11" s="269"/>
      <c r="F11" s="269">
        <v>3</v>
      </c>
      <c r="G11" s="689">
        <f t="shared" si="2"/>
        <v>0</v>
      </c>
      <c r="H11" s="690">
        <f t="shared" si="3"/>
        <v>4</v>
      </c>
      <c r="I11" s="691">
        <f t="shared" si="6"/>
        <v>8.5106382978723408E-7</v>
      </c>
      <c r="J11" s="692" t="s">
        <v>124</v>
      </c>
      <c r="K11" s="269"/>
      <c r="L11" s="269"/>
      <c r="M11" s="701"/>
      <c r="N11" s="702" t="s">
        <v>124</v>
      </c>
      <c r="O11" s="703">
        <f t="shared" si="4"/>
        <v>0</v>
      </c>
      <c r="P11" s="704">
        <f>SUMIFS(DB_Q4!$I$5:$I$254,DB_Q4!$E$5:$E$254,P$8)</f>
        <v>0</v>
      </c>
      <c r="Q11" s="705">
        <f>SUMIFS(DB_Q4!$I$5:$I$254,DB_Q4!$E$5:$E$254,Q$8)</f>
        <v>0</v>
      </c>
      <c r="R11" s="705">
        <f>SUMIFS(DB_Q4!$I$5:$I$254,DB_Q4!$E$5:$E$254,R$8)</f>
        <v>0</v>
      </c>
      <c r="S11" s="706">
        <f t="shared" si="5"/>
        <v>0</v>
      </c>
      <c r="T11" s="706">
        <f t="shared" si="5"/>
        <v>0</v>
      </c>
      <c r="U11" s="706">
        <f t="shared" si="5"/>
        <v>0</v>
      </c>
    </row>
    <row r="12" spans="1:27">
      <c r="A12" s="269">
        <v>5</v>
      </c>
      <c r="B12" s="699" t="str">
        <f t="shared" si="0"/>
        <v>Agencias de la Energía</v>
      </c>
      <c r="C12" s="700">
        <f t="shared" si="1"/>
        <v>2.1276595744680851E-2</v>
      </c>
      <c r="D12" s="451"/>
      <c r="E12" s="269"/>
      <c r="F12" s="269">
        <v>4</v>
      </c>
      <c r="G12" s="689">
        <f t="shared" si="2"/>
        <v>6</v>
      </c>
      <c r="H12" s="690">
        <f t="shared" si="3"/>
        <v>1</v>
      </c>
      <c r="I12" s="691">
        <f t="shared" si="6"/>
        <v>0.1276595744680851</v>
      </c>
      <c r="J12" s="692" t="s">
        <v>318</v>
      </c>
      <c r="K12" s="269"/>
      <c r="L12" s="269"/>
      <c r="M12" s="701"/>
      <c r="N12" s="702" t="s">
        <v>318</v>
      </c>
      <c r="O12" s="703">
        <f t="shared" si="4"/>
        <v>0.14399999999999999</v>
      </c>
      <c r="P12" s="704">
        <f>SUMIFS(DB_Q4!$J$5:$J$254,DB_Q4!$E$5:$E$254,P$8)</f>
        <v>10</v>
      </c>
      <c r="Q12" s="705">
        <f>SUMIFS(DB_Q4!$J$5:$J$254,DB_Q4!$E$5:$E$254,Q$8)</f>
        <v>20</v>
      </c>
      <c r="R12" s="705">
        <f>SUMIFS(DB_Q4!$J$5:$J$254,DB_Q4!$E$5:$E$254,R$8)</f>
        <v>6</v>
      </c>
      <c r="S12" s="706">
        <f t="shared" si="5"/>
        <v>9.7087378640776698E-2</v>
      </c>
      <c r="T12" s="706">
        <f t="shared" si="5"/>
        <v>0.2</v>
      </c>
      <c r="U12" s="706">
        <f t="shared" si="5"/>
        <v>0.1276595744680851</v>
      </c>
    </row>
    <row r="13" spans="1:27">
      <c r="A13" s="269">
        <v>6</v>
      </c>
      <c r="B13" s="699" t="str">
        <f t="shared" si="0"/>
        <v>Otros</v>
      </c>
      <c r="C13" s="700">
        <f t="shared" si="1"/>
        <v>1.9148936170212767E-6</v>
      </c>
      <c r="D13" s="342"/>
      <c r="E13" s="269"/>
      <c r="F13" s="269">
        <v>5</v>
      </c>
      <c r="G13" s="689">
        <f t="shared" si="2"/>
        <v>0</v>
      </c>
      <c r="H13" s="690">
        <f t="shared" si="3"/>
        <v>4</v>
      </c>
      <c r="I13" s="691">
        <f t="shared" si="6"/>
        <v>1.276595744680851E-6</v>
      </c>
      <c r="J13" s="692" t="s">
        <v>203</v>
      </c>
      <c r="K13" s="269"/>
      <c r="L13" s="269"/>
      <c r="M13" s="701"/>
      <c r="N13" s="702" t="s">
        <v>203</v>
      </c>
      <c r="O13" s="703">
        <f t="shared" si="4"/>
        <v>0</v>
      </c>
      <c r="P13" s="704">
        <f>SUMIFS(DB_Q4!$K$5:$K$254,DB_Q4!$E$5:$E$254,P$8)</f>
        <v>0</v>
      </c>
      <c r="Q13" s="705">
        <f>SUMIFS(DB_Q4!$K$5:$K$254,DB_Q4!$E$5:$E$254,Q$8)</f>
        <v>0</v>
      </c>
      <c r="R13" s="705">
        <f>SUMIFS(DB_Q4!$K$5:$K$254,DB_Q4!$E$5:$E$254,R$8)</f>
        <v>0</v>
      </c>
      <c r="S13" s="706">
        <f t="shared" si="5"/>
        <v>0</v>
      </c>
      <c r="T13" s="706">
        <f t="shared" si="5"/>
        <v>0</v>
      </c>
      <c r="U13" s="706">
        <f t="shared" si="5"/>
        <v>0</v>
      </c>
    </row>
    <row r="14" spans="1:27">
      <c r="A14" s="269">
        <v>7</v>
      </c>
      <c r="B14" s="699" t="str">
        <f t="shared" si="0"/>
        <v>Internet/Webs</v>
      </c>
      <c r="C14" s="700">
        <f t="shared" si="1"/>
        <v>1.4893617021276594E-6</v>
      </c>
      <c r="D14" s="342"/>
      <c r="E14" s="269"/>
      <c r="F14" s="269">
        <v>6</v>
      </c>
      <c r="G14" s="689">
        <f t="shared" si="2"/>
        <v>0</v>
      </c>
      <c r="H14" s="690">
        <f t="shared" si="3"/>
        <v>4</v>
      </c>
      <c r="I14" s="691">
        <f t="shared" si="6"/>
        <v>1.4893617021276594E-6</v>
      </c>
      <c r="J14" s="692" t="s">
        <v>138</v>
      </c>
      <c r="K14" s="269"/>
      <c r="L14" s="269"/>
      <c r="M14" s="701"/>
      <c r="N14" s="702" t="s">
        <v>45</v>
      </c>
      <c r="O14" s="703">
        <f t="shared" si="4"/>
        <v>3.2000000000000001E-2</v>
      </c>
      <c r="P14" s="704">
        <f>SUMIFS(DB_Q4!$L$5:$L$254,DB_Q4!$E$5:$E$254,P$8)</f>
        <v>5</v>
      </c>
      <c r="Q14" s="705">
        <f>SUMIFS(DB_Q4!$L$5:$L$254,DB_Q4!$E$5:$E$254,Q$8)</f>
        <v>3</v>
      </c>
      <c r="R14" s="705">
        <f>SUMIFS(DB_Q4!$L$5:$L$254,DB_Q4!$E$5:$E$254,R$8)</f>
        <v>0</v>
      </c>
      <c r="S14" s="706">
        <f t="shared" si="5"/>
        <v>4.8543689320388349E-2</v>
      </c>
      <c r="T14" s="706">
        <f t="shared" si="5"/>
        <v>0.03</v>
      </c>
      <c r="U14" s="706">
        <f t="shared" si="5"/>
        <v>0</v>
      </c>
    </row>
    <row r="15" spans="1:27">
      <c r="A15" s="269">
        <v>8</v>
      </c>
      <c r="B15" s="699" t="str">
        <f t="shared" si="0"/>
        <v>Medios comunicación</v>
      </c>
      <c r="C15" s="700">
        <f t="shared" si="1"/>
        <v>1.276595744680851E-6</v>
      </c>
      <c r="D15" s="342"/>
      <c r="E15" s="269"/>
      <c r="F15" s="269">
        <v>7</v>
      </c>
      <c r="G15" s="689">
        <f t="shared" si="2"/>
        <v>1</v>
      </c>
      <c r="H15" s="690">
        <f t="shared" si="3"/>
        <v>1</v>
      </c>
      <c r="I15" s="691">
        <f t="shared" si="6"/>
        <v>2.1276595744680851E-2</v>
      </c>
      <c r="J15" s="692" t="s">
        <v>52</v>
      </c>
      <c r="K15" s="269"/>
      <c r="L15" s="269"/>
      <c r="M15" s="701"/>
      <c r="N15" s="702" t="s">
        <v>52</v>
      </c>
      <c r="O15" s="703">
        <f t="shared" si="4"/>
        <v>2.8000000000000001E-2</v>
      </c>
      <c r="P15" s="704">
        <f>SUMIFS(DB_Q4!$M$5:$M$254,DB_Q4!$E$5:$E$254,P$8)</f>
        <v>3</v>
      </c>
      <c r="Q15" s="705">
        <f>SUMIFS(DB_Q4!$M$5:$M$254,DB_Q4!$E$5:$E$254,Q$8)</f>
        <v>3</v>
      </c>
      <c r="R15" s="705">
        <f>SUMIFS(DB_Q4!$M$5:$M$254,DB_Q4!$E$5:$E$254,R$8)</f>
        <v>1</v>
      </c>
      <c r="S15" s="706">
        <f t="shared" si="5"/>
        <v>2.9126213592233011E-2</v>
      </c>
      <c r="T15" s="706">
        <f t="shared" si="5"/>
        <v>0.03</v>
      </c>
      <c r="U15" s="706">
        <f t="shared" si="5"/>
        <v>2.1276595744680851E-2</v>
      </c>
    </row>
    <row r="16" spans="1:27" ht="13.5" thickBot="1">
      <c r="A16" s="269">
        <v>9</v>
      </c>
      <c r="B16" s="707" t="str">
        <f t="shared" si="0"/>
        <v>Asoc. de consumidores</v>
      </c>
      <c r="C16" s="708">
        <f t="shared" si="1"/>
        <v>8.5106382978723408E-7</v>
      </c>
      <c r="D16" s="342"/>
      <c r="E16" s="269"/>
      <c r="F16" s="269">
        <v>8</v>
      </c>
      <c r="G16" s="689">
        <f t="shared" si="2"/>
        <v>0</v>
      </c>
      <c r="H16" s="690">
        <f t="shared" si="3"/>
        <v>4</v>
      </c>
      <c r="I16" s="691">
        <f t="shared" si="6"/>
        <v>1.9148936170212767E-6</v>
      </c>
      <c r="J16" s="692" t="s">
        <v>50</v>
      </c>
      <c r="K16" s="269"/>
      <c r="L16" s="269"/>
      <c r="M16" s="709"/>
      <c r="N16" s="710" t="s">
        <v>50</v>
      </c>
      <c r="O16" s="711">
        <f t="shared" si="4"/>
        <v>8.0000000000000002E-3</v>
      </c>
      <c r="P16" s="712">
        <f>SUMIFS(DB_Q4!$N$5:$N$254,DB_Q4!$E$5:$E$254,P$8)</f>
        <v>1</v>
      </c>
      <c r="Q16" s="713">
        <f>SUMIFS(DB_Q4!$N$5:$N$254,DB_Q4!$E$5:$E$254,Q$8)</f>
        <v>1</v>
      </c>
      <c r="R16" s="713">
        <f>SUMIFS(DB_Q4!$N$5:$N$254,DB_Q4!$E$5:$E$254,R$8)</f>
        <v>0</v>
      </c>
      <c r="S16" s="714">
        <f t="shared" si="5"/>
        <v>9.7087378640776691E-3</v>
      </c>
      <c r="T16" s="714">
        <f t="shared" si="5"/>
        <v>0.01</v>
      </c>
      <c r="U16" s="714">
        <f t="shared" si="5"/>
        <v>0</v>
      </c>
    </row>
    <row r="17" spans="2:21" ht="13.5" thickTop="1">
      <c r="C17" s="261"/>
      <c r="D17" s="342"/>
      <c r="E17" s="715"/>
      <c r="F17" s="269"/>
      <c r="G17" s="269"/>
      <c r="H17" s="269"/>
      <c r="I17" s="269"/>
      <c r="J17" s="269"/>
      <c r="K17" s="269"/>
      <c r="L17" s="269"/>
      <c r="M17" s="342"/>
      <c r="N17" s="269"/>
      <c r="O17" s="269"/>
      <c r="P17" s="655">
        <f>COUNTIF(DB_Q4!$E$5:$E$254,P$8)</f>
        <v>103</v>
      </c>
      <c r="Q17" s="655">
        <f>COUNTIF(DB_Q4!$E$5:$E$254,Q$8)</f>
        <v>100</v>
      </c>
      <c r="R17" s="655">
        <f>COUNTIF(DB_Q4!$E$5:$E$254,R$8)</f>
        <v>47</v>
      </c>
    </row>
    <row r="18" spans="2:21">
      <c r="C18" s="261"/>
      <c r="D18" s="342"/>
      <c r="E18" s="715"/>
      <c r="F18" s="269"/>
      <c r="G18" s="269"/>
      <c r="H18" s="269"/>
      <c r="I18" s="269"/>
      <c r="J18" s="269"/>
      <c r="K18" s="269"/>
      <c r="L18" s="269"/>
      <c r="M18" s="342"/>
      <c r="N18" s="269"/>
      <c r="O18" s="269"/>
      <c r="P18" s="269"/>
    </row>
    <row r="19" spans="2:21">
      <c r="C19" s="261"/>
      <c r="D19" s="342"/>
      <c r="E19" s="715"/>
      <c r="F19" s="269"/>
      <c r="G19" s="269"/>
      <c r="H19" s="269"/>
      <c r="I19" s="269"/>
      <c r="J19" s="269"/>
      <c r="K19" s="269"/>
      <c r="L19" s="269"/>
      <c r="M19" s="342"/>
      <c r="N19" s="269"/>
      <c r="O19" s="269"/>
      <c r="P19" s="269"/>
    </row>
    <row r="20" spans="2:21">
      <c r="C20" s="261"/>
      <c r="D20" s="342"/>
      <c r="E20" s="716"/>
      <c r="F20" s="342"/>
      <c r="G20" s="342"/>
      <c r="H20" s="342"/>
      <c r="I20" s="342"/>
      <c r="J20" s="342"/>
      <c r="K20" s="342"/>
      <c r="L20" s="342"/>
      <c r="M20" s="342"/>
      <c r="N20" s="269"/>
      <c r="O20" s="269"/>
      <c r="P20" s="269"/>
    </row>
    <row r="21" spans="2:21">
      <c r="B21" s="717"/>
      <c r="C21" s="718"/>
      <c r="D21" s="342"/>
      <c r="E21" s="426"/>
      <c r="F21" s="342"/>
      <c r="G21" s="719"/>
      <c r="H21" s="496"/>
      <c r="I21" s="342"/>
      <c r="J21" s="720"/>
      <c r="K21" s="342"/>
      <c r="L21" s="342"/>
      <c r="M21" s="269"/>
      <c r="N21" s="269"/>
      <c r="O21" s="269"/>
      <c r="P21" s="269"/>
      <c r="Q21" s="342"/>
    </row>
    <row r="22" spans="2:21">
      <c r="B22" s="717"/>
      <c r="C22" s="718"/>
      <c r="D22" s="342"/>
      <c r="E22" s="426"/>
      <c r="F22" s="342"/>
      <c r="G22" s="719"/>
      <c r="H22" s="496"/>
      <c r="I22" s="342"/>
      <c r="J22" s="720"/>
      <c r="K22" s="342"/>
      <c r="L22" s="342"/>
      <c r="M22" s="269"/>
      <c r="N22" s="269"/>
      <c r="O22" s="269"/>
      <c r="P22" s="269"/>
      <c r="Q22" s="342"/>
    </row>
    <row r="23" spans="2:21">
      <c r="D23" s="342"/>
      <c r="E23" s="342"/>
      <c r="F23" s="342"/>
      <c r="G23" s="342"/>
      <c r="H23" s="342"/>
      <c r="I23" s="342"/>
      <c r="J23" s="720"/>
      <c r="K23" s="342"/>
      <c r="L23" s="342"/>
      <c r="M23" s="721"/>
      <c r="N23" s="269"/>
      <c r="O23" s="269"/>
      <c r="P23" s="269"/>
      <c r="Q23" s="342"/>
    </row>
    <row r="24" spans="2:21">
      <c r="D24" s="342"/>
      <c r="E24" s="342"/>
      <c r="F24" s="342"/>
      <c r="G24" s="342"/>
      <c r="H24" s="615"/>
      <c r="I24" s="342"/>
      <c r="J24" s="720"/>
      <c r="K24" s="342"/>
      <c r="L24" s="342"/>
      <c r="M24" s="722"/>
      <c r="N24" s="342"/>
      <c r="O24" s="342"/>
      <c r="P24" s="342"/>
      <c r="Q24" s="342"/>
      <c r="R24" s="342"/>
      <c r="S24" s="342"/>
      <c r="T24" s="342"/>
      <c r="U24" s="342"/>
    </row>
    <row r="25" spans="2:21" s="269" customFormat="1">
      <c r="C25" s="723"/>
      <c r="D25" s="268" t="s">
        <v>363</v>
      </c>
    </row>
    <row r="26" spans="2:21">
      <c r="B26" s="433" t="s">
        <v>88</v>
      </c>
      <c r="C26" s="196" t="str">
        <f>$J$4</f>
        <v>Atlán.</v>
      </c>
      <c r="D26" s="724" t="s">
        <v>292</v>
      </c>
      <c r="E26" s="162"/>
      <c r="F26" s="162"/>
      <c r="G26" s="162"/>
      <c r="H26" s="162"/>
      <c r="I26" s="162"/>
      <c r="J26" s="204"/>
      <c r="K26" s="162"/>
      <c r="L26" s="162"/>
      <c r="M26" s="162"/>
      <c r="N26" s="162"/>
      <c r="O26" s="162"/>
      <c r="P26" s="204"/>
      <c r="Q26" s="162"/>
      <c r="R26" s="162"/>
      <c r="S26" s="162"/>
      <c r="T26" s="162"/>
      <c r="U26" s="162"/>
    </row>
    <row r="27" spans="2:21">
      <c r="B27" s="682" t="s">
        <v>69</v>
      </c>
      <c r="C27" s="684" t="s">
        <v>46</v>
      </c>
      <c r="D27" s="684" t="s">
        <v>294</v>
      </c>
      <c r="E27" s="684" t="s">
        <v>293</v>
      </c>
      <c r="F27" s="684" t="s">
        <v>237</v>
      </c>
      <c r="G27" s="684" t="s">
        <v>235</v>
      </c>
      <c r="H27" s="684" t="s">
        <v>238</v>
      </c>
      <c r="I27" s="684" t="s">
        <v>236</v>
      </c>
      <c r="J27" s="684" t="s">
        <v>239</v>
      </c>
      <c r="K27" s="684" t="s">
        <v>240</v>
      </c>
      <c r="L27" s="684" t="s">
        <v>50</v>
      </c>
      <c r="M27" s="686" t="s">
        <v>294</v>
      </c>
      <c r="N27" s="686" t="s">
        <v>293</v>
      </c>
      <c r="O27" s="686" t="s">
        <v>237</v>
      </c>
      <c r="P27" s="686" t="s">
        <v>235</v>
      </c>
      <c r="Q27" s="686" t="s">
        <v>238</v>
      </c>
      <c r="R27" s="686" t="s">
        <v>236</v>
      </c>
      <c r="S27" s="686" t="s">
        <v>239</v>
      </c>
      <c r="T27" s="686" t="s">
        <v>240</v>
      </c>
      <c r="U27" s="686" t="s">
        <v>50</v>
      </c>
    </row>
    <row r="28" spans="2:21">
      <c r="B28" s="693" t="s">
        <v>68</v>
      </c>
      <c r="C28" s="695">
        <f t="shared" ref="C28:C35" si="7">IFERROR(SUM(D28:L28)/SUM($D$36:$L$36),)</f>
        <v>0.95744680851063835</v>
      </c>
      <c r="D28" s="697">
        <f>IF($J$4="Todas",SUMIFS(DB_Q4!$G$5:$G$254,DB_Q4!$B$5:$B$254,D$27),SUMIFS(DB_Q4!$G$5:$G$254,DB_Q4!$E$5:$E$254,$J$4,DB_Q4!$B$5:$B$254,D$27))</f>
        <v>3</v>
      </c>
      <c r="E28" s="697">
        <f>IF($J$4="Todas",SUMIFS(DB_Q4!$G$5:$G$254,DB_Q4!$B$5:$B$254,E$27),SUMIFS(DB_Q4!$G$5:$G$254,DB_Q4!$E$5:$E$254,$J$4,DB_Q4!$B$5:$B$254,E$27))</f>
        <v>0</v>
      </c>
      <c r="F28" s="697">
        <f>IF($J$4="Todas",SUMIFS(DB_Q4!$G$5:$G$254,DB_Q4!$B$5:$B$254,F$27),SUMIFS(DB_Q4!$G$5:$G$254,DB_Q4!$E$5:$E$254,$J$4,DB_Q4!$B$5:$B$254,F$27))</f>
        <v>1</v>
      </c>
      <c r="G28" s="697">
        <f>IF($J$4="Todas",SUMIFS(DB_Q4!$G$5:$G$254,DB_Q4!$B$5:$B$254,G$27),SUMIFS(DB_Q4!$G$5:$G$254,DB_Q4!$E$5:$E$254,$J$4,DB_Q4!$B$5:$B$254,G$27))</f>
        <v>10</v>
      </c>
      <c r="H28" s="697">
        <f>IF($J$4="Todas",SUMIFS(DB_Q4!$G$5:$G$254,DB_Q4!$B$5:$B$254,H$27),SUMIFS(DB_Q4!$G$5:$G$254,DB_Q4!$E$5:$E$254,$J$4,DB_Q4!$B$5:$B$254,H$27))</f>
        <v>11</v>
      </c>
      <c r="I28" s="697">
        <f>IF($J$4="Todas",SUMIFS(DB_Q4!$G$5:$G$254,DB_Q4!$B$5:$B$254,I$27),SUMIFS(DB_Q4!$G$5:$G$254,DB_Q4!$E$5:$E$254,$J$4,DB_Q4!$B$5:$B$254,I$27))</f>
        <v>0</v>
      </c>
      <c r="J28" s="697">
        <f>IF($J$4="Todas",SUMIFS(DB_Q4!$G$5:$G$254,DB_Q4!$B$5:$B$254,J$27),SUMIFS(DB_Q4!$G$5:$G$254,DB_Q4!$E$5:$E$254,$J$4,DB_Q4!$B$5:$B$254,J$27))</f>
        <v>10</v>
      </c>
      <c r="K28" s="697">
        <f>IF($J$4="Todas",SUMIFS(DB_Q4!$G$5:$G$254,DB_Q4!$B$5:$B$254,K$27),SUMIFS(DB_Q4!$G$5:$G$254,DB_Q4!$E$5:$E$254,$J$4,DB_Q4!$B$5:$B$254,K$27))</f>
        <v>10</v>
      </c>
      <c r="L28" s="697">
        <f>IF($J$4="Todas",SUMIFS(DB_Q4!$G$5:$G$254,DB_Q4!$B$5:$B$254,L$27),SUMIFS(DB_Q4!$G$5:$G$254,DB_Q4!$E$5:$E$254,$J$4,DB_Q4!$B$5:$B$254,L$27))</f>
        <v>0</v>
      </c>
      <c r="M28" s="725">
        <f t="shared" ref="M28:U35" si="8">IFERROR(D28/D$36,)</f>
        <v>0.75</v>
      </c>
      <c r="N28" s="725">
        <f t="shared" si="8"/>
        <v>0</v>
      </c>
      <c r="O28" s="725">
        <f t="shared" si="8"/>
        <v>1</v>
      </c>
      <c r="P28" s="725">
        <f t="shared" si="8"/>
        <v>1</v>
      </c>
      <c r="Q28" s="725">
        <f t="shared" si="8"/>
        <v>1</v>
      </c>
      <c r="R28" s="725">
        <f t="shared" si="8"/>
        <v>0</v>
      </c>
      <c r="S28" s="725">
        <f t="shared" si="8"/>
        <v>1</v>
      </c>
      <c r="T28" s="725">
        <f t="shared" si="8"/>
        <v>0.90909090909090906</v>
      </c>
      <c r="U28" s="725">
        <f t="shared" si="8"/>
        <v>0</v>
      </c>
    </row>
    <row r="29" spans="2:21">
      <c r="B29" s="701" t="s">
        <v>67</v>
      </c>
      <c r="C29" s="703">
        <f t="shared" si="7"/>
        <v>4.2553191489361701E-2</v>
      </c>
      <c r="D29" s="705">
        <f>IF($J$4="Todas",SUMIFS(DB_Q4!$H$5:$H$254,DB_Q4!$B$5:$B$254,D$27),SUMIFS(DB_Q4!$H$5:$H$254,DB_Q4!$E$5:$E$254,$J$4,DB_Q4!$B$5:$B$254,D$27))</f>
        <v>0</v>
      </c>
      <c r="E29" s="705">
        <f>IF($J$4="Todas",SUMIFS(DB_Q4!$H$5:$H$254,DB_Q4!$B$5:$B$254,E$27),SUMIFS(DB_Q4!$H$5:$H$254,DB_Q4!$E$5:$E$254,$J$4,DB_Q4!$B$5:$B$254,E$27))</f>
        <v>0</v>
      </c>
      <c r="F29" s="705">
        <f>IF($J$4="Todas",SUMIFS(DB_Q4!$H$5:$H$254,DB_Q4!$B$5:$B$254,F$27),SUMIFS(DB_Q4!$H$5:$H$254,DB_Q4!$E$5:$E$254,$J$4,DB_Q4!$B$5:$B$254,F$27))</f>
        <v>0</v>
      </c>
      <c r="G29" s="705">
        <f>IF($J$4="Todas",SUMIFS(DB_Q4!$H$5:$H$254,DB_Q4!$B$5:$B$254,G$27),SUMIFS(DB_Q4!$H$5:$H$254,DB_Q4!$E$5:$E$254,$J$4,DB_Q4!$B$5:$B$254,G$27))</f>
        <v>0</v>
      </c>
      <c r="H29" s="705">
        <f>IF($J$4="Todas",SUMIFS(DB_Q4!$H$5:$H$254,DB_Q4!$B$5:$B$254,H$27),SUMIFS(DB_Q4!$H$5:$H$254,DB_Q4!$E$5:$E$254,$J$4,DB_Q4!$B$5:$B$254,H$27))</f>
        <v>2</v>
      </c>
      <c r="I29" s="705">
        <f>IF($J$4="Todas",SUMIFS(DB_Q4!$H$5:$H$254,DB_Q4!$B$5:$B$254,I$27),SUMIFS(DB_Q4!$H$5:$H$254,DB_Q4!$E$5:$E$254,$J$4,DB_Q4!$B$5:$B$254,I$27))</f>
        <v>0</v>
      </c>
      <c r="J29" s="705">
        <f>IF($J$4="Todas",SUMIFS(DB_Q4!$H$5:$H$254,DB_Q4!$B$5:$B$254,J$27),SUMIFS(DB_Q4!$H$5:$H$254,DB_Q4!$E$5:$E$254,$J$4,DB_Q4!$B$5:$B$254,J$27))</f>
        <v>0</v>
      </c>
      <c r="K29" s="705">
        <f>IF($J$4="Todas",SUMIFS(DB_Q4!$H$5:$H$254,DB_Q4!$B$5:$B$254,K$27),SUMIFS(DB_Q4!$H$5:$H$254,DB_Q4!$E$5:$E$254,$J$4,DB_Q4!$B$5:$B$254,K$27))</f>
        <v>0</v>
      </c>
      <c r="L29" s="705">
        <f>IF($J$4="Todas",SUMIFS(DB_Q4!$H$5:$H$254,DB_Q4!$B$5:$B$254,L$27),SUMIFS(DB_Q4!$H$5:$H$254,DB_Q4!$E$5:$E$254,$J$4,DB_Q4!$B$5:$B$254,L$27))</f>
        <v>0</v>
      </c>
      <c r="M29" s="726">
        <f t="shared" si="8"/>
        <v>0</v>
      </c>
      <c r="N29" s="726">
        <f t="shared" si="8"/>
        <v>0</v>
      </c>
      <c r="O29" s="726">
        <f t="shared" si="8"/>
        <v>0</v>
      </c>
      <c r="P29" s="726">
        <f t="shared" si="8"/>
        <v>0</v>
      </c>
      <c r="Q29" s="726">
        <f t="shared" si="8"/>
        <v>0.18181818181818182</v>
      </c>
      <c r="R29" s="726">
        <f t="shared" si="8"/>
        <v>0</v>
      </c>
      <c r="S29" s="726">
        <f t="shared" si="8"/>
        <v>0</v>
      </c>
      <c r="T29" s="726">
        <f t="shared" si="8"/>
        <v>0</v>
      </c>
      <c r="U29" s="726">
        <f t="shared" si="8"/>
        <v>0</v>
      </c>
    </row>
    <row r="30" spans="2:21">
      <c r="B30" s="701" t="s">
        <v>124</v>
      </c>
      <c r="C30" s="703">
        <f t="shared" si="7"/>
        <v>0</v>
      </c>
      <c r="D30" s="705">
        <f>IF($J$4="Todas",SUMIFS(DB_Q4!$I$5:$I$254,DB_Q4!$B$5:$B$254,D$27),SUMIFS(DB_Q4!$I$5:$I$254,DB_Q4!$E$5:$E$254,$J$4,DB_Q4!$B$5:$B$254,D$27))</f>
        <v>0</v>
      </c>
      <c r="E30" s="705">
        <f>IF($J$4="Todas",SUMIFS(DB_Q4!$I$5:$I$254,DB_Q4!$B$5:$B$254,E$27),SUMIFS(DB_Q4!$I$5:$I$254,DB_Q4!$E$5:$E$254,$J$4,DB_Q4!$B$5:$B$254,E$27))</f>
        <v>0</v>
      </c>
      <c r="F30" s="705">
        <f>IF($J$4="Todas",SUMIFS(DB_Q4!$I$5:$I$254,DB_Q4!$B$5:$B$254,F$27),SUMIFS(DB_Q4!$I$5:$I$254,DB_Q4!$E$5:$E$254,$J$4,DB_Q4!$B$5:$B$254,F$27))</f>
        <v>0</v>
      </c>
      <c r="G30" s="705">
        <f>IF($J$4="Todas",SUMIFS(DB_Q4!$I$5:$I$254,DB_Q4!$B$5:$B$254,G$27),SUMIFS(DB_Q4!$I$5:$I$254,DB_Q4!$E$5:$E$254,$J$4,DB_Q4!$B$5:$B$254,G$27))</f>
        <v>0</v>
      </c>
      <c r="H30" s="705">
        <f>IF($J$4="Todas",SUMIFS(DB_Q4!$I$5:$I$254,DB_Q4!$B$5:$B$254,H$27),SUMIFS(DB_Q4!$I$5:$I$254,DB_Q4!$E$5:$E$254,$J$4,DB_Q4!$B$5:$B$254,H$27))</f>
        <v>0</v>
      </c>
      <c r="I30" s="705">
        <f>IF($J$4="Todas",SUMIFS(DB_Q4!$I$5:$I$254,DB_Q4!$B$5:$B$254,I$27),SUMIFS(DB_Q4!$I$5:$I$254,DB_Q4!$E$5:$E$254,$J$4,DB_Q4!$B$5:$B$254,I$27))</f>
        <v>0</v>
      </c>
      <c r="J30" s="705">
        <f>IF($J$4="Todas",SUMIFS(DB_Q4!$I$5:$I$254,DB_Q4!$B$5:$B$254,J$27),SUMIFS(DB_Q4!$I$5:$I$254,DB_Q4!$E$5:$E$254,$J$4,DB_Q4!$B$5:$B$254,J$27))</f>
        <v>0</v>
      </c>
      <c r="K30" s="705">
        <f>IF($J$4="Todas",SUMIFS(DB_Q4!$I$5:$I$254,DB_Q4!$B$5:$B$254,K$27),SUMIFS(DB_Q4!$I$5:$I$254,DB_Q4!$E$5:$E$254,$J$4,DB_Q4!$B$5:$B$254,K$27))</f>
        <v>0</v>
      </c>
      <c r="L30" s="705">
        <f>IF($J$4="Todas",SUMIFS(DB_Q4!$I$5:$I$254,DB_Q4!$B$5:$B$254,L$27),SUMIFS(DB_Q4!$I$5:$I$254,DB_Q4!$E$5:$E$254,$J$4,DB_Q4!$B$5:$B$254,L$27))</f>
        <v>0</v>
      </c>
      <c r="M30" s="726">
        <f t="shared" si="8"/>
        <v>0</v>
      </c>
      <c r="N30" s="726">
        <f t="shared" si="8"/>
        <v>0</v>
      </c>
      <c r="O30" s="726">
        <f t="shared" si="8"/>
        <v>0</v>
      </c>
      <c r="P30" s="726">
        <f t="shared" si="8"/>
        <v>0</v>
      </c>
      <c r="Q30" s="726">
        <f t="shared" si="8"/>
        <v>0</v>
      </c>
      <c r="R30" s="726">
        <f t="shared" si="8"/>
        <v>0</v>
      </c>
      <c r="S30" s="726">
        <f t="shared" si="8"/>
        <v>0</v>
      </c>
      <c r="T30" s="726">
        <f t="shared" si="8"/>
        <v>0</v>
      </c>
      <c r="U30" s="726">
        <f t="shared" si="8"/>
        <v>0</v>
      </c>
    </row>
    <row r="31" spans="2:21">
      <c r="B31" s="701" t="s">
        <v>51</v>
      </c>
      <c r="C31" s="703">
        <f t="shared" si="7"/>
        <v>0.1276595744680851</v>
      </c>
      <c r="D31" s="705">
        <f>IF($J$4="Todas",SUMIFS(DB_Q4!$J$5:$J$254,DB_Q4!$B$5:$B$254,D$27),SUMIFS(DB_Q4!$J$5:$J$254,DB_Q4!$E$5:$E$254,$J$4,DB_Q4!$B$5:$B$254,D$27))</f>
        <v>1</v>
      </c>
      <c r="E31" s="705">
        <f>IF($J$4="Todas",SUMIFS(DB_Q4!$J$5:$J$254,DB_Q4!$B$5:$B$254,E$27),SUMIFS(DB_Q4!$J$5:$J$254,DB_Q4!$E$5:$E$254,$J$4,DB_Q4!$B$5:$B$254,E$27))</f>
        <v>0</v>
      </c>
      <c r="F31" s="705">
        <f>IF($J$4="Todas",SUMIFS(DB_Q4!$J$5:$J$254,DB_Q4!$B$5:$B$254,F$27),SUMIFS(DB_Q4!$J$5:$J$254,DB_Q4!$E$5:$E$254,$J$4,DB_Q4!$B$5:$B$254,F$27))</f>
        <v>0</v>
      </c>
      <c r="G31" s="705">
        <f>IF($J$4="Todas",SUMIFS(DB_Q4!$J$5:$J$254,DB_Q4!$B$5:$B$254,G$27),SUMIFS(DB_Q4!$J$5:$J$254,DB_Q4!$E$5:$E$254,$J$4,DB_Q4!$B$5:$B$254,G$27))</f>
        <v>0</v>
      </c>
      <c r="H31" s="705">
        <f>IF($J$4="Todas",SUMIFS(DB_Q4!$J$5:$J$254,DB_Q4!$B$5:$B$254,H$27),SUMIFS(DB_Q4!$J$5:$J$254,DB_Q4!$E$5:$E$254,$J$4,DB_Q4!$B$5:$B$254,H$27))</f>
        <v>0</v>
      </c>
      <c r="I31" s="705">
        <f>IF($J$4="Todas",SUMIFS(DB_Q4!$J$5:$J$254,DB_Q4!$B$5:$B$254,I$27),SUMIFS(DB_Q4!$J$5:$J$254,DB_Q4!$E$5:$E$254,$J$4,DB_Q4!$B$5:$B$254,I$27))</f>
        <v>0</v>
      </c>
      <c r="J31" s="705">
        <f>IF($J$4="Todas",SUMIFS(DB_Q4!$J$5:$J$254,DB_Q4!$B$5:$B$254,J$27),SUMIFS(DB_Q4!$J$5:$J$254,DB_Q4!$E$5:$E$254,$J$4,DB_Q4!$B$5:$B$254,J$27))</f>
        <v>0</v>
      </c>
      <c r="K31" s="705">
        <f>IF($J$4="Todas",SUMIFS(DB_Q4!$J$5:$J$254,DB_Q4!$B$5:$B$254,K$27),SUMIFS(DB_Q4!$J$5:$J$254,DB_Q4!$E$5:$E$254,$J$4,DB_Q4!$B$5:$B$254,K$27))</f>
        <v>5</v>
      </c>
      <c r="L31" s="705">
        <f>IF($J$4="Todas",SUMIFS(DB_Q4!$J$5:$J$254,DB_Q4!$B$5:$B$254,L$27),SUMIFS(DB_Q4!$J$5:$J$254,DB_Q4!$E$5:$E$254,$J$4,DB_Q4!$B$5:$B$254,L$27))</f>
        <v>0</v>
      </c>
      <c r="M31" s="726">
        <f t="shared" si="8"/>
        <v>0.25</v>
      </c>
      <c r="N31" s="726">
        <f t="shared" si="8"/>
        <v>0</v>
      </c>
      <c r="O31" s="726">
        <f t="shared" si="8"/>
        <v>0</v>
      </c>
      <c r="P31" s="726">
        <f t="shared" si="8"/>
        <v>0</v>
      </c>
      <c r="Q31" s="726">
        <f t="shared" si="8"/>
        <v>0</v>
      </c>
      <c r="R31" s="726">
        <f t="shared" si="8"/>
        <v>0</v>
      </c>
      <c r="S31" s="726">
        <f t="shared" si="8"/>
        <v>0</v>
      </c>
      <c r="T31" s="726">
        <f t="shared" si="8"/>
        <v>0.45454545454545453</v>
      </c>
      <c r="U31" s="726">
        <f t="shared" si="8"/>
        <v>0</v>
      </c>
    </row>
    <row r="32" spans="2:21">
      <c r="B32" s="701" t="s">
        <v>203</v>
      </c>
      <c r="C32" s="703">
        <f t="shared" si="7"/>
        <v>0</v>
      </c>
      <c r="D32" s="705">
        <f>IF($J$4="Todas",SUMIFS(DB_Q4!$K$5:$K$254,DB_Q4!$B$5:$B$254,D$27),SUMIFS(DB_Q4!$K$5:$K$254,DB_Q4!$E$5:$E$254,$J$4,DB_Q4!$B$5:$B$254,D$27))</f>
        <v>0</v>
      </c>
      <c r="E32" s="705">
        <f>IF($J$4="Todas",SUMIFS(DB_Q4!$K$5:$K$254,DB_Q4!$B$5:$B$254,E$27),SUMIFS(DB_Q4!$K$5:$K$254,DB_Q4!$E$5:$E$254,$J$4,DB_Q4!$B$5:$B$254,E$27))</f>
        <v>0</v>
      </c>
      <c r="F32" s="705">
        <f>IF($J$4="Todas",SUMIFS(DB_Q4!$K$5:$K$254,DB_Q4!$B$5:$B$254,F$27),SUMIFS(DB_Q4!$K$5:$K$254,DB_Q4!$E$5:$E$254,$J$4,DB_Q4!$B$5:$B$254,F$27))</f>
        <v>0</v>
      </c>
      <c r="G32" s="705">
        <f>IF($J$4="Todas",SUMIFS(DB_Q4!$K$5:$K$254,DB_Q4!$B$5:$B$254,G$27),SUMIFS(DB_Q4!$K$5:$K$254,DB_Q4!$E$5:$E$254,$J$4,DB_Q4!$B$5:$B$254,G$27))</f>
        <v>0</v>
      </c>
      <c r="H32" s="705">
        <f>IF($J$4="Todas",SUMIFS(DB_Q4!$K$5:$K$254,DB_Q4!$B$5:$B$254,H$27),SUMIFS(DB_Q4!$K$5:$K$254,DB_Q4!$E$5:$E$254,$J$4,DB_Q4!$B$5:$B$254,H$27))</f>
        <v>0</v>
      </c>
      <c r="I32" s="705">
        <f>IF($J$4="Todas",SUMIFS(DB_Q4!$K$5:$K$254,DB_Q4!$B$5:$B$254,I$27),SUMIFS(DB_Q4!$K$5:$K$254,DB_Q4!$E$5:$E$254,$J$4,DB_Q4!$B$5:$B$254,I$27))</f>
        <v>0</v>
      </c>
      <c r="J32" s="705">
        <f>IF($J$4="Todas",SUMIFS(DB_Q4!$K$5:$K$254,DB_Q4!$B$5:$B$254,J$27),SUMIFS(DB_Q4!$K$5:$K$254,DB_Q4!$E$5:$E$254,$J$4,DB_Q4!$B$5:$B$254,J$27))</f>
        <v>0</v>
      </c>
      <c r="K32" s="705">
        <f>IF($J$4="Todas",SUMIFS(DB_Q4!$K$5:$K$254,DB_Q4!$B$5:$B$254,K$27),SUMIFS(DB_Q4!$K$5:$K$254,DB_Q4!$E$5:$E$254,$J$4,DB_Q4!$B$5:$B$254,K$27))</f>
        <v>0</v>
      </c>
      <c r="L32" s="705">
        <f>IF($J$4="Todas",SUMIFS(DB_Q4!$K$5:$K$254,DB_Q4!$B$5:$B$254,L$27),SUMIFS(DB_Q4!$K$5:$K$254,DB_Q4!$E$5:$E$254,$J$4,DB_Q4!$B$5:$B$254,L$27))</f>
        <v>0</v>
      </c>
      <c r="M32" s="726">
        <f t="shared" si="8"/>
        <v>0</v>
      </c>
      <c r="N32" s="726">
        <f t="shared" si="8"/>
        <v>0</v>
      </c>
      <c r="O32" s="726">
        <f t="shared" si="8"/>
        <v>0</v>
      </c>
      <c r="P32" s="726">
        <f t="shared" si="8"/>
        <v>0</v>
      </c>
      <c r="Q32" s="726">
        <f t="shared" si="8"/>
        <v>0</v>
      </c>
      <c r="R32" s="726">
        <f t="shared" si="8"/>
        <v>0</v>
      </c>
      <c r="S32" s="726">
        <f t="shared" si="8"/>
        <v>0</v>
      </c>
      <c r="T32" s="726">
        <f t="shared" si="8"/>
        <v>0</v>
      </c>
      <c r="U32" s="726">
        <f t="shared" si="8"/>
        <v>0</v>
      </c>
    </row>
    <row r="33" spans="2:27">
      <c r="B33" s="701" t="s">
        <v>45</v>
      </c>
      <c r="C33" s="703">
        <f t="shared" si="7"/>
        <v>0</v>
      </c>
      <c r="D33" s="705">
        <f>IF($J$4="Todas",SUMIFS(DB_Q4!$L$5:$L$254,DB_Q4!$B$5:$B$254,D$27),SUMIFS(DB_Q4!$L$5:$L$254,DB_Q4!$E$5:$E$254,$J$4,DB_Q4!$B$5:$B$254,D$27))</f>
        <v>0</v>
      </c>
      <c r="E33" s="705">
        <f>IF($J$4="Todas",SUMIFS(DB_Q4!$L$5:$L$254,DB_Q4!$B$5:$B$254,E$27),SUMIFS(DB_Q4!$L$5:$L$254,DB_Q4!$E$5:$E$254,$J$4,DB_Q4!$B$5:$B$254,E$27))</f>
        <v>0</v>
      </c>
      <c r="F33" s="705">
        <f>IF($J$4="Todas",SUMIFS(DB_Q4!$L$5:$L$254,DB_Q4!$B$5:$B$254,F$27),SUMIFS(DB_Q4!$L$5:$L$254,DB_Q4!$E$5:$E$254,$J$4,DB_Q4!$B$5:$B$254,F$27))</f>
        <v>0</v>
      </c>
      <c r="G33" s="705">
        <f>IF($J$4="Todas",SUMIFS(DB_Q4!$L$5:$L$254,DB_Q4!$B$5:$B$254,G$27),SUMIFS(DB_Q4!$L$5:$L$254,DB_Q4!$E$5:$E$254,$J$4,DB_Q4!$B$5:$B$254,G$27))</f>
        <v>0</v>
      </c>
      <c r="H33" s="705">
        <f>IF($J$4="Todas",SUMIFS(DB_Q4!$L$5:$L$254,DB_Q4!$B$5:$B$254,H$27),SUMIFS(DB_Q4!$L$5:$L$254,DB_Q4!$E$5:$E$254,$J$4,DB_Q4!$B$5:$B$254,H$27))</f>
        <v>0</v>
      </c>
      <c r="I33" s="705">
        <f>IF($J$4="Todas",SUMIFS(DB_Q4!$L$5:$L$254,DB_Q4!$B$5:$B$254,I$27),SUMIFS(DB_Q4!$L$5:$L$254,DB_Q4!$E$5:$E$254,$J$4,DB_Q4!$B$5:$B$254,I$27))</f>
        <v>0</v>
      </c>
      <c r="J33" s="705">
        <f>IF($J$4="Todas",SUMIFS(DB_Q4!$L$5:$L$254,DB_Q4!$B$5:$B$254,J$27),SUMIFS(DB_Q4!$L$5:$L$254,DB_Q4!$E$5:$E$254,$J$4,DB_Q4!$B$5:$B$254,J$27))</f>
        <v>0</v>
      </c>
      <c r="K33" s="705">
        <f>IF($J$4="Todas",SUMIFS(DB_Q4!$L$5:$L$254,DB_Q4!$B$5:$B$254,K$27),SUMIFS(DB_Q4!$L$5:$L$254,DB_Q4!$E$5:$E$254,$J$4,DB_Q4!$B$5:$B$254,K$27))</f>
        <v>0</v>
      </c>
      <c r="L33" s="705">
        <f>IF($J$4="Todas",SUMIFS(DB_Q4!$L$5:$L$254,DB_Q4!$B$5:$B$254,L$27),SUMIFS(DB_Q4!$L$5:$L$254,DB_Q4!$E$5:$E$254,$J$4,DB_Q4!$B$5:$B$254,L$27))</f>
        <v>0</v>
      </c>
      <c r="M33" s="726">
        <f t="shared" si="8"/>
        <v>0</v>
      </c>
      <c r="N33" s="726">
        <f t="shared" si="8"/>
        <v>0</v>
      </c>
      <c r="O33" s="726">
        <f t="shared" si="8"/>
        <v>0</v>
      </c>
      <c r="P33" s="726">
        <f t="shared" si="8"/>
        <v>0</v>
      </c>
      <c r="Q33" s="726">
        <f t="shared" si="8"/>
        <v>0</v>
      </c>
      <c r="R33" s="726">
        <f t="shared" si="8"/>
        <v>0</v>
      </c>
      <c r="S33" s="726">
        <f t="shared" si="8"/>
        <v>0</v>
      </c>
      <c r="T33" s="726">
        <f t="shared" si="8"/>
        <v>0</v>
      </c>
      <c r="U33" s="726">
        <f t="shared" si="8"/>
        <v>0</v>
      </c>
    </row>
    <row r="34" spans="2:27">
      <c r="B34" s="701" t="s">
        <v>52</v>
      </c>
      <c r="C34" s="703">
        <f t="shared" si="7"/>
        <v>2.1276595744680851E-2</v>
      </c>
      <c r="D34" s="705">
        <f>IF($J$4="Todas",SUMIFS(DB_Q4!$M$5:$M$254,DB_Q4!$B$5:$B$254,D$27),SUMIFS(DB_Q4!$M$5:$M$254,DB_Q4!$E$5:$E$254,$J$4,DB_Q4!$B$5:$B$254,D$27))</f>
        <v>0</v>
      </c>
      <c r="E34" s="705">
        <f>IF($J$4="Todas",SUMIFS(DB_Q4!$M$5:$M$254,DB_Q4!$B$5:$B$254,E$27),SUMIFS(DB_Q4!$M$5:$M$254,DB_Q4!$E$5:$E$254,$J$4,DB_Q4!$B$5:$B$254,E$27))</f>
        <v>0</v>
      </c>
      <c r="F34" s="705">
        <f>IF($J$4="Todas",SUMIFS(DB_Q4!$M$5:$M$254,DB_Q4!$B$5:$B$254,F$27),SUMIFS(DB_Q4!$M$5:$M$254,DB_Q4!$E$5:$E$254,$J$4,DB_Q4!$B$5:$B$254,F$27))</f>
        <v>0</v>
      </c>
      <c r="G34" s="705">
        <f>IF($J$4="Todas",SUMIFS(DB_Q4!$M$5:$M$254,DB_Q4!$B$5:$B$254,G$27),SUMIFS(DB_Q4!$M$5:$M$254,DB_Q4!$E$5:$E$254,$J$4,DB_Q4!$B$5:$B$254,G$27))</f>
        <v>1</v>
      </c>
      <c r="H34" s="705">
        <f>IF($J$4="Todas",SUMIFS(DB_Q4!$M$5:$M$254,DB_Q4!$B$5:$B$254,H$27),SUMIFS(DB_Q4!$M$5:$M$254,DB_Q4!$E$5:$E$254,$J$4,DB_Q4!$B$5:$B$254,H$27))</f>
        <v>0</v>
      </c>
      <c r="I34" s="705">
        <f>IF($J$4="Todas",SUMIFS(DB_Q4!$M$5:$M$254,DB_Q4!$B$5:$B$254,I$27),SUMIFS(DB_Q4!$M$5:$M$254,DB_Q4!$E$5:$E$254,$J$4,DB_Q4!$B$5:$B$254,I$27))</f>
        <v>0</v>
      </c>
      <c r="J34" s="705">
        <f>IF($J$4="Todas",SUMIFS(DB_Q4!$M$5:$M$254,DB_Q4!$B$5:$B$254,J$27),SUMIFS(DB_Q4!$M$5:$M$254,DB_Q4!$E$5:$E$254,$J$4,DB_Q4!$B$5:$B$254,J$27))</f>
        <v>0</v>
      </c>
      <c r="K34" s="705">
        <f>IF($J$4="Todas",SUMIFS(DB_Q4!$M$5:$M$254,DB_Q4!$B$5:$B$254,K$27),SUMIFS(DB_Q4!$M$5:$M$254,DB_Q4!$E$5:$E$254,$J$4,DB_Q4!$B$5:$B$254,K$27))</f>
        <v>0</v>
      </c>
      <c r="L34" s="705">
        <f>IF($J$4="Todas",SUMIFS(DB_Q4!$M$5:$M$254,DB_Q4!$B$5:$B$254,L$27),SUMIFS(DB_Q4!$M$5:$M$254,DB_Q4!$E$5:$E$254,$J$4,DB_Q4!$B$5:$B$254,L$27))</f>
        <v>0</v>
      </c>
      <c r="M34" s="726">
        <f t="shared" si="8"/>
        <v>0</v>
      </c>
      <c r="N34" s="726">
        <f t="shared" si="8"/>
        <v>0</v>
      </c>
      <c r="O34" s="726">
        <f t="shared" si="8"/>
        <v>0</v>
      </c>
      <c r="P34" s="726">
        <f t="shared" si="8"/>
        <v>0.1</v>
      </c>
      <c r="Q34" s="726">
        <f t="shared" si="8"/>
        <v>0</v>
      </c>
      <c r="R34" s="726">
        <f t="shared" si="8"/>
        <v>0</v>
      </c>
      <c r="S34" s="726">
        <f t="shared" si="8"/>
        <v>0</v>
      </c>
      <c r="T34" s="726">
        <f t="shared" si="8"/>
        <v>0</v>
      </c>
      <c r="U34" s="726">
        <f t="shared" si="8"/>
        <v>0</v>
      </c>
    </row>
    <row r="35" spans="2:27" ht="13.5" thickBot="1">
      <c r="B35" s="709" t="s">
        <v>50</v>
      </c>
      <c r="C35" s="711">
        <f t="shared" si="7"/>
        <v>0</v>
      </c>
      <c r="D35" s="713">
        <f>IF($J$4="Todas",SUMIFS(DB_Q4!$N$5:$N$254,DB_Q4!$B$5:$B$254,D$27),SUMIFS(DB_Q4!$N$5:$N$254,DB_Q4!$E$5:$E$254,$J$4,DB_Q4!$B$5:$B$254,D$27))</f>
        <v>0</v>
      </c>
      <c r="E35" s="713">
        <f>IF($J$4="Todas",SUMIFS(DB_Q4!$N$5:$N$254,DB_Q4!$B$5:$B$254,E$27),SUMIFS(DB_Q4!$N$5:$N$254,DB_Q4!$E$5:$E$254,$J$4,DB_Q4!$B$5:$B$254,E$27))</f>
        <v>0</v>
      </c>
      <c r="F35" s="713">
        <f>IF($J$4="Todas",SUMIFS(DB_Q4!$N$5:$N$254,DB_Q4!$B$5:$B$254,F$27),SUMIFS(DB_Q4!$N$5:$N$254,DB_Q4!$E$5:$E$254,$J$4,DB_Q4!$B$5:$B$254,F$27))</f>
        <v>0</v>
      </c>
      <c r="G35" s="713">
        <f>IF($J$4="Todas",SUMIFS(DB_Q4!$N$5:$N$254,DB_Q4!$B$5:$B$254,G$27),SUMIFS(DB_Q4!$N$5:$N$254,DB_Q4!$E$5:$E$254,$J$4,DB_Q4!$B$5:$B$254,G$27))</f>
        <v>0</v>
      </c>
      <c r="H35" s="713">
        <f>IF($J$4="Todas",SUMIFS(DB_Q4!$N$5:$N$254,DB_Q4!$B$5:$B$254,H$27),SUMIFS(DB_Q4!$N$5:$N$254,DB_Q4!$E$5:$E$254,$J$4,DB_Q4!$B$5:$B$254,H$27))</f>
        <v>0</v>
      </c>
      <c r="I35" s="713">
        <f>IF($J$4="Todas",SUMIFS(DB_Q4!$N$5:$N$254,DB_Q4!$B$5:$B$254,I$27),SUMIFS(DB_Q4!$N$5:$N$254,DB_Q4!$E$5:$E$254,$J$4,DB_Q4!$B$5:$B$254,I$27))</f>
        <v>0</v>
      </c>
      <c r="J35" s="713">
        <f>IF($J$4="Todas",SUMIFS(DB_Q4!$N$5:$N$254,DB_Q4!$B$5:$B$254,J$27),SUMIFS(DB_Q4!$N$5:$N$254,DB_Q4!$E$5:$E$254,$J$4,DB_Q4!$B$5:$B$254,J$27))</f>
        <v>0</v>
      </c>
      <c r="K35" s="713">
        <f>IF($J$4="Todas",SUMIFS(DB_Q4!$N$5:$N$254,DB_Q4!$B$5:$B$254,K$27),SUMIFS(DB_Q4!$N$5:$N$254,DB_Q4!$E$5:$E$254,$J$4,DB_Q4!$B$5:$B$254,K$27))</f>
        <v>0</v>
      </c>
      <c r="L35" s="713">
        <f>IF($J$4="Todas",SUMIFS(DB_Q4!$N$5:$N$254,DB_Q4!$B$5:$B$254,L$27),SUMIFS(DB_Q4!$N$5:$N$254,DB_Q4!$E$5:$E$254,$J$4,DB_Q4!$B$5:$B$254,L$27))</f>
        <v>0</v>
      </c>
      <c r="M35" s="727">
        <f t="shared" si="8"/>
        <v>0</v>
      </c>
      <c r="N35" s="727">
        <f t="shared" si="8"/>
        <v>0</v>
      </c>
      <c r="O35" s="727">
        <f t="shared" si="8"/>
        <v>0</v>
      </c>
      <c r="P35" s="727">
        <f t="shared" si="8"/>
        <v>0</v>
      </c>
      <c r="Q35" s="727">
        <f t="shared" si="8"/>
        <v>0</v>
      </c>
      <c r="R35" s="727">
        <f t="shared" si="8"/>
        <v>0</v>
      </c>
      <c r="S35" s="727">
        <f t="shared" si="8"/>
        <v>0</v>
      </c>
      <c r="T35" s="727">
        <f t="shared" si="8"/>
        <v>0</v>
      </c>
      <c r="U35" s="727">
        <f t="shared" si="8"/>
        <v>0</v>
      </c>
    </row>
    <row r="36" spans="2:27" s="282" customFormat="1" ht="13.5" thickTop="1">
      <c r="B36" s="239"/>
      <c r="C36" s="248"/>
      <c r="D36" s="655">
        <f>IF($J$4="Todas",COUNTIF(DB_Q4!$B$5:$B$254,D$27),COUNTIFS(DB_Q4!$E$5:$E$254,$J$4,DB_Q4!$B$5:$B$254,D$27))</f>
        <v>4</v>
      </c>
      <c r="E36" s="655">
        <f>IF($J$4="Todas",COUNTIF(DB_Q4!$B$5:$B$254,E$27),COUNTIFS(DB_Q4!$E$5:$E$254,$J$4,DB_Q4!$B$5:$B$254,E$27))</f>
        <v>0</v>
      </c>
      <c r="F36" s="655">
        <f>IF($J$4="Todas",COUNTIF(DB_Q4!$B$5:$B$254,F$27),COUNTIFS(DB_Q4!$E$5:$E$254,$J$4,DB_Q4!$B$5:$B$254,F$27))</f>
        <v>1</v>
      </c>
      <c r="G36" s="655">
        <f>IF($J$4="Todas",COUNTIF(DB_Q4!$B$5:$B$254,G$27),COUNTIFS(DB_Q4!$E$5:$E$254,$J$4,DB_Q4!$B$5:$B$254,G$27))</f>
        <v>10</v>
      </c>
      <c r="H36" s="655">
        <f>IF($J$4="Todas",COUNTIF(DB_Q4!$B$5:$B$254,H$27),COUNTIFS(DB_Q4!$E$5:$E$254,$J$4,DB_Q4!$B$5:$B$254,H$27))</f>
        <v>11</v>
      </c>
      <c r="I36" s="655">
        <f>IF($J$4="Todas",COUNTIF(DB_Q4!$B$5:$B$254,I$27),COUNTIFS(DB_Q4!$E$5:$E$254,$J$4,DB_Q4!$B$5:$B$254,I$27))</f>
        <v>0</v>
      </c>
      <c r="J36" s="655">
        <f>IF($J$4="Todas",COUNTIF(DB_Q4!$B$5:$B$254,J$27),COUNTIFS(DB_Q4!$E$5:$E$254,$J$4,DB_Q4!$B$5:$B$254,J$27))</f>
        <v>10</v>
      </c>
      <c r="K36" s="655">
        <f>IF($J$4="Todas",COUNTIF(DB_Q4!$B$5:$B$254,K$27),COUNTIFS(DB_Q4!$E$5:$E$254,$J$4,DB_Q4!$B$5:$B$254,K$27))</f>
        <v>11</v>
      </c>
      <c r="L36" s="655">
        <f>IF($J$4="Todas",COUNTIF(DB_Q4!$B$5:$B$254,L$27),COUNTIFS(DB_Q4!$E$5:$E$254,$J$4,DB_Q4!$B$5:$B$254,L$27))</f>
        <v>0</v>
      </c>
      <c r="M36" s="728"/>
      <c r="N36" s="728"/>
      <c r="O36" s="728"/>
      <c r="P36" s="728"/>
      <c r="Q36" s="728"/>
      <c r="R36" s="728"/>
      <c r="S36" s="728"/>
      <c r="T36" s="728"/>
      <c r="U36" s="728"/>
      <c r="V36" s="438"/>
      <c r="W36" s="438"/>
      <c r="X36" s="438"/>
      <c r="Y36" s="253"/>
      <c r="Z36" s="253"/>
      <c r="AA36" s="253"/>
    </row>
    <row r="37" spans="2:27" s="282" customFormat="1">
      <c r="B37" s="239"/>
      <c r="C37" s="248"/>
      <c r="D37" s="438"/>
      <c r="E37" s="438"/>
      <c r="F37" s="253"/>
      <c r="G37" s="253"/>
      <c r="H37" s="438"/>
      <c r="I37" s="438"/>
      <c r="J37" s="438"/>
      <c r="K37" s="253"/>
      <c r="L37" s="253"/>
      <c r="M37" s="253"/>
      <c r="N37" s="438"/>
      <c r="O37" s="438"/>
      <c r="P37" s="438"/>
      <c r="Q37" s="438"/>
      <c r="R37" s="253"/>
      <c r="S37" s="253"/>
      <c r="T37" s="253"/>
      <c r="U37" s="253"/>
      <c r="V37" s="438"/>
      <c r="W37" s="438"/>
      <c r="X37" s="438"/>
      <c r="Y37" s="253"/>
      <c r="Z37" s="253"/>
      <c r="AA37" s="253"/>
    </row>
    <row r="38" spans="2:27" s="202" customFormat="1">
      <c r="B38" s="729"/>
      <c r="C38" s="559"/>
      <c r="T38" s="730"/>
      <c r="U38" s="730"/>
    </row>
    <row r="39" spans="2:27">
      <c r="B39" s="433" t="s">
        <v>88</v>
      </c>
      <c r="C39" s="196" t="str">
        <f>$J$4</f>
        <v>Atlán.</v>
      </c>
      <c r="D39" s="724" t="s">
        <v>295</v>
      </c>
      <c r="E39" s="671"/>
      <c r="F39" s="671"/>
      <c r="G39" s="671"/>
      <c r="H39" s="671"/>
      <c r="I39" s="671"/>
      <c r="J39" s="671"/>
      <c r="K39" s="671"/>
      <c r="L39" s="204"/>
      <c r="M39" s="249"/>
      <c r="N39" s="249"/>
      <c r="O39" s="249"/>
      <c r="P39" s="249"/>
      <c r="Q39" s="204"/>
      <c r="R39" s="204"/>
      <c r="S39" s="204"/>
      <c r="T39" s="672"/>
      <c r="U39" s="672"/>
    </row>
    <row r="40" spans="2:27">
      <c r="B40" s="682" t="s">
        <v>69</v>
      </c>
      <c r="C40" s="684" t="s">
        <v>46</v>
      </c>
      <c r="D40" s="684" t="s">
        <v>247</v>
      </c>
      <c r="E40" s="684" t="s">
        <v>248</v>
      </c>
      <c r="F40" s="684" t="s">
        <v>249</v>
      </c>
      <c r="G40" s="684" t="s">
        <v>250</v>
      </c>
      <c r="H40" s="684" t="s">
        <v>253</v>
      </c>
      <c r="I40" s="684" t="s">
        <v>251</v>
      </c>
      <c r="J40" s="684" t="s">
        <v>252</v>
      </c>
      <c r="K40" s="684" t="s">
        <v>90</v>
      </c>
      <c r="L40" s="686" t="s">
        <v>247</v>
      </c>
      <c r="M40" s="686" t="s">
        <v>248</v>
      </c>
      <c r="N40" s="686" t="s">
        <v>249</v>
      </c>
      <c r="O40" s="686" t="s">
        <v>250</v>
      </c>
      <c r="P40" s="686" t="s">
        <v>253</v>
      </c>
      <c r="Q40" s="686" t="s">
        <v>251</v>
      </c>
      <c r="R40" s="686" t="s">
        <v>252</v>
      </c>
      <c r="S40" s="686" t="s">
        <v>90</v>
      </c>
      <c r="T40" s="252"/>
      <c r="U40" s="252"/>
    </row>
    <row r="41" spans="2:27">
      <c r="B41" s="693" t="s">
        <v>68</v>
      </c>
      <c r="C41" s="695">
        <f t="shared" ref="C41:C48" si="9">IFERROR(SUM(D41:K41)/SUM($D$49:$K$49),)</f>
        <v>0.95744680851063835</v>
      </c>
      <c r="D41" s="697">
        <f>IF($J$4="Todas",SUMIFS(DB_Q4!$G$5:$G$254,DB_Q4!$D$5:$D$254,D$40),SUMIFS(DB_Q4!$G$5:$G$254,DB_Q4!$E$5:$E$254,$J$4,DB_Q4!$D$5:$D$254,D$40))</f>
        <v>8</v>
      </c>
      <c r="E41" s="697">
        <f>IF($J$4="Todas",SUMIFS(DB_Q4!$G$5:$G$254,DB_Q4!$D$5:$D$254,E$40),SUMIFS(DB_Q4!$G$5:$G$254,DB_Q4!$E$5:$E$254,$J$4,DB_Q4!$D$5:$D$254,E$40))</f>
        <v>14</v>
      </c>
      <c r="F41" s="697">
        <f>IF($J$4="Todas",SUMIFS(DB_Q4!$G$5:$G$254,DB_Q4!$D$5:$D$254,F$40),SUMIFS(DB_Q4!$G$5:$G$254,DB_Q4!$E$5:$E$254,$J$4,DB_Q4!$D$5:$D$254,F$40))</f>
        <v>6</v>
      </c>
      <c r="G41" s="697">
        <f>IF($J$4="Todas",SUMIFS(DB_Q4!$G$5:$G$254,DB_Q4!$D$5:$D$254,G$40),SUMIFS(DB_Q4!$G$5:$G$254,DB_Q4!$E$5:$E$254,$J$4,DB_Q4!$D$5:$D$254,G$40))</f>
        <v>10</v>
      </c>
      <c r="H41" s="697">
        <f>IF($J$4="Todas",SUMIFS(DB_Q4!$G$5:$G$254,DB_Q4!$D$5:$D$254,H$40),SUMIFS(DB_Q4!$G$5:$G$254,DB_Q4!$E$5:$E$254,$J$4,DB_Q4!$D$5:$D$254,H$40))</f>
        <v>2</v>
      </c>
      <c r="I41" s="697">
        <f>IF($J$4="Todas",SUMIFS(DB_Q4!$G$5:$G$254,DB_Q4!$D$5:$D$254,I$40),SUMIFS(DB_Q4!$G$5:$G$254,DB_Q4!$E$5:$E$254,$J$4,DB_Q4!$D$5:$D$254,I$40))</f>
        <v>1</v>
      </c>
      <c r="J41" s="697">
        <f>IF($J$4="Todas",SUMIFS(DB_Q4!$G$5:$G$254,DB_Q4!$D$5:$D$254,J$40),SUMIFS(DB_Q4!$G$5:$G$254,DB_Q4!$E$5:$E$254,$J$4,DB_Q4!$D$5:$D$254,J$40))</f>
        <v>3</v>
      </c>
      <c r="K41" s="697">
        <f>IF($J$4="Todas",SUMIFS(DB_Q4!$G$5:$G$254,DB_Q4!$D$5:$D$254,K$40),SUMIFS(DB_Q4!$G$5:$G$254,DB_Q4!$E$5:$E$254,$J$4,DB_Q4!$D$5:$D$254,K$40))</f>
        <v>1</v>
      </c>
      <c r="L41" s="725">
        <f t="shared" ref="L41:S48" si="10">IFERROR(D41/D$49,)</f>
        <v>0.88888888888888884</v>
      </c>
      <c r="M41" s="725">
        <f t="shared" si="10"/>
        <v>1</v>
      </c>
      <c r="N41" s="725">
        <f t="shared" si="10"/>
        <v>1</v>
      </c>
      <c r="O41" s="725">
        <f t="shared" si="10"/>
        <v>1</v>
      </c>
      <c r="P41" s="725">
        <f t="shared" si="10"/>
        <v>1</v>
      </c>
      <c r="Q41" s="725">
        <f t="shared" si="10"/>
        <v>1</v>
      </c>
      <c r="R41" s="725">
        <f t="shared" si="10"/>
        <v>0.75</v>
      </c>
      <c r="S41" s="725">
        <f t="shared" si="10"/>
        <v>1</v>
      </c>
      <c r="T41" s="253"/>
      <c r="U41" s="253"/>
    </row>
    <row r="42" spans="2:27">
      <c r="B42" s="701" t="s">
        <v>67</v>
      </c>
      <c r="C42" s="703">
        <f t="shared" si="9"/>
        <v>4.2553191489361701E-2</v>
      </c>
      <c r="D42" s="705">
        <f>IF($J$4="Todas",SUMIFS(DB_Q4!$H$5:$H$254,DB_Q4!$D$5:$D$254,D$40),SUMIFS(DB_Q4!$H$5:$H$254,DB_Q4!$E$5:$E$254,$J$4,DB_Q4!$D$5:$D$254,D$40))</f>
        <v>1</v>
      </c>
      <c r="E42" s="705">
        <f>IF($J$4="Todas",SUMIFS(DB_Q4!$H$5:$H$254,DB_Q4!$D$5:$D$254,E$40),SUMIFS(DB_Q4!$H$5:$H$254,DB_Q4!$E$5:$E$254,$J$4,DB_Q4!$D$5:$D$254,E$40))</f>
        <v>0</v>
      </c>
      <c r="F42" s="705">
        <f>IF($J$4="Todas",SUMIFS(DB_Q4!$H$5:$H$254,DB_Q4!$D$5:$D$254,F$40),SUMIFS(DB_Q4!$H$5:$H$254,DB_Q4!$E$5:$E$254,$J$4,DB_Q4!$D$5:$D$254,F$40))</f>
        <v>0</v>
      </c>
      <c r="G42" s="705">
        <f>IF($J$4="Todas",SUMIFS(DB_Q4!$H$5:$H$254,DB_Q4!$D$5:$D$254,G$40),SUMIFS(DB_Q4!$H$5:$H$254,DB_Q4!$E$5:$E$254,$J$4,DB_Q4!$D$5:$D$254,G$40))</f>
        <v>0</v>
      </c>
      <c r="H42" s="705">
        <f>IF($J$4="Todas",SUMIFS(DB_Q4!$H$5:$H$254,DB_Q4!$D$5:$D$254,H$40),SUMIFS(DB_Q4!$H$5:$H$254,DB_Q4!$E$5:$E$254,$J$4,DB_Q4!$D$5:$D$254,H$40))</f>
        <v>1</v>
      </c>
      <c r="I42" s="705">
        <f>IF($J$4="Todas",SUMIFS(DB_Q4!$H$5:$H$254,DB_Q4!$D$5:$D$254,I$40),SUMIFS(DB_Q4!$H$5:$H$254,DB_Q4!$E$5:$E$254,$J$4,DB_Q4!$D$5:$D$254,I$40))</f>
        <v>0</v>
      </c>
      <c r="J42" s="705">
        <f>IF($J$4="Todas",SUMIFS(DB_Q4!$H$5:$H$254,DB_Q4!$D$5:$D$254,J$40),SUMIFS(DB_Q4!$H$5:$H$254,DB_Q4!$E$5:$E$254,$J$4,DB_Q4!$D$5:$D$254,J$40))</f>
        <v>0</v>
      </c>
      <c r="K42" s="705">
        <f>IF($J$4="Todas",SUMIFS(DB_Q4!$H$5:$H$254,DB_Q4!$D$5:$D$254,K$40),SUMIFS(DB_Q4!$H$5:$H$254,DB_Q4!$E$5:$E$254,$J$4,DB_Q4!$D$5:$D$254,K$40))</f>
        <v>0</v>
      </c>
      <c r="L42" s="726">
        <f t="shared" si="10"/>
        <v>0.1111111111111111</v>
      </c>
      <c r="M42" s="726">
        <f t="shared" si="10"/>
        <v>0</v>
      </c>
      <c r="N42" s="726">
        <f t="shared" si="10"/>
        <v>0</v>
      </c>
      <c r="O42" s="726">
        <f t="shared" si="10"/>
        <v>0</v>
      </c>
      <c r="P42" s="726">
        <f t="shared" si="10"/>
        <v>0.5</v>
      </c>
      <c r="Q42" s="726">
        <f t="shared" si="10"/>
        <v>0</v>
      </c>
      <c r="R42" s="726">
        <f t="shared" si="10"/>
        <v>0</v>
      </c>
      <c r="S42" s="726">
        <f t="shared" si="10"/>
        <v>0</v>
      </c>
      <c r="T42" s="253"/>
      <c r="U42" s="253"/>
    </row>
    <row r="43" spans="2:27">
      <c r="B43" s="701" t="s">
        <v>124</v>
      </c>
      <c r="C43" s="703">
        <f t="shared" si="9"/>
        <v>0</v>
      </c>
      <c r="D43" s="705">
        <f>IF($J$4="Todas",SUMIFS(DB_Q4!$I$5:$I$254,DB_Q4!$D$5:$D$254,D$40),SUMIFS(DB_Q4!$I$5:$I$254,DB_Q4!$E$5:$E$254,$J$4,DB_Q4!$D$5:$D$254,D$40))</f>
        <v>0</v>
      </c>
      <c r="E43" s="705">
        <f>IF($J$4="Todas",SUMIFS(DB_Q4!$I$5:$I$254,DB_Q4!$D$5:$D$254,E$40),SUMIFS(DB_Q4!$I$5:$I$254,DB_Q4!$E$5:$E$254,$J$4,DB_Q4!$D$5:$D$254,E$40))</f>
        <v>0</v>
      </c>
      <c r="F43" s="705">
        <f>IF($J$4="Todas",SUMIFS(DB_Q4!$I$5:$I$254,DB_Q4!$D$5:$D$254,F$40),SUMIFS(DB_Q4!$I$5:$I$254,DB_Q4!$E$5:$E$254,$J$4,DB_Q4!$D$5:$D$254,F$40))</f>
        <v>0</v>
      </c>
      <c r="G43" s="705">
        <f>IF($J$4="Todas",SUMIFS(DB_Q4!$I$5:$I$254,DB_Q4!$D$5:$D$254,G$40),SUMIFS(DB_Q4!$I$5:$I$254,DB_Q4!$E$5:$E$254,$J$4,DB_Q4!$D$5:$D$254,G$40))</f>
        <v>0</v>
      </c>
      <c r="H43" s="705">
        <f>IF($J$4="Todas",SUMIFS(DB_Q4!$I$5:$I$254,DB_Q4!$D$5:$D$254,H$40),SUMIFS(DB_Q4!$I$5:$I$254,DB_Q4!$E$5:$E$254,$J$4,DB_Q4!$D$5:$D$254,H$40))</f>
        <v>0</v>
      </c>
      <c r="I43" s="705">
        <f>IF($J$4="Todas",SUMIFS(DB_Q4!$I$5:$I$254,DB_Q4!$D$5:$D$254,I$40),SUMIFS(DB_Q4!$I$5:$I$254,DB_Q4!$E$5:$E$254,$J$4,DB_Q4!$D$5:$D$254,I$40))</f>
        <v>0</v>
      </c>
      <c r="J43" s="705">
        <f>IF($J$4="Todas",SUMIFS(DB_Q4!$I$5:$I$254,DB_Q4!$D$5:$D$254,J$40),SUMIFS(DB_Q4!$I$5:$I$254,DB_Q4!$E$5:$E$254,$J$4,DB_Q4!$D$5:$D$254,J$40))</f>
        <v>0</v>
      </c>
      <c r="K43" s="705">
        <f>IF($J$4="Todas",SUMIFS(DB_Q4!$I$5:$I$254,DB_Q4!$D$5:$D$254,K$40),SUMIFS(DB_Q4!$I$5:$I$254,DB_Q4!$E$5:$E$254,$J$4,DB_Q4!$D$5:$D$254,K$40))</f>
        <v>0</v>
      </c>
      <c r="L43" s="726">
        <f t="shared" si="10"/>
        <v>0</v>
      </c>
      <c r="M43" s="726">
        <f t="shared" si="10"/>
        <v>0</v>
      </c>
      <c r="N43" s="726">
        <f t="shared" si="10"/>
        <v>0</v>
      </c>
      <c r="O43" s="726">
        <f t="shared" si="10"/>
        <v>0</v>
      </c>
      <c r="P43" s="726">
        <f t="shared" si="10"/>
        <v>0</v>
      </c>
      <c r="Q43" s="726">
        <f t="shared" si="10"/>
        <v>0</v>
      </c>
      <c r="R43" s="726">
        <f t="shared" si="10"/>
        <v>0</v>
      </c>
      <c r="S43" s="726">
        <f t="shared" si="10"/>
        <v>0</v>
      </c>
      <c r="T43" s="253"/>
      <c r="U43" s="253"/>
    </row>
    <row r="44" spans="2:27">
      <c r="B44" s="701" t="s">
        <v>51</v>
      </c>
      <c r="C44" s="703">
        <f t="shared" si="9"/>
        <v>0.1276595744680851</v>
      </c>
      <c r="D44" s="705">
        <f>IF($J$4="Todas",SUMIFS(DB_Q4!$J$5:$J$254,DB_Q4!$D$5:$D$254,D$40),SUMIFS(DB_Q4!$J$5:$J$254,DB_Q4!$E$5:$E$254,$J$4,DB_Q4!$D$5:$D$254,D$40))</f>
        <v>1</v>
      </c>
      <c r="E44" s="705">
        <f>IF($J$4="Todas",SUMIFS(DB_Q4!$J$5:$J$254,DB_Q4!$D$5:$D$254,E$40),SUMIFS(DB_Q4!$J$5:$J$254,DB_Q4!$E$5:$E$254,$J$4,DB_Q4!$D$5:$D$254,E$40))</f>
        <v>0</v>
      </c>
      <c r="F44" s="705">
        <f>IF($J$4="Todas",SUMIFS(DB_Q4!$J$5:$J$254,DB_Q4!$D$5:$D$254,F$40),SUMIFS(DB_Q4!$J$5:$J$254,DB_Q4!$E$5:$E$254,$J$4,DB_Q4!$D$5:$D$254,F$40))</f>
        <v>2</v>
      </c>
      <c r="G44" s="705">
        <f>IF($J$4="Todas",SUMIFS(DB_Q4!$J$5:$J$254,DB_Q4!$D$5:$D$254,G$40),SUMIFS(DB_Q4!$J$5:$J$254,DB_Q4!$E$5:$E$254,$J$4,DB_Q4!$D$5:$D$254,G$40))</f>
        <v>1</v>
      </c>
      <c r="H44" s="705">
        <f>IF($J$4="Todas",SUMIFS(DB_Q4!$J$5:$J$254,DB_Q4!$D$5:$D$254,H$40),SUMIFS(DB_Q4!$J$5:$J$254,DB_Q4!$E$5:$E$254,$J$4,DB_Q4!$D$5:$D$254,H$40))</f>
        <v>0</v>
      </c>
      <c r="I44" s="705">
        <f>IF($J$4="Todas",SUMIFS(DB_Q4!$J$5:$J$254,DB_Q4!$D$5:$D$254,I$40),SUMIFS(DB_Q4!$J$5:$J$254,DB_Q4!$E$5:$E$254,$J$4,DB_Q4!$D$5:$D$254,I$40))</f>
        <v>0</v>
      </c>
      <c r="J44" s="705">
        <f>IF($J$4="Todas",SUMIFS(DB_Q4!$J$5:$J$254,DB_Q4!$D$5:$D$254,J$40),SUMIFS(DB_Q4!$J$5:$J$254,DB_Q4!$E$5:$E$254,$J$4,DB_Q4!$D$5:$D$254,J$40))</f>
        <v>1</v>
      </c>
      <c r="K44" s="705">
        <f>IF($J$4="Todas",SUMIFS(DB_Q4!$J$5:$J$254,DB_Q4!$D$5:$D$254,K$40),SUMIFS(DB_Q4!$J$5:$J$254,DB_Q4!$E$5:$E$254,$J$4,DB_Q4!$D$5:$D$254,K$40))</f>
        <v>1</v>
      </c>
      <c r="L44" s="726">
        <f t="shared" si="10"/>
        <v>0.1111111111111111</v>
      </c>
      <c r="M44" s="726">
        <f t="shared" si="10"/>
        <v>0</v>
      </c>
      <c r="N44" s="726">
        <f t="shared" si="10"/>
        <v>0.33333333333333331</v>
      </c>
      <c r="O44" s="726">
        <f t="shared" si="10"/>
        <v>0.1</v>
      </c>
      <c r="P44" s="726">
        <f t="shared" si="10"/>
        <v>0</v>
      </c>
      <c r="Q44" s="726">
        <f t="shared" si="10"/>
        <v>0</v>
      </c>
      <c r="R44" s="726">
        <f t="shared" si="10"/>
        <v>0.25</v>
      </c>
      <c r="S44" s="726">
        <f t="shared" si="10"/>
        <v>1</v>
      </c>
      <c r="T44" s="253"/>
      <c r="U44" s="253"/>
    </row>
    <row r="45" spans="2:27">
      <c r="B45" s="701" t="s">
        <v>203</v>
      </c>
      <c r="C45" s="703">
        <f t="shared" si="9"/>
        <v>0</v>
      </c>
      <c r="D45" s="705">
        <f>IF($J$4="Todas",SUMIFS(DB_Q4!$K$5:$K$254,DB_Q4!$D$5:$D$254,D$40),SUMIFS(DB_Q4!$K$5:$K$254,DB_Q4!$E$5:$E$254,$J$4,DB_Q4!$D$5:$D$254,D$40))</f>
        <v>0</v>
      </c>
      <c r="E45" s="705">
        <f>IF($J$4="Todas",SUMIFS(DB_Q4!$K$5:$K$254,DB_Q4!$D$5:$D$254,E$40),SUMIFS(DB_Q4!$K$5:$K$254,DB_Q4!$E$5:$E$254,$J$4,DB_Q4!$D$5:$D$254,E$40))</f>
        <v>0</v>
      </c>
      <c r="F45" s="705">
        <f>IF($J$4="Todas",SUMIFS(DB_Q4!$K$5:$K$254,DB_Q4!$D$5:$D$254,F$40),SUMIFS(DB_Q4!$K$5:$K$254,DB_Q4!$E$5:$E$254,$J$4,DB_Q4!$D$5:$D$254,F$40))</f>
        <v>0</v>
      </c>
      <c r="G45" s="705">
        <f>IF($J$4="Todas",SUMIFS(DB_Q4!$K$5:$K$254,DB_Q4!$D$5:$D$254,G$40),SUMIFS(DB_Q4!$K$5:$K$254,DB_Q4!$E$5:$E$254,$J$4,DB_Q4!$D$5:$D$254,G$40))</f>
        <v>0</v>
      </c>
      <c r="H45" s="705">
        <f>IF($J$4="Todas",SUMIFS(DB_Q4!$K$5:$K$254,DB_Q4!$D$5:$D$254,H$40),SUMIFS(DB_Q4!$K$5:$K$254,DB_Q4!$E$5:$E$254,$J$4,DB_Q4!$D$5:$D$254,H$40))</f>
        <v>0</v>
      </c>
      <c r="I45" s="705">
        <f>IF($J$4="Todas",SUMIFS(DB_Q4!$K$5:$K$254,DB_Q4!$D$5:$D$254,I$40),SUMIFS(DB_Q4!$K$5:$K$254,DB_Q4!$E$5:$E$254,$J$4,DB_Q4!$D$5:$D$254,I$40))</f>
        <v>0</v>
      </c>
      <c r="J45" s="705">
        <f>IF($J$4="Todas",SUMIFS(DB_Q4!$K$5:$K$254,DB_Q4!$D$5:$D$254,J$40),SUMIFS(DB_Q4!$K$5:$K$254,DB_Q4!$E$5:$E$254,$J$4,DB_Q4!$D$5:$D$254,J$40))</f>
        <v>0</v>
      </c>
      <c r="K45" s="705">
        <f>IF($J$4="Todas",SUMIFS(DB_Q4!$K$5:$K$254,DB_Q4!$D$5:$D$254,K$40),SUMIFS(DB_Q4!$K$5:$K$254,DB_Q4!$E$5:$E$254,$J$4,DB_Q4!$D$5:$D$254,K$40))</f>
        <v>0</v>
      </c>
      <c r="L45" s="726">
        <f t="shared" si="10"/>
        <v>0</v>
      </c>
      <c r="M45" s="726">
        <f t="shared" si="10"/>
        <v>0</v>
      </c>
      <c r="N45" s="726">
        <f t="shared" si="10"/>
        <v>0</v>
      </c>
      <c r="O45" s="726">
        <f t="shared" si="10"/>
        <v>0</v>
      </c>
      <c r="P45" s="726">
        <f t="shared" si="10"/>
        <v>0</v>
      </c>
      <c r="Q45" s="726">
        <f t="shared" si="10"/>
        <v>0</v>
      </c>
      <c r="R45" s="726">
        <f t="shared" si="10"/>
        <v>0</v>
      </c>
      <c r="S45" s="726">
        <f t="shared" si="10"/>
        <v>0</v>
      </c>
      <c r="T45" s="253"/>
      <c r="U45" s="253"/>
    </row>
    <row r="46" spans="2:27">
      <c r="B46" s="701" t="s">
        <v>45</v>
      </c>
      <c r="C46" s="703">
        <f t="shared" si="9"/>
        <v>0</v>
      </c>
      <c r="D46" s="705">
        <f>IF($J$4="Todas",SUMIFS(DB_Q4!$L$5:$L$254,DB_Q4!$D$5:$D$254,D$40),SUMIFS(DB_Q4!$L$5:$L$254,DB_Q4!$E$5:$E$254,$J$4,DB_Q4!$D$5:$D$254,D$40))</f>
        <v>0</v>
      </c>
      <c r="E46" s="705">
        <f>IF($J$4="Todas",SUMIFS(DB_Q4!$L$5:$L$254,DB_Q4!$D$5:$D$254,E$40),SUMIFS(DB_Q4!$L$5:$L$254,DB_Q4!$E$5:$E$254,$J$4,DB_Q4!$D$5:$D$254,E$40))</f>
        <v>0</v>
      </c>
      <c r="F46" s="705">
        <f>IF($J$4="Todas",SUMIFS(DB_Q4!$L$5:$L$254,DB_Q4!$D$5:$D$254,F$40),SUMIFS(DB_Q4!$L$5:$L$254,DB_Q4!$E$5:$E$254,$J$4,DB_Q4!$D$5:$D$254,F$40))</f>
        <v>0</v>
      </c>
      <c r="G46" s="705">
        <f>IF($J$4="Todas",SUMIFS(DB_Q4!$L$5:$L$254,DB_Q4!$D$5:$D$254,G$40),SUMIFS(DB_Q4!$L$5:$L$254,DB_Q4!$E$5:$E$254,$J$4,DB_Q4!$D$5:$D$254,G$40))</f>
        <v>0</v>
      </c>
      <c r="H46" s="705">
        <f>IF($J$4="Todas",SUMIFS(DB_Q4!$L$5:$L$254,DB_Q4!$D$5:$D$254,H$40),SUMIFS(DB_Q4!$L$5:$L$254,DB_Q4!$E$5:$E$254,$J$4,DB_Q4!$D$5:$D$254,H$40))</f>
        <v>0</v>
      </c>
      <c r="I46" s="705">
        <f>IF($J$4="Todas",SUMIFS(DB_Q4!$L$5:$L$254,DB_Q4!$D$5:$D$254,I$40),SUMIFS(DB_Q4!$L$5:$L$254,DB_Q4!$E$5:$E$254,$J$4,DB_Q4!$D$5:$D$254,I$40))</f>
        <v>0</v>
      </c>
      <c r="J46" s="705">
        <f>IF($J$4="Todas",SUMIFS(DB_Q4!$L$5:$L$254,DB_Q4!$D$5:$D$254,J$40),SUMIFS(DB_Q4!$L$5:$L$254,DB_Q4!$E$5:$E$254,$J$4,DB_Q4!$D$5:$D$254,J$40))</f>
        <v>0</v>
      </c>
      <c r="K46" s="705">
        <f>IF($J$4="Todas",SUMIFS(DB_Q4!$L$5:$L$254,DB_Q4!$D$5:$D$254,K$40),SUMIFS(DB_Q4!$L$5:$L$254,DB_Q4!$E$5:$E$254,$J$4,DB_Q4!$D$5:$D$254,K$40))</f>
        <v>0</v>
      </c>
      <c r="L46" s="726">
        <f t="shared" si="10"/>
        <v>0</v>
      </c>
      <c r="M46" s="726">
        <f t="shared" si="10"/>
        <v>0</v>
      </c>
      <c r="N46" s="726">
        <f t="shared" si="10"/>
        <v>0</v>
      </c>
      <c r="O46" s="726">
        <f t="shared" si="10"/>
        <v>0</v>
      </c>
      <c r="P46" s="726">
        <f t="shared" si="10"/>
        <v>0</v>
      </c>
      <c r="Q46" s="726">
        <f t="shared" si="10"/>
        <v>0</v>
      </c>
      <c r="R46" s="726">
        <f t="shared" si="10"/>
        <v>0</v>
      </c>
      <c r="S46" s="726">
        <f t="shared" si="10"/>
        <v>0</v>
      </c>
      <c r="T46" s="253"/>
      <c r="U46" s="253"/>
    </row>
    <row r="47" spans="2:27">
      <c r="B47" s="701" t="s">
        <v>52</v>
      </c>
      <c r="C47" s="703">
        <f t="shared" si="9"/>
        <v>2.1276595744680851E-2</v>
      </c>
      <c r="D47" s="705">
        <f>IF($J$4="Todas",SUMIFS(DB_Q4!$M$5:$M$254,DB_Q4!$D$5:$D$254,D$40),SUMIFS(DB_Q4!$M$5:$M$254,DB_Q4!$E$5:$E$254,$J$4,DB_Q4!$D$5:$D$254,D$40))</f>
        <v>0</v>
      </c>
      <c r="E47" s="705">
        <f>IF($J$4="Todas",SUMIFS(DB_Q4!$M$5:$M$254,DB_Q4!$D$5:$D$254,E$40),SUMIFS(DB_Q4!$M$5:$M$254,DB_Q4!$E$5:$E$254,$J$4,DB_Q4!$D$5:$D$254,E$40))</f>
        <v>0</v>
      </c>
      <c r="F47" s="705">
        <f>IF($J$4="Todas",SUMIFS(DB_Q4!$M$5:$M$254,DB_Q4!$D$5:$D$254,F$40),SUMIFS(DB_Q4!$M$5:$M$254,DB_Q4!$E$5:$E$254,$J$4,DB_Q4!$D$5:$D$254,F$40))</f>
        <v>0</v>
      </c>
      <c r="G47" s="705">
        <f>IF($J$4="Todas",SUMIFS(DB_Q4!$M$5:$M$254,DB_Q4!$D$5:$D$254,G$40),SUMIFS(DB_Q4!$M$5:$M$254,DB_Q4!$E$5:$E$254,$J$4,DB_Q4!$D$5:$D$254,G$40))</f>
        <v>0</v>
      </c>
      <c r="H47" s="705">
        <f>IF($J$4="Todas",SUMIFS(DB_Q4!$M$5:$M$254,DB_Q4!$D$5:$D$254,H$40),SUMIFS(DB_Q4!$M$5:$M$254,DB_Q4!$E$5:$E$254,$J$4,DB_Q4!$D$5:$D$254,H$40))</f>
        <v>0</v>
      </c>
      <c r="I47" s="705">
        <f>IF($J$4="Todas",SUMIFS(DB_Q4!$M$5:$M$254,DB_Q4!$D$5:$D$254,I$40),SUMIFS(DB_Q4!$M$5:$M$254,DB_Q4!$E$5:$E$254,$J$4,DB_Q4!$D$5:$D$254,I$40))</f>
        <v>0</v>
      </c>
      <c r="J47" s="705">
        <f>IF($J$4="Todas",SUMIFS(DB_Q4!$M$5:$M$254,DB_Q4!$D$5:$D$254,J$40),SUMIFS(DB_Q4!$M$5:$M$254,DB_Q4!$E$5:$E$254,$J$4,DB_Q4!$D$5:$D$254,J$40))</f>
        <v>1</v>
      </c>
      <c r="K47" s="705">
        <f>IF($J$4="Todas",SUMIFS(DB_Q4!$M$5:$M$254,DB_Q4!$D$5:$D$254,K$40),SUMIFS(DB_Q4!$M$5:$M$254,DB_Q4!$E$5:$E$254,$J$4,DB_Q4!$D$5:$D$254,K$40))</f>
        <v>0</v>
      </c>
      <c r="L47" s="726">
        <f t="shared" si="10"/>
        <v>0</v>
      </c>
      <c r="M47" s="726">
        <f t="shared" si="10"/>
        <v>0</v>
      </c>
      <c r="N47" s="726">
        <f t="shared" si="10"/>
        <v>0</v>
      </c>
      <c r="O47" s="726">
        <f t="shared" si="10"/>
        <v>0</v>
      </c>
      <c r="P47" s="726">
        <f t="shared" si="10"/>
        <v>0</v>
      </c>
      <c r="Q47" s="726">
        <f t="shared" si="10"/>
        <v>0</v>
      </c>
      <c r="R47" s="726">
        <f t="shared" si="10"/>
        <v>0.25</v>
      </c>
      <c r="S47" s="726">
        <f t="shared" si="10"/>
        <v>0</v>
      </c>
      <c r="T47" s="253"/>
      <c r="U47" s="253"/>
    </row>
    <row r="48" spans="2:27" ht="13.5" thickBot="1">
      <c r="B48" s="709" t="s">
        <v>50</v>
      </c>
      <c r="C48" s="711">
        <f t="shared" si="9"/>
        <v>0</v>
      </c>
      <c r="D48" s="713">
        <f>IF($J$4="Todas",SUMIFS(DB_Q4!$N$5:$N$254,DB_Q4!$D$5:$D$254,D$40),SUMIFS(DB_Q4!$N$5:$N$254,DB_Q4!$E$5:$E$254,$J$4,DB_Q4!$D$5:$D$254,D$40))</f>
        <v>0</v>
      </c>
      <c r="E48" s="713">
        <f>IF($J$4="Todas",SUMIFS(DB_Q4!$N$5:$N$254,DB_Q4!$D$5:$D$254,E$40),SUMIFS(DB_Q4!$N$5:$N$254,DB_Q4!$E$5:$E$254,$J$4,DB_Q4!$D$5:$D$254,E$40))</f>
        <v>0</v>
      </c>
      <c r="F48" s="713">
        <f>IF($J$4="Todas",SUMIFS(DB_Q4!$N$5:$N$254,DB_Q4!$D$5:$D$254,F$40),SUMIFS(DB_Q4!$N$5:$N$254,DB_Q4!$E$5:$E$254,$J$4,DB_Q4!$D$5:$D$254,F$40))</f>
        <v>0</v>
      </c>
      <c r="G48" s="713">
        <f>IF($J$4="Todas",SUMIFS(DB_Q4!$N$5:$N$254,DB_Q4!$D$5:$D$254,G$40),SUMIFS(DB_Q4!$N$5:$N$254,DB_Q4!$E$5:$E$254,$J$4,DB_Q4!$D$5:$D$254,G$40))</f>
        <v>0</v>
      </c>
      <c r="H48" s="713">
        <f>IF($J$4="Todas",SUMIFS(DB_Q4!$N$5:$N$254,DB_Q4!$D$5:$D$254,H$40),SUMIFS(DB_Q4!$N$5:$N$254,DB_Q4!$E$5:$E$254,$J$4,DB_Q4!$D$5:$D$254,H$40))</f>
        <v>0</v>
      </c>
      <c r="I48" s="713">
        <f>IF($J$4="Todas",SUMIFS(DB_Q4!$N$5:$N$254,DB_Q4!$D$5:$D$254,I$40),SUMIFS(DB_Q4!$N$5:$N$254,DB_Q4!$E$5:$E$254,$J$4,DB_Q4!$D$5:$D$254,I$40))</f>
        <v>0</v>
      </c>
      <c r="J48" s="713">
        <f>IF($J$4="Todas",SUMIFS(DB_Q4!$N$5:$N$254,DB_Q4!$D$5:$D$254,J$40),SUMIFS(DB_Q4!$N$5:$N$254,DB_Q4!$E$5:$E$254,$J$4,DB_Q4!$D$5:$D$254,J$40))</f>
        <v>0</v>
      </c>
      <c r="K48" s="713">
        <f>IF($J$4="Todas",SUMIFS(DB_Q4!$N$5:$N$254,DB_Q4!$D$5:$D$254,K$40),SUMIFS(DB_Q4!$N$5:$N$254,DB_Q4!$E$5:$E$254,$J$4,DB_Q4!$D$5:$D$254,K$40))</f>
        <v>0</v>
      </c>
      <c r="L48" s="727">
        <f t="shared" si="10"/>
        <v>0</v>
      </c>
      <c r="M48" s="727">
        <f t="shared" si="10"/>
        <v>0</v>
      </c>
      <c r="N48" s="727">
        <f t="shared" si="10"/>
        <v>0</v>
      </c>
      <c r="O48" s="727">
        <f t="shared" si="10"/>
        <v>0</v>
      </c>
      <c r="P48" s="727">
        <f t="shared" si="10"/>
        <v>0</v>
      </c>
      <c r="Q48" s="727">
        <f t="shared" si="10"/>
        <v>0</v>
      </c>
      <c r="R48" s="727">
        <f t="shared" si="10"/>
        <v>0</v>
      </c>
      <c r="S48" s="727">
        <f t="shared" si="10"/>
        <v>0</v>
      </c>
      <c r="T48" s="253"/>
      <c r="U48" s="253"/>
    </row>
    <row r="49" spans="2:21" ht="13.5" thickTop="1">
      <c r="D49" s="655">
        <f>IF($J$4="Todas",COUNTIF(DB_Q4!$D$5:$D$254,D$40),COUNTIFS(DB_Q4!$E$5:$E$254,$J$4,DB_Q4!$D$5:$D$254,D$40))</f>
        <v>9</v>
      </c>
      <c r="E49" s="655">
        <f>IF($J$4="Todas",COUNTIF(DB_Q4!$D$5:$D$254,E$40),COUNTIFS(DB_Q4!$E$5:$E$254,$J$4,DB_Q4!$D$5:$D$254,E$40))</f>
        <v>14</v>
      </c>
      <c r="F49" s="655">
        <f>IF($J$4="Todas",COUNTIF(DB_Q4!$D$5:$D$254,F$40),COUNTIFS(DB_Q4!$E$5:$E$254,$J$4,DB_Q4!$D$5:$D$254,F$40))</f>
        <v>6</v>
      </c>
      <c r="G49" s="655">
        <f>IF($J$4="Todas",COUNTIF(DB_Q4!$D$5:$D$254,G$40),COUNTIFS(DB_Q4!$E$5:$E$254,$J$4,DB_Q4!$D$5:$D$254,G$40))</f>
        <v>10</v>
      </c>
      <c r="H49" s="655">
        <f>IF($J$4="Todas",COUNTIF(DB_Q4!$D$5:$D$254,H$40),COUNTIFS(DB_Q4!$E$5:$E$254,$J$4,DB_Q4!$D$5:$D$254,H$40))</f>
        <v>2</v>
      </c>
      <c r="I49" s="655">
        <f>IF($J$4="Todas",COUNTIF(DB_Q4!$D$5:$D$254,I$40),COUNTIFS(DB_Q4!$E$5:$E$254,$J$4,DB_Q4!$D$5:$D$254,I$40))</f>
        <v>1</v>
      </c>
      <c r="J49" s="655">
        <f>IF($J$4="Todas",COUNTIF(DB_Q4!$D$5:$D$254,J$40),COUNTIFS(DB_Q4!$E$5:$E$254,$J$4,DB_Q4!$D$5:$D$254,J$40))</f>
        <v>4</v>
      </c>
      <c r="K49" s="655">
        <f>IF($J$4="Todas",COUNTIF(DB_Q4!$D$5:$D$254,K$40),COUNTIFS(DB_Q4!$E$5:$E$254,$J$4,DB_Q4!$D$5:$D$254,K$40))</f>
        <v>1</v>
      </c>
      <c r="L49" s="730"/>
      <c r="M49" s="730"/>
      <c r="N49" s="730"/>
      <c r="O49" s="730"/>
      <c r="P49" s="730"/>
      <c r="Q49" s="730">
        <f>IF($J$4="Todas",COUNTIF(DB_Q4!$F$5:$F$254,Q$40),COUNTIFS(DB_Q4!$E$5:$E$254,$J$4,DB_Q4!$F$5:$F$254,Q$40))</f>
        <v>0</v>
      </c>
      <c r="R49" s="730">
        <f>IF($J$4="Todas",COUNTIF(DB_Q4!$F$5:$F$254,R$40),COUNTIFS(DB_Q4!$E$5:$E$254,$J$4,DB_Q4!$F$5:$F$254,R$40))</f>
        <v>0</v>
      </c>
      <c r="S49" s="730"/>
    </row>
    <row r="51" spans="2:21" s="269" customFormat="1">
      <c r="C51" s="270"/>
    </row>
    <row r="52" spans="2:21">
      <c r="B52" s="433" t="s">
        <v>88</v>
      </c>
      <c r="C52" s="196" t="str">
        <f>$J$4</f>
        <v>Atlán.</v>
      </c>
      <c r="D52" s="724" t="s">
        <v>296</v>
      </c>
      <c r="E52" s="443"/>
      <c r="F52" s="443"/>
      <c r="G52" s="441"/>
      <c r="H52" s="442"/>
      <c r="I52" s="441"/>
      <c r="J52" s="724" t="s">
        <v>297</v>
      </c>
      <c r="K52" s="162"/>
      <c r="L52" s="162"/>
      <c r="M52" s="162"/>
      <c r="N52" s="162"/>
      <c r="O52" s="204"/>
      <c r="P52" s="204"/>
      <c r="Q52" s="204"/>
      <c r="R52" s="162"/>
      <c r="S52" s="162"/>
      <c r="T52" s="672"/>
      <c r="U52" s="672"/>
    </row>
    <row r="53" spans="2:21">
      <c r="B53" s="682" t="s">
        <v>69</v>
      </c>
      <c r="C53" s="684" t="s">
        <v>46</v>
      </c>
      <c r="D53" s="684" t="s">
        <v>89</v>
      </c>
      <c r="E53" s="684" t="s">
        <v>0</v>
      </c>
      <c r="F53" s="684" t="s">
        <v>90</v>
      </c>
      <c r="G53" s="686" t="s">
        <v>89</v>
      </c>
      <c r="H53" s="686" t="s">
        <v>0</v>
      </c>
      <c r="I53" s="731" t="s">
        <v>90</v>
      </c>
      <c r="J53" s="684" t="s">
        <v>242</v>
      </c>
      <c r="K53" s="684" t="s">
        <v>243</v>
      </c>
      <c r="L53" s="684" t="s">
        <v>244</v>
      </c>
      <c r="M53" s="684" t="s">
        <v>245</v>
      </c>
      <c r="N53" s="684" t="s">
        <v>90</v>
      </c>
      <c r="O53" s="686" t="s">
        <v>242</v>
      </c>
      <c r="P53" s="686" t="s">
        <v>243</v>
      </c>
      <c r="Q53" s="686" t="s">
        <v>244</v>
      </c>
      <c r="R53" s="686" t="s">
        <v>245</v>
      </c>
      <c r="S53" s="686" t="s">
        <v>90</v>
      </c>
      <c r="T53" s="252"/>
      <c r="U53" s="252"/>
    </row>
    <row r="54" spans="2:21">
      <c r="B54" s="693" t="s">
        <v>68</v>
      </c>
      <c r="C54" s="695">
        <f t="shared" ref="C54:C61" si="11">IFERROR(SUM(D54:F54)/SUM($D$62:$F$62),)</f>
        <v>0.95744680851063835</v>
      </c>
      <c r="D54" s="697">
        <f>IF($J$4="Todas",SUMIFS(DB_Q4!$G$5:$G$254,DB_Q4!$F$5:$F$254,D$53),SUMIFS(DB_Q4!$G$5:$G$254,DB_Q4!$E$5:$E$254,$J$4,DB_Q4!$F$5:$F$254,D$53))</f>
        <v>19</v>
      </c>
      <c r="E54" s="697">
        <f>IF($J$4="Todas",SUMIFS(DB_Q4!$G$5:$G$254,DB_Q4!$F$5:$F$254,E$53),SUMIFS(DB_Q4!$G$5:$G$254,DB_Q4!$E$5:$E$254,$J$4,DB_Q4!$F$5:$F$254,E$53))</f>
        <v>23</v>
      </c>
      <c r="F54" s="697">
        <f>IF($J$4="Todas",SUMIFS(DB_Q4!$G$5:$G$254,DB_Q4!$F$5:$F$254,F$53),SUMIFS(DB_Q4!$G$5:$G$254,DB_Q4!$E$5:$E$254,$J$4,DB_Q4!$F$5:$F$254,F$53))</f>
        <v>3</v>
      </c>
      <c r="G54" s="725">
        <f t="shared" ref="G54:I61" si="12">IFERROR(D54/D$62,)</f>
        <v>0.90476190476190477</v>
      </c>
      <c r="H54" s="725">
        <f t="shared" si="12"/>
        <v>1</v>
      </c>
      <c r="I54" s="732">
        <f t="shared" si="12"/>
        <v>1</v>
      </c>
      <c r="J54" s="697">
        <f>IF($J$4="Todas",SUMIFS(DB_Q4!$G$5:$G$254,DB_Q4!$C$5:$C$254,J$53),SUMIFS(DB_Q4!$G$5:$G$254,DB_Q4!$E$5:$E$254,$J$4,DB_Q4!$C$5:$C$254,J$53))</f>
        <v>4</v>
      </c>
      <c r="K54" s="697">
        <f>IF($J$4="Todas",SUMIFS(DB_Q4!$G$5:$G$254,DB_Q4!$C$5:$C$254,K$53),SUMIFS(DB_Q4!$G$5:$G$254,DB_Q4!$E$5:$E$254,$J$4,DB_Q4!$C$5:$C$254,K$53))</f>
        <v>19</v>
      </c>
      <c r="L54" s="697">
        <f>IF($J$4="Todas",SUMIFS(DB_Q4!$G$5:$G$254,DB_Q4!$C$5:$C$254,L$53),SUMIFS(DB_Q4!$G$5:$G$254,DB_Q4!$E$5:$E$254,$J$4,DB_Q4!$C$5:$C$254,L$53))</f>
        <v>16</v>
      </c>
      <c r="M54" s="697">
        <f>IF($J$4="Todas",SUMIFS(DB_Q4!$G$5:$G$254,DB_Q4!$C$5:$C$254,M$53),SUMIFS(DB_Q4!$G$5:$G$254,DB_Q4!$E$5:$E$254,$J$4,DB_Q4!$C$5:$C$254,M$53))</f>
        <v>4</v>
      </c>
      <c r="N54" s="697">
        <f>IF($J$4="Todas",SUMIFS(DB_Q4!$G$5:$G$254,DB_Q4!$C$5:$C$254,N$53),SUMIFS(DB_Q4!$G$5:$G$254,DB_Q4!$E$5:$E$254,$J$4,DB_Q4!$C$5:$C$254,N$53))</f>
        <v>2</v>
      </c>
      <c r="O54" s="725">
        <f t="shared" ref="O54:S61" si="13">IFERROR(J54/J$62,)</f>
        <v>0.8</v>
      </c>
      <c r="P54" s="725">
        <f t="shared" si="13"/>
        <v>1</v>
      </c>
      <c r="Q54" s="725">
        <f t="shared" si="13"/>
        <v>0.94117647058823528</v>
      </c>
      <c r="R54" s="725">
        <f t="shared" si="13"/>
        <v>1</v>
      </c>
      <c r="S54" s="725">
        <f t="shared" si="13"/>
        <v>1</v>
      </c>
      <c r="T54" s="253"/>
      <c r="U54" s="253"/>
    </row>
    <row r="55" spans="2:21">
      <c r="B55" s="701" t="s">
        <v>67</v>
      </c>
      <c r="C55" s="703">
        <f t="shared" si="11"/>
        <v>4.2553191489361701E-2</v>
      </c>
      <c r="D55" s="705">
        <f>IF($J$4="Todas",SUMIFS(DB_Q4!$H$5:$H$254,DB_Q4!$F$5:$F$254,D$53),SUMIFS(DB_Q4!$H$5:$H$254,DB_Q4!$E$5:$E$254,$J$4,DB_Q4!$F$5:$F$254,D$53))</f>
        <v>0</v>
      </c>
      <c r="E55" s="705">
        <f>IF($J$4="Todas",SUMIFS(DB_Q4!$H$5:$H$254,DB_Q4!$F$5:$F$254,E$53),SUMIFS(DB_Q4!$H$5:$H$254,DB_Q4!$E$5:$E$254,$J$4,DB_Q4!$F$5:$F$254,E$53))</f>
        <v>2</v>
      </c>
      <c r="F55" s="705">
        <f>IF($J$4="Todas",SUMIFS(DB_Q4!$H$5:$H$254,DB_Q4!$F$5:$F$254,F$53),SUMIFS(DB_Q4!$H$5:$H$254,DB_Q4!$E$5:$E$254,$J$4,DB_Q4!$F$5:$F$254,F$53))</f>
        <v>0</v>
      </c>
      <c r="G55" s="726">
        <f t="shared" si="12"/>
        <v>0</v>
      </c>
      <c r="H55" s="726">
        <f t="shared" si="12"/>
        <v>8.6956521739130432E-2</v>
      </c>
      <c r="I55" s="733">
        <f t="shared" si="12"/>
        <v>0</v>
      </c>
      <c r="J55" s="705">
        <f>IF($J$4="Todas",SUMIFS(DB_Q4!$H$5:$H$254,DB_Q4!$C$5:$C$254,J$53),SUMIFS(DB_Q4!$H$5:$H$254,DB_Q4!$E$5:$E$254,$J$4,DB_Q4!$C$5:$C$254,J$53))</f>
        <v>0</v>
      </c>
      <c r="K55" s="705">
        <f>IF($J$4="Todas",SUMIFS(DB_Q4!$H$5:$H$254,DB_Q4!$C$5:$C$254,K$53),SUMIFS(DB_Q4!$H$5:$H$254,DB_Q4!$E$5:$E$254,$J$4,DB_Q4!$C$5:$C$254,K$53))</f>
        <v>1</v>
      </c>
      <c r="L55" s="705">
        <f>IF($J$4="Todas",SUMIFS(DB_Q4!$H$5:$H$254,DB_Q4!$C$5:$C$254,L$53),SUMIFS(DB_Q4!$H$5:$H$254,DB_Q4!$E$5:$E$254,$J$4,DB_Q4!$C$5:$C$254,L$53))</f>
        <v>1</v>
      </c>
      <c r="M55" s="705">
        <f>IF($J$4="Todas",SUMIFS(DB_Q4!$H$5:$H$254,DB_Q4!$C$5:$C$254,M$53),SUMIFS(DB_Q4!$H$5:$H$254,DB_Q4!$E$5:$E$254,$J$4,DB_Q4!$C$5:$C$254,M$53))</f>
        <v>0</v>
      </c>
      <c r="N55" s="705">
        <f>IF($J$4="Todas",SUMIFS(DB_Q4!$H$5:$H$254,DB_Q4!$C$5:$C$254,N$53),SUMIFS(DB_Q4!$H$5:$H$254,DB_Q4!$E$5:$E$254,$J$4,DB_Q4!$C$5:$C$254,N$53))</f>
        <v>0</v>
      </c>
      <c r="O55" s="726">
        <f t="shared" si="13"/>
        <v>0</v>
      </c>
      <c r="P55" s="726">
        <f t="shared" si="13"/>
        <v>5.2631578947368418E-2</v>
      </c>
      <c r="Q55" s="726">
        <f t="shared" si="13"/>
        <v>5.8823529411764705E-2</v>
      </c>
      <c r="R55" s="726">
        <f t="shared" si="13"/>
        <v>0</v>
      </c>
      <c r="S55" s="726">
        <f t="shared" si="13"/>
        <v>0</v>
      </c>
      <c r="T55" s="253"/>
      <c r="U55" s="253"/>
    </row>
    <row r="56" spans="2:21">
      <c r="B56" s="701" t="s">
        <v>124</v>
      </c>
      <c r="C56" s="703">
        <f t="shared" si="11"/>
        <v>0</v>
      </c>
      <c r="D56" s="705">
        <f>IF($J$4="Todas",SUMIFS(DB_Q4!$I$5:$I$254,DB_Q4!$F$5:$F$254,D$53),SUMIFS(DB_Q4!$I$5:$I$254,DB_Q4!$E$5:$E$254,$J$4,DB_Q4!$F$5:$F$254,D$53))</f>
        <v>0</v>
      </c>
      <c r="E56" s="705">
        <f>IF($J$4="Todas",SUMIFS(DB_Q4!$I$5:$I$254,DB_Q4!$F$5:$F$254,E$53),SUMIFS(DB_Q4!$I$5:$I$254,DB_Q4!$E$5:$E$254,$J$4,DB_Q4!$F$5:$F$254,E$53))</f>
        <v>0</v>
      </c>
      <c r="F56" s="705">
        <f>IF($J$4="Todas",SUMIFS(DB_Q4!$I$5:$I$254,DB_Q4!$F$5:$F$254,F$53),SUMIFS(DB_Q4!$I$5:$I$254,DB_Q4!$E$5:$E$254,$J$4,DB_Q4!$F$5:$F$254,F$53))</f>
        <v>0</v>
      </c>
      <c r="G56" s="726">
        <f t="shared" si="12"/>
        <v>0</v>
      </c>
      <c r="H56" s="726">
        <f t="shared" si="12"/>
        <v>0</v>
      </c>
      <c r="I56" s="733">
        <f t="shared" si="12"/>
        <v>0</v>
      </c>
      <c r="J56" s="705">
        <f>IF($J$4="Todas",SUMIFS(DB_Q4!$I$5:$I$254,DB_Q4!$C$5:$C$254,J$53),SUMIFS(DB_Q4!$I$5:$I$254,DB_Q4!$E$5:$E$254,$J$4,DB_Q4!$C$5:$C$254,J$53))</f>
        <v>0</v>
      </c>
      <c r="K56" s="705">
        <f>IF($J$4="Todas",SUMIFS(DB_Q4!$I$5:$I$254,DB_Q4!$C$5:$C$254,K$53),SUMIFS(DB_Q4!$I$5:$I$254,DB_Q4!$E$5:$E$254,$J$4,DB_Q4!$C$5:$C$254,K$53))</f>
        <v>0</v>
      </c>
      <c r="L56" s="705">
        <f>IF($J$4="Todas",SUMIFS(DB_Q4!$I$5:$I$254,DB_Q4!$C$5:$C$254,L$53),SUMIFS(DB_Q4!$I$5:$I$254,DB_Q4!$E$5:$E$254,$J$4,DB_Q4!$C$5:$C$254,L$53))</f>
        <v>0</v>
      </c>
      <c r="M56" s="705">
        <f>IF($J$4="Todas",SUMIFS(DB_Q4!$I$5:$I$254,DB_Q4!$C$5:$C$254,M$53),SUMIFS(DB_Q4!$I$5:$I$254,DB_Q4!$E$5:$E$254,$J$4,DB_Q4!$C$5:$C$254,M$53))</f>
        <v>0</v>
      </c>
      <c r="N56" s="705">
        <f>IF($J$4="Todas",SUMIFS(DB_Q4!$I$5:$I$254,DB_Q4!$C$5:$C$254,N$53),SUMIFS(DB_Q4!$I$5:$I$254,DB_Q4!$E$5:$E$254,$J$4,DB_Q4!$C$5:$C$254,N$53))</f>
        <v>0</v>
      </c>
      <c r="O56" s="726">
        <f t="shared" si="13"/>
        <v>0</v>
      </c>
      <c r="P56" s="726">
        <f t="shared" si="13"/>
        <v>0</v>
      </c>
      <c r="Q56" s="726">
        <f t="shared" si="13"/>
        <v>0</v>
      </c>
      <c r="R56" s="726">
        <f t="shared" si="13"/>
        <v>0</v>
      </c>
      <c r="S56" s="726">
        <f t="shared" si="13"/>
        <v>0</v>
      </c>
      <c r="T56" s="253"/>
      <c r="U56" s="253"/>
    </row>
    <row r="57" spans="2:21">
      <c r="B57" s="701" t="s">
        <v>51</v>
      </c>
      <c r="C57" s="703">
        <f t="shared" si="11"/>
        <v>0.1276595744680851</v>
      </c>
      <c r="D57" s="705">
        <f>IF($J$4="Todas",SUMIFS(DB_Q4!$J$5:$J$254,DB_Q4!$F$5:$F$254,D$53),SUMIFS(DB_Q4!$J$5:$J$254,DB_Q4!$E$5:$E$254,$J$4,DB_Q4!$F$5:$F$254,D$53))</f>
        <v>3</v>
      </c>
      <c r="E57" s="705">
        <f>IF($J$4="Todas",SUMIFS(DB_Q4!$J$5:$J$254,DB_Q4!$F$5:$F$254,E$53),SUMIFS(DB_Q4!$J$5:$J$254,DB_Q4!$E$5:$E$254,$J$4,DB_Q4!$F$5:$F$254,E$53))</f>
        <v>2</v>
      </c>
      <c r="F57" s="705">
        <f>IF($J$4="Todas",SUMIFS(DB_Q4!$J$5:$J$254,DB_Q4!$F$5:$F$254,F$53),SUMIFS(DB_Q4!$J$5:$J$254,DB_Q4!$E$5:$E$254,$J$4,DB_Q4!$F$5:$F$254,F$53))</f>
        <v>1</v>
      </c>
      <c r="G57" s="726">
        <f t="shared" si="12"/>
        <v>0.14285714285714285</v>
      </c>
      <c r="H57" s="726">
        <f t="shared" si="12"/>
        <v>8.6956521739130432E-2</v>
      </c>
      <c r="I57" s="733">
        <f t="shared" si="12"/>
        <v>0.33333333333333331</v>
      </c>
      <c r="J57" s="705">
        <f>IF($J$4="Todas",SUMIFS(DB_Q4!$J$5:$J$254,DB_Q4!$C$5:$C$254,J$53),SUMIFS(DB_Q4!$J$5:$J$254,DB_Q4!$E$5:$E$254,$J$4,DB_Q4!$C$5:$C$254,J$53))</f>
        <v>1</v>
      </c>
      <c r="K57" s="705">
        <f>IF($J$4="Todas",SUMIFS(DB_Q4!$J$5:$J$254,DB_Q4!$C$5:$C$254,K$53),SUMIFS(DB_Q4!$J$5:$J$254,DB_Q4!$E$5:$E$254,$J$4,DB_Q4!$C$5:$C$254,K$53))</f>
        <v>0</v>
      </c>
      <c r="L57" s="705">
        <f>IF($J$4="Todas",SUMIFS(DB_Q4!$J$5:$J$254,DB_Q4!$C$5:$C$254,L$53),SUMIFS(DB_Q4!$J$5:$J$254,DB_Q4!$E$5:$E$254,$J$4,DB_Q4!$C$5:$C$254,L$53))</f>
        <v>5</v>
      </c>
      <c r="M57" s="705">
        <f>IF($J$4="Todas",SUMIFS(DB_Q4!$J$5:$J$254,DB_Q4!$C$5:$C$254,M$53),SUMIFS(DB_Q4!$J$5:$J$254,DB_Q4!$E$5:$E$254,$J$4,DB_Q4!$C$5:$C$254,M$53))</f>
        <v>0</v>
      </c>
      <c r="N57" s="705">
        <f>IF($J$4="Todas",SUMIFS(DB_Q4!$J$5:$J$254,DB_Q4!$C$5:$C$254,N$53),SUMIFS(DB_Q4!$J$5:$J$254,DB_Q4!$E$5:$E$254,$J$4,DB_Q4!$C$5:$C$254,N$53))</f>
        <v>0</v>
      </c>
      <c r="O57" s="726">
        <f t="shared" si="13"/>
        <v>0.2</v>
      </c>
      <c r="P57" s="726">
        <f t="shared" si="13"/>
        <v>0</v>
      </c>
      <c r="Q57" s="726">
        <f t="shared" si="13"/>
        <v>0.29411764705882354</v>
      </c>
      <c r="R57" s="726">
        <f t="shared" si="13"/>
        <v>0</v>
      </c>
      <c r="S57" s="726">
        <f t="shared" si="13"/>
        <v>0</v>
      </c>
      <c r="T57" s="253"/>
      <c r="U57" s="253"/>
    </row>
    <row r="58" spans="2:21">
      <c r="B58" s="701" t="s">
        <v>203</v>
      </c>
      <c r="C58" s="703">
        <f t="shared" si="11"/>
        <v>0</v>
      </c>
      <c r="D58" s="705">
        <f>IF($J$4="Todas",SUMIFS(DB_Q4!$K$5:$K$254,DB_Q4!$F$5:$F$254,D$53),SUMIFS(DB_Q4!$K$5:$K$254,DB_Q4!$E$5:$E$254,$J$4,DB_Q4!$F$5:$F$254,D$53))</f>
        <v>0</v>
      </c>
      <c r="E58" s="705">
        <f>IF($J$4="Todas",SUMIFS(DB_Q4!$K$5:$K$254,DB_Q4!$F$5:$F$254,E$53),SUMIFS(DB_Q4!$K$5:$K$254,DB_Q4!$E$5:$E$254,$J$4,DB_Q4!$F$5:$F$254,E$53))</f>
        <v>0</v>
      </c>
      <c r="F58" s="705">
        <f>IF($J$4="Todas",SUMIFS(DB_Q4!$K$5:$K$254,DB_Q4!$F$5:$F$254,F$53),SUMIFS(DB_Q4!$K$5:$K$254,DB_Q4!$E$5:$E$254,$J$4,DB_Q4!$F$5:$F$254,F$53))</f>
        <v>0</v>
      </c>
      <c r="G58" s="726">
        <f t="shared" si="12"/>
        <v>0</v>
      </c>
      <c r="H58" s="726">
        <f t="shared" si="12"/>
        <v>0</v>
      </c>
      <c r="I58" s="733">
        <f t="shared" si="12"/>
        <v>0</v>
      </c>
      <c r="J58" s="705">
        <f>IF($J$4="Todas",SUMIFS(DB_Q4!$K$5:$K$254,DB_Q4!$C$5:$C$254,J$53),SUMIFS(DB_Q4!$K$5:$K$254,DB_Q4!$E$5:$E$254,$J$4,DB_Q4!$C$5:$C$254,J$53))</f>
        <v>0</v>
      </c>
      <c r="K58" s="705">
        <f>IF($J$4="Todas",SUMIFS(DB_Q4!$K$5:$K$254,DB_Q4!$C$5:$C$254,K$53),SUMIFS(DB_Q4!$K$5:$K$254,DB_Q4!$E$5:$E$254,$J$4,DB_Q4!$C$5:$C$254,K$53))</f>
        <v>0</v>
      </c>
      <c r="L58" s="705">
        <f>IF($J$4="Todas",SUMIFS(DB_Q4!$K$5:$K$254,DB_Q4!$C$5:$C$254,L$53),SUMIFS(DB_Q4!$K$5:$K$254,DB_Q4!$E$5:$E$254,$J$4,DB_Q4!$C$5:$C$254,L$53))</f>
        <v>0</v>
      </c>
      <c r="M58" s="705">
        <f>IF($J$4="Todas",SUMIFS(DB_Q4!$K$5:$K$254,DB_Q4!$C$5:$C$254,M$53),SUMIFS(DB_Q4!$K$5:$K$254,DB_Q4!$E$5:$E$254,$J$4,DB_Q4!$C$5:$C$254,M$53))</f>
        <v>0</v>
      </c>
      <c r="N58" s="705">
        <f>IF($J$4="Todas",SUMIFS(DB_Q4!$K$5:$K$254,DB_Q4!$C$5:$C$254,N$53),SUMIFS(DB_Q4!$K$5:$K$254,DB_Q4!$E$5:$E$254,$J$4,DB_Q4!$C$5:$C$254,N$53))</f>
        <v>0</v>
      </c>
      <c r="O58" s="726">
        <f t="shared" si="13"/>
        <v>0</v>
      </c>
      <c r="P58" s="726">
        <f t="shared" si="13"/>
        <v>0</v>
      </c>
      <c r="Q58" s="726">
        <f t="shared" si="13"/>
        <v>0</v>
      </c>
      <c r="R58" s="726">
        <f t="shared" si="13"/>
        <v>0</v>
      </c>
      <c r="S58" s="726">
        <f t="shared" si="13"/>
        <v>0</v>
      </c>
      <c r="T58" s="253"/>
      <c r="U58" s="253"/>
    </row>
    <row r="59" spans="2:21">
      <c r="B59" s="701" t="s">
        <v>45</v>
      </c>
      <c r="C59" s="703">
        <f t="shared" si="11"/>
        <v>0</v>
      </c>
      <c r="D59" s="705">
        <f>IF($J$4="Todas",SUMIFS(DB_Q4!$L$5:$L$254,DB_Q4!$F$5:$F$254,D$53),SUMIFS(DB_Q4!$L$5:$L$254,DB_Q4!$E$5:$E$254,$J$4,DB_Q4!$F$5:$F$254,D$53))</f>
        <v>0</v>
      </c>
      <c r="E59" s="705">
        <f>IF($J$4="Todas",SUMIFS(DB_Q4!$L$5:$L$254,DB_Q4!$F$5:$F$254,E$53),SUMIFS(DB_Q4!$L$5:$L$254,DB_Q4!$E$5:$E$254,$J$4,DB_Q4!$F$5:$F$254,E$53))</f>
        <v>0</v>
      </c>
      <c r="F59" s="705">
        <f>IF($J$4="Todas",SUMIFS(DB_Q4!$L$5:$L$254,DB_Q4!$F$5:$F$254,F$53),SUMIFS(DB_Q4!$L$5:$L$254,DB_Q4!$E$5:$E$254,$J$4,DB_Q4!$F$5:$F$254,F$53))</f>
        <v>0</v>
      </c>
      <c r="G59" s="726">
        <f t="shared" si="12"/>
        <v>0</v>
      </c>
      <c r="H59" s="726">
        <f t="shared" si="12"/>
        <v>0</v>
      </c>
      <c r="I59" s="733">
        <f t="shared" si="12"/>
        <v>0</v>
      </c>
      <c r="J59" s="705">
        <f>IF($J$4="Todas",SUMIFS(DB_Q4!$L$5:$L$254,DB_Q4!$C$5:$C$254,J$53),SUMIFS(DB_Q4!$L$5:$L$254,DB_Q4!$E$5:$E$254,$J$4,DB_Q4!$C$5:$C$254,J$53))</f>
        <v>0</v>
      </c>
      <c r="K59" s="705">
        <f>IF($J$4="Todas",SUMIFS(DB_Q4!$L$5:$L$254,DB_Q4!$C$5:$C$254,K$53),SUMIFS(DB_Q4!$L$5:$L$254,DB_Q4!$E$5:$E$254,$J$4,DB_Q4!$C$5:$C$254,K$53))</f>
        <v>0</v>
      </c>
      <c r="L59" s="705">
        <f>IF($J$4="Todas",SUMIFS(DB_Q4!$L$5:$L$254,DB_Q4!$C$5:$C$254,L$53),SUMIFS(DB_Q4!$L$5:$L$254,DB_Q4!$E$5:$E$254,$J$4,DB_Q4!$C$5:$C$254,L$53))</f>
        <v>0</v>
      </c>
      <c r="M59" s="705">
        <f>IF($J$4="Todas",SUMIFS(DB_Q4!$L$5:$L$254,DB_Q4!$C$5:$C$254,M$53),SUMIFS(DB_Q4!$L$5:$L$254,DB_Q4!$E$5:$E$254,$J$4,DB_Q4!$C$5:$C$254,M$53))</f>
        <v>0</v>
      </c>
      <c r="N59" s="705">
        <f>IF($J$4="Todas",SUMIFS(DB_Q4!$L$5:$L$254,DB_Q4!$C$5:$C$254,N$53),SUMIFS(DB_Q4!$L$5:$L$254,DB_Q4!$E$5:$E$254,$J$4,DB_Q4!$C$5:$C$254,N$53))</f>
        <v>0</v>
      </c>
      <c r="O59" s="726">
        <f t="shared" si="13"/>
        <v>0</v>
      </c>
      <c r="P59" s="726">
        <f t="shared" si="13"/>
        <v>0</v>
      </c>
      <c r="Q59" s="726">
        <f t="shared" si="13"/>
        <v>0</v>
      </c>
      <c r="R59" s="726">
        <f t="shared" si="13"/>
        <v>0</v>
      </c>
      <c r="S59" s="726">
        <f t="shared" si="13"/>
        <v>0</v>
      </c>
      <c r="T59" s="253"/>
      <c r="U59" s="253"/>
    </row>
    <row r="60" spans="2:21">
      <c r="B60" s="701" t="s">
        <v>52</v>
      </c>
      <c r="C60" s="703">
        <f t="shared" si="11"/>
        <v>2.1276595744680851E-2</v>
      </c>
      <c r="D60" s="705">
        <f>IF($J$4="Todas",SUMIFS(DB_Q4!$M$5:$M$254,DB_Q4!$F$5:$F$254,D$53),SUMIFS(DB_Q4!$M$5:$M$254,DB_Q4!$E$5:$E$254,$J$4,DB_Q4!$F$5:$F$254,D$53))</f>
        <v>1</v>
      </c>
      <c r="E60" s="705">
        <f>IF($J$4="Todas",SUMIFS(DB_Q4!$M$5:$M$254,DB_Q4!$F$5:$F$254,E$53),SUMIFS(DB_Q4!$M$5:$M$254,DB_Q4!$E$5:$E$254,$J$4,DB_Q4!$F$5:$F$254,E$53))</f>
        <v>0</v>
      </c>
      <c r="F60" s="705">
        <f>IF($J$4="Todas",SUMIFS(DB_Q4!$M$5:$M$254,DB_Q4!$F$5:$F$254,F$53),SUMIFS(DB_Q4!$M$5:$M$254,DB_Q4!$E$5:$E$254,$J$4,DB_Q4!$F$5:$F$254,F$53))</f>
        <v>0</v>
      </c>
      <c r="G60" s="726">
        <f t="shared" si="12"/>
        <v>4.7619047619047616E-2</v>
      </c>
      <c r="H60" s="726">
        <f t="shared" si="12"/>
        <v>0</v>
      </c>
      <c r="I60" s="733">
        <f t="shared" si="12"/>
        <v>0</v>
      </c>
      <c r="J60" s="705">
        <f>IF($J$4="Todas",SUMIFS(DB_Q4!$M$5:$M$254,DB_Q4!$C$5:$C$254,J$53),SUMIFS(DB_Q4!$M$5:$M$254,DB_Q4!$E$5:$E$254,$J$4,DB_Q4!$C$5:$C$254,J$53))</f>
        <v>0</v>
      </c>
      <c r="K60" s="705">
        <f>IF($J$4="Todas",SUMIFS(DB_Q4!$M$5:$M$254,DB_Q4!$C$5:$C$254,K$53),SUMIFS(DB_Q4!$M$5:$M$254,DB_Q4!$E$5:$E$254,$J$4,DB_Q4!$C$5:$C$254,K$53))</f>
        <v>1</v>
      </c>
      <c r="L60" s="705">
        <f>IF($J$4="Todas",SUMIFS(DB_Q4!$M$5:$M$254,DB_Q4!$C$5:$C$254,L$53),SUMIFS(DB_Q4!$M$5:$M$254,DB_Q4!$E$5:$E$254,$J$4,DB_Q4!$C$5:$C$254,L$53))</f>
        <v>0</v>
      </c>
      <c r="M60" s="705">
        <f>IF($J$4="Todas",SUMIFS(DB_Q4!$M$5:$M$254,DB_Q4!$C$5:$C$254,M$53),SUMIFS(DB_Q4!$M$5:$M$254,DB_Q4!$E$5:$E$254,$J$4,DB_Q4!$C$5:$C$254,M$53))</f>
        <v>0</v>
      </c>
      <c r="N60" s="705">
        <f>IF($J$4="Todas",SUMIFS(DB_Q4!$M$5:$M$254,DB_Q4!$C$5:$C$254,N$53),SUMIFS(DB_Q4!$M$5:$M$254,DB_Q4!$E$5:$E$254,$J$4,DB_Q4!$C$5:$C$254,N$53))</f>
        <v>0</v>
      </c>
      <c r="O60" s="726">
        <f t="shared" si="13"/>
        <v>0</v>
      </c>
      <c r="P60" s="726">
        <f t="shared" si="13"/>
        <v>5.2631578947368418E-2</v>
      </c>
      <c r="Q60" s="726">
        <f t="shared" si="13"/>
        <v>0</v>
      </c>
      <c r="R60" s="726">
        <f t="shared" si="13"/>
        <v>0</v>
      </c>
      <c r="S60" s="726">
        <f t="shared" si="13"/>
        <v>0</v>
      </c>
      <c r="T60" s="253"/>
      <c r="U60" s="253"/>
    </row>
    <row r="61" spans="2:21" ht="13.5" thickBot="1">
      <c r="B61" s="709" t="s">
        <v>50</v>
      </c>
      <c r="C61" s="711">
        <f t="shared" si="11"/>
        <v>0</v>
      </c>
      <c r="D61" s="713">
        <f>IF($J$4="Todas",SUMIFS(DB_Q4!$N$5:$N$254,DB_Q4!$F$5:$F$254,D$53),SUMIFS(DB_Q4!$N$5:$N$254,DB_Q4!$E$5:$E$254,$J$4,DB_Q4!$F$5:$F$254,D$53))</f>
        <v>0</v>
      </c>
      <c r="E61" s="713">
        <f>IF($J$4="Todas",SUMIFS(DB_Q4!$N$5:$N$254,DB_Q4!$F$5:$F$254,E$53),SUMIFS(DB_Q4!$N$5:$N$254,DB_Q4!$E$5:$E$254,$J$4,DB_Q4!$F$5:$F$254,E$53))</f>
        <v>0</v>
      </c>
      <c r="F61" s="713">
        <f>IF($J$4="Todas",SUMIFS(DB_Q4!$N$5:$N$254,DB_Q4!$F$5:$F$254,F$53),SUMIFS(DB_Q4!$N$5:$N$254,DB_Q4!$E$5:$E$254,$J$4,DB_Q4!$F$5:$F$254,F$53))</f>
        <v>0</v>
      </c>
      <c r="G61" s="727">
        <f t="shared" si="12"/>
        <v>0</v>
      </c>
      <c r="H61" s="727">
        <f t="shared" si="12"/>
        <v>0</v>
      </c>
      <c r="I61" s="734">
        <f t="shared" si="12"/>
        <v>0</v>
      </c>
      <c r="J61" s="713">
        <f>IF($J$4="Todas",SUMIFS(DB_Q4!$N$5:$N$254,DB_Q4!$C$5:$C$254,J$53),SUMIFS(DB_Q4!$N$5:$N$254,DB_Q4!$E$5:$E$254,$J$4,DB_Q4!$C$5:$C$254,J$53))</f>
        <v>0</v>
      </c>
      <c r="K61" s="713">
        <f>IF($J$4="Todas",SUMIFS(DB_Q4!$N$5:$N$254,DB_Q4!$C$5:$C$254,K$53),SUMIFS(DB_Q4!$N$5:$N$254,DB_Q4!$E$5:$E$254,$J$4,DB_Q4!$C$5:$C$254,K$53))</f>
        <v>0</v>
      </c>
      <c r="L61" s="713">
        <f>IF($J$4="Todas",SUMIFS(DB_Q4!$N$5:$N$254,DB_Q4!$C$5:$C$254,L$53),SUMIFS(DB_Q4!$N$5:$N$254,DB_Q4!$E$5:$E$254,$J$4,DB_Q4!$C$5:$C$254,L$53))</f>
        <v>0</v>
      </c>
      <c r="M61" s="713">
        <f>IF($J$4="Todas",SUMIFS(DB_Q4!$N$5:$N$254,DB_Q4!$C$5:$C$254,M$53),SUMIFS(DB_Q4!$N$5:$N$254,DB_Q4!$E$5:$E$254,$J$4,DB_Q4!$C$5:$C$254,M$53))</f>
        <v>0</v>
      </c>
      <c r="N61" s="713">
        <f>IF($J$4="Todas",SUMIFS(DB_Q4!$N$5:$N$254,DB_Q4!$C$5:$C$254,N$53),SUMIFS(DB_Q4!$N$5:$N$254,DB_Q4!$E$5:$E$254,$J$4,DB_Q4!$C$5:$C$254,N$53))</f>
        <v>0</v>
      </c>
      <c r="O61" s="727">
        <f t="shared" si="13"/>
        <v>0</v>
      </c>
      <c r="P61" s="727">
        <f t="shared" si="13"/>
        <v>0</v>
      </c>
      <c r="Q61" s="727">
        <f t="shared" si="13"/>
        <v>0</v>
      </c>
      <c r="R61" s="727">
        <f t="shared" si="13"/>
        <v>0</v>
      </c>
      <c r="S61" s="727">
        <f t="shared" si="13"/>
        <v>0</v>
      </c>
      <c r="T61" s="253"/>
      <c r="U61" s="253"/>
    </row>
    <row r="62" spans="2:21" ht="13.5" thickTop="1">
      <c r="D62" s="735">
        <f>IF($J$4="Todas",COUNTIF(DB_Q4!$F$5:$F$254,D$53),COUNTIFS(DB_Q4!$E$5:$E$254,$J$4,DB_Q4!$F$5:$F$254,D$53))</f>
        <v>21</v>
      </c>
      <c r="E62" s="735">
        <f>IF($J$4="Todas",COUNTIF(DB_Q4!$F$5:$F$254,E$53),COUNTIFS(DB_Q4!$E$5:$E$254,$J$4,DB_Q4!$F$5:$F$254,E$53))</f>
        <v>23</v>
      </c>
      <c r="F62" s="735">
        <f>IF($J$4="Todas",COUNTIF(DB_Q4!$F$5:$F$254,F$53),COUNTIFS(DB_Q4!$E$5:$E$254,$J$4,DB_Q4!$F$5:$F$254,F$53))</f>
        <v>3</v>
      </c>
      <c r="G62" s="735"/>
      <c r="H62" s="735"/>
      <c r="I62" s="735"/>
      <c r="J62" s="735">
        <f>IF($J$4="Todas",COUNTIF(DB_Q4!$C$5:$C$254,J$53),COUNTIFS(DB_Q4!$E$5:$E$254,$J$4,DB_Q4!$C$5:$C$254,J$53))</f>
        <v>5</v>
      </c>
      <c r="K62" s="735">
        <f>IF($J$4="Todas",COUNTIF(DB_Q4!$C$5:$C$254,K$53),COUNTIFS(DB_Q4!$E$5:$E$254,$J$4,DB_Q4!$C$5:$C$254,K$53))</f>
        <v>19</v>
      </c>
      <c r="L62" s="735">
        <f>IF($J$4="Todas",COUNTIF(DB_Q4!$C$5:$C$254,L$53),COUNTIFS(DB_Q4!$E$5:$E$254,$J$4,DB_Q4!$C$5:$C$254,L$53))</f>
        <v>17</v>
      </c>
      <c r="M62" s="735">
        <f>IF($J$4="Todas",COUNTIF(DB_Q4!$C$5:$C$254,M$53),COUNTIFS(DB_Q4!$E$5:$E$254,$J$4,DB_Q4!$C$5:$C$254,M$53))</f>
        <v>4</v>
      </c>
      <c r="N62" s="735">
        <f>IF($J$4="Todas",COUNTIF(DB_Q4!$C$5:$C$254,N$53),COUNTIFS(DB_Q4!$E$5:$E$254,$J$4,DB_Q4!$C$5:$C$254,N$53))</f>
        <v>2</v>
      </c>
      <c r="O62" s="735">
        <f>IF($J$4="Todas",COUNTIF(DB_Q4!$D$5:$D$254,O$53),COUNTIFS(DB_Q4!$E$5:$E$254,$J$4,DB_Q4!$D$5:$D$254,O$53))</f>
        <v>0</v>
      </c>
      <c r="P62" s="269"/>
      <c r="Q62" s="269"/>
      <c r="R62" s="269"/>
      <c r="S62" s="269"/>
    </row>
    <row r="64" spans="2:21">
      <c r="C64" s="261"/>
    </row>
    <row r="65" spans="3:3">
      <c r="C65" s="261"/>
    </row>
    <row r="66" spans="3:3">
      <c r="C66" s="261"/>
    </row>
    <row r="67" spans="3:3">
      <c r="C67" s="261"/>
    </row>
    <row r="68" spans="3:3">
      <c r="C68" s="261"/>
    </row>
    <row r="69" spans="3:3">
      <c r="C69" s="261"/>
    </row>
    <row r="70" spans="3:3">
      <c r="C70" s="261"/>
    </row>
    <row r="71" spans="3:3">
      <c r="C71" s="261"/>
    </row>
    <row r="72" spans="3:3">
      <c r="C72" s="261"/>
    </row>
    <row r="73" spans="3:3">
      <c r="C73" s="261"/>
    </row>
    <row r="74" spans="3:3">
      <c r="C74" s="261"/>
    </row>
    <row r="75" spans="3:3">
      <c r="C75" s="261"/>
    </row>
    <row r="76" spans="3:3">
      <c r="C76" s="261"/>
    </row>
    <row r="77" spans="3:3">
      <c r="C77" s="261"/>
    </row>
    <row r="78" spans="3:3">
      <c r="C78" s="261"/>
    </row>
    <row r="79" spans="3:3">
      <c r="C79" s="261"/>
    </row>
    <row r="80" spans="3:3">
      <c r="C80" s="261"/>
    </row>
    <row r="81" spans="3:3">
      <c r="C81" s="261"/>
    </row>
    <row r="82" spans="3:3">
      <c r="C82" s="261"/>
    </row>
    <row r="83" spans="3:3">
      <c r="C83" s="261"/>
    </row>
    <row r="84" spans="3:3">
      <c r="C84" s="261"/>
    </row>
    <row r="85" spans="3:3">
      <c r="C85" s="261"/>
    </row>
    <row r="86" spans="3:3">
      <c r="C86" s="261"/>
    </row>
    <row r="87" spans="3:3">
      <c r="C87" s="261"/>
    </row>
    <row r="88" spans="3:3">
      <c r="C88" s="261"/>
    </row>
    <row r="89" spans="3:3">
      <c r="C89" s="261"/>
    </row>
    <row r="90" spans="3:3">
      <c r="C90" s="261"/>
    </row>
    <row r="91" spans="3:3">
      <c r="C91" s="261"/>
    </row>
    <row r="92" spans="3:3">
      <c r="C92" s="261"/>
    </row>
    <row r="93" spans="3:3">
      <c r="C93" s="261"/>
    </row>
    <row r="94" spans="3:3">
      <c r="C94" s="261"/>
    </row>
    <row r="95" spans="3:3">
      <c r="C95" s="261"/>
    </row>
    <row r="96" spans="3:3">
      <c r="C96" s="261"/>
    </row>
    <row r="97" spans="3:3">
      <c r="C97" s="261"/>
    </row>
    <row r="98" spans="3:3">
      <c r="C98" s="261"/>
    </row>
    <row r="99" spans="3:3">
      <c r="C99" s="261"/>
    </row>
    <row r="100" spans="3:3">
      <c r="C100" s="261"/>
    </row>
    <row r="101" spans="3:3">
      <c r="C101" s="261"/>
    </row>
    <row r="102" spans="3:3">
      <c r="C102" s="261"/>
    </row>
    <row r="103" spans="3:3">
      <c r="C103" s="261"/>
    </row>
    <row r="104" spans="3:3">
      <c r="C104" s="261"/>
    </row>
    <row r="105" spans="3:3">
      <c r="C105" s="261"/>
    </row>
    <row r="106" spans="3:3">
      <c r="C106" s="261"/>
    </row>
    <row r="107" spans="3:3">
      <c r="C107" s="261"/>
    </row>
    <row r="108" spans="3:3">
      <c r="C108" s="261"/>
    </row>
    <row r="109" spans="3:3">
      <c r="C109" s="261"/>
    </row>
    <row r="110" spans="3:3">
      <c r="C110" s="261"/>
    </row>
    <row r="111" spans="3:3">
      <c r="C111" s="261"/>
    </row>
    <row r="112" spans="3:3">
      <c r="C112" s="261"/>
    </row>
    <row r="113" spans="3:3">
      <c r="C113" s="261"/>
    </row>
    <row r="114" spans="3:3">
      <c r="C114" s="261"/>
    </row>
    <row r="115" spans="3:3">
      <c r="C115" s="261"/>
    </row>
    <row r="116" spans="3:3">
      <c r="C116" s="261"/>
    </row>
    <row r="117" spans="3:3">
      <c r="C117" s="261"/>
    </row>
    <row r="118" spans="3:3">
      <c r="C118" s="261"/>
    </row>
    <row r="119" spans="3:3">
      <c r="C119" s="261"/>
    </row>
    <row r="120" spans="3:3">
      <c r="C120" s="261"/>
    </row>
    <row r="121" spans="3:3">
      <c r="C121" s="261"/>
    </row>
    <row r="122" spans="3:3">
      <c r="C122" s="261"/>
    </row>
    <row r="123" spans="3:3">
      <c r="C123" s="261"/>
    </row>
    <row r="124" spans="3:3">
      <c r="C124" s="261"/>
    </row>
    <row r="125" spans="3:3">
      <c r="C125" s="261"/>
    </row>
    <row r="126" spans="3:3">
      <c r="C126" s="261"/>
    </row>
    <row r="127" spans="3:3">
      <c r="C127" s="261"/>
    </row>
    <row r="128" spans="3:3">
      <c r="C128" s="261"/>
    </row>
    <row r="129" spans="3:3">
      <c r="C129" s="261"/>
    </row>
    <row r="130" spans="3:3">
      <c r="C130" s="261"/>
    </row>
    <row r="131" spans="3:3">
      <c r="C131" s="261"/>
    </row>
    <row r="132" spans="3:3">
      <c r="C132" s="261"/>
    </row>
    <row r="133" spans="3:3">
      <c r="C133" s="261"/>
    </row>
    <row r="134" spans="3:3">
      <c r="C134" s="261"/>
    </row>
    <row r="135" spans="3:3">
      <c r="C135" s="261"/>
    </row>
    <row r="136" spans="3:3">
      <c r="C136" s="261"/>
    </row>
    <row r="137" spans="3:3">
      <c r="C137" s="261"/>
    </row>
    <row r="138" spans="3:3">
      <c r="C138" s="261"/>
    </row>
    <row r="139" spans="3:3">
      <c r="C139" s="261"/>
    </row>
    <row r="140" spans="3:3">
      <c r="C140" s="261"/>
    </row>
    <row r="141" spans="3:3">
      <c r="C141" s="261"/>
    </row>
    <row r="142" spans="3:3">
      <c r="C142" s="261"/>
    </row>
    <row r="143" spans="3:3">
      <c r="C143" s="261"/>
    </row>
    <row r="144" spans="3:3">
      <c r="C144" s="261"/>
    </row>
    <row r="145" spans="3:3">
      <c r="C145" s="261"/>
    </row>
    <row r="146" spans="3:3">
      <c r="C146" s="261"/>
    </row>
    <row r="147" spans="3:3">
      <c r="C147" s="261"/>
    </row>
    <row r="148" spans="3:3">
      <c r="C148" s="261"/>
    </row>
    <row r="149" spans="3:3">
      <c r="C149" s="261"/>
    </row>
    <row r="150" spans="3:3">
      <c r="C150" s="261"/>
    </row>
    <row r="151" spans="3:3">
      <c r="C151" s="261"/>
    </row>
    <row r="152" spans="3:3">
      <c r="C152" s="261"/>
    </row>
    <row r="153" spans="3:3">
      <c r="C153" s="261"/>
    </row>
    <row r="154" spans="3:3">
      <c r="C154" s="261"/>
    </row>
    <row r="155" spans="3:3">
      <c r="C155" s="261"/>
    </row>
    <row r="156" spans="3:3">
      <c r="C156" s="261"/>
    </row>
    <row r="157" spans="3:3">
      <c r="C157" s="261"/>
    </row>
    <row r="158" spans="3:3">
      <c r="C158" s="261"/>
    </row>
    <row r="159" spans="3:3">
      <c r="C159" s="261"/>
    </row>
    <row r="160" spans="3:3">
      <c r="C160" s="261"/>
    </row>
    <row r="161" spans="3:3">
      <c r="C161" s="261"/>
    </row>
    <row r="162" spans="3:3">
      <c r="C162" s="261"/>
    </row>
    <row r="163" spans="3:3">
      <c r="C163" s="261"/>
    </row>
    <row r="164" spans="3:3">
      <c r="C164" s="261"/>
    </row>
    <row r="165" spans="3:3">
      <c r="C165" s="261"/>
    </row>
    <row r="166" spans="3:3">
      <c r="C166" s="261"/>
    </row>
    <row r="167" spans="3:3">
      <c r="C167" s="261"/>
    </row>
    <row r="168" spans="3:3">
      <c r="C168" s="261"/>
    </row>
    <row r="169" spans="3:3">
      <c r="C169" s="261"/>
    </row>
    <row r="170" spans="3:3">
      <c r="C170" s="261"/>
    </row>
    <row r="171" spans="3:3">
      <c r="C171" s="261"/>
    </row>
    <row r="172" spans="3:3">
      <c r="C172" s="261"/>
    </row>
    <row r="173" spans="3:3">
      <c r="C173" s="261"/>
    </row>
    <row r="174" spans="3:3">
      <c r="C174" s="261"/>
    </row>
    <row r="175" spans="3:3">
      <c r="C175" s="261"/>
    </row>
    <row r="176" spans="3:3">
      <c r="C176" s="261"/>
    </row>
    <row r="177" spans="3:3">
      <c r="C177" s="261"/>
    </row>
    <row r="178" spans="3:3">
      <c r="C178" s="261"/>
    </row>
    <row r="179" spans="3:3">
      <c r="C179" s="261"/>
    </row>
    <row r="180" spans="3:3">
      <c r="C180" s="261"/>
    </row>
    <row r="181" spans="3:3">
      <c r="C181" s="261"/>
    </row>
    <row r="182" spans="3:3">
      <c r="C182" s="261"/>
    </row>
    <row r="183" spans="3:3">
      <c r="C183" s="261"/>
    </row>
    <row r="184" spans="3:3">
      <c r="C184" s="261"/>
    </row>
    <row r="185" spans="3:3">
      <c r="C185" s="261"/>
    </row>
    <row r="186" spans="3:3">
      <c r="C186" s="261"/>
    </row>
    <row r="187" spans="3:3">
      <c r="C187" s="261"/>
    </row>
    <row r="188" spans="3:3">
      <c r="C188" s="261"/>
    </row>
    <row r="189" spans="3:3">
      <c r="C189" s="261"/>
    </row>
    <row r="190" spans="3:3">
      <c r="C190" s="261"/>
    </row>
    <row r="191" spans="3:3">
      <c r="C191" s="261"/>
    </row>
    <row r="192" spans="3:3">
      <c r="C192" s="261"/>
    </row>
    <row r="193" spans="3:3">
      <c r="C193" s="261"/>
    </row>
    <row r="194" spans="3:3">
      <c r="C194" s="261"/>
    </row>
    <row r="195" spans="3:3">
      <c r="C195" s="261"/>
    </row>
    <row r="196" spans="3:3">
      <c r="C196" s="261"/>
    </row>
    <row r="197" spans="3:3">
      <c r="C197" s="261"/>
    </row>
    <row r="198" spans="3:3">
      <c r="C198" s="261"/>
    </row>
    <row r="199" spans="3:3">
      <c r="C199" s="261"/>
    </row>
    <row r="200" spans="3:3">
      <c r="C200" s="261"/>
    </row>
    <row r="201" spans="3:3">
      <c r="C201" s="261"/>
    </row>
    <row r="202" spans="3:3">
      <c r="C202" s="261"/>
    </row>
    <row r="203" spans="3:3">
      <c r="C203" s="261"/>
    </row>
    <row r="204" spans="3:3">
      <c r="C204" s="261"/>
    </row>
    <row r="205" spans="3:3">
      <c r="C205" s="261"/>
    </row>
    <row r="206" spans="3:3">
      <c r="C206" s="261"/>
    </row>
    <row r="207" spans="3:3">
      <c r="C207" s="261"/>
    </row>
    <row r="208" spans="3:3">
      <c r="C208" s="261"/>
    </row>
    <row r="209" spans="3:3">
      <c r="C209" s="261"/>
    </row>
    <row r="210" spans="3:3">
      <c r="C210" s="261"/>
    </row>
    <row r="211" spans="3:3">
      <c r="C211" s="261"/>
    </row>
    <row r="212" spans="3:3">
      <c r="C212" s="261"/>
    </row>
    <row r="213" spans="3:3">
      <c r="C213" s="261"/>
    </row>
    <row r="214" spans="3:3">
      <c r="C214" s="261"/>
    </row>
    <row r="215" spans="3:3">
      <c r="C215" s="261"/>
    </row>
    <row r="216" spans="3:3">
      <c r="C216" s="261"/>
    </row>
    <row r="217" spans="3:3">
      <c r="C217" s="261"/>
    </row>
    <row r="218" spans="3:3">
      <c r="C218" s="261"/>
    </row>
    <row r="219" spans="3:3">
      <c r="C219" s="261"/>
    </row>
    <row r="220" spans="3:3">
      <c r="C220" s="261"/>
    </row>
    <row r="221" spans="3:3">
      <c r="C221" s="261"/>
    </row>
    <row r="222" spans="3:3">
      <c r="C222" s="261"/>
    </row>
    <row r="223" spans="3:3">
      <c r="C223" s="261"/>
    </row>
    <row r="224" spans="3:3">
      <c r="C224" s="261"/>
    </row>
    <row r="225" spans="3:3">
      <c r="C225" s="261"/>
    </row>
    <row r="226" spans="3:3">
      <c r="C226" s="261"/>
    </row>
    <row r="227" spans="3:3">
      <c r="C227" s="261"/>
    </row>
    <row r="228" spans="3:3">
      <c r="C228" s="261"/>
    </row>
    <row r="229" spans="3:3">
      <c r="C229" s="261"/>
    </row>
    <row r="230" spans="3:3">
      <c r="C230" s="261"/>
    </row>
    <row r="231" spans="3:3">
      <c r="C231" s="261"/>
    </row>
    <row r="232" spans="3:3">
      <c r="C232" s="261"/>
    </row>
    <row r="233" spans="3:3">
      <c r="C233" s="261"/>
    </row>
    <row r="234" spans="3:3">
      <c r="C234" s="261"/>
    </row>
    <row r="235" spans="3:3">
      <c r="C235" s="261"/>
    </row>
    <row r="236" spans="3:3">
      <c r="C236" s="261"/>
    </row>
    <row r="237" spans="3:3">
      <c r="C237" s="261"/>
    </row>
    <row r="238" spans="3:3">
      <c r="C238" s="261"/>
    </row>
    <row r="239" spans="3:3">
      <c r="C239" s="261"/>
    </row>
    <row r="240" spans="3:3">
      <c r="C240" s="261"/>
    </row>
    <row r="241" spans="3:3">
      <c r="C241" s="261"/>
    </row>
    <row r="242" spans="3:3">
      <c r="C242" s="261"/>
    </row>
    <row r="243" spans="3:3">
      <c r="C243" s="261"/>
    </row>
    <row r="244" spans="3:3">
      <c r="C244" s="261"/>
    </row>
    <row r="245" spans="3:3">
      <c r="C245" s="261"/>
    </row>
    <row r="246" spans="3:3">
      <c r="C246" s="261"/>
    </row>
    <row r="247" spans="3:3">
      <c r="C247" s="261"/>
    </row>
    <row r="248" spans="3:3">
      <c r="C248" s="261"/>
    </row>
    <row r="249" spans="3:3">
      <c r="C249" s="261"/>
    </row>
    <row r="250" spans="3:3">
      <c r="C250" s="261"/>
    </row>
    <row r="251" spans="3:3">
      <c r="C251" s="261"/>
    </row>
    <row r="252" spans="3:3">
      <c r="C252" s="261"/>
    </row>
    <row r="253" spans="3:3">
      <c r="C253" s="261"/>
    </row>
    <row r="254" spans="3:3">
      <c r="C254" s="261"/>
    </row>
    <row r="255" spans="3:3">
      <c r="C255" s="261"/>
    </row>
    <row r="256" spans="3:3">
      <c r="C256" s="261"/>
    </row>
    <row r="257" spans="3:3">
      <c r="C257" s="261"/>
    </row>
    <row r="258" spans="3:3">
      <c r="C258" s="261"/>
    </row>
    <row r="259" spans="3:3">
      <c r="C259" s="261"/>
    </row>
    <row r="260" spans="3:3">
      <c r="C260" s="261"/>
    </row>
    <row r="261" spans="3:3">
      <c r="C261" s="261"/>
    </row>
    <row r="262" spans="3:3">
      <c r="C262" s="261"/>
    </row>
    <row r="263" spans="3:3">
      <c r="C263" s="261"/>
    </row>
    <row r="264" spans="3:3">
      <c r="C264" s="261"/>
    </row>
    <row r="265" spans="3:3">
      <c r="C265" s="261"/>
    </row>
    <row r="266" spans="3:3">
      <c r="C266" s="261"/>
    </row>
    <row r="267" spans="3:3">
      <c r="C267" s="261"/>
    </row>
    <row r="268" spans="3:3">
      <c r="C268" s="261"/>
    </row>
    <row r="274" spans="3:3">
      <c r="C274" s="261"/>
    </row>
    <row r="275" spans="3:3">
      <c r="C275" s="261"/>
    </row>
    <row r="276" spans="3:3">
      <c r="C276" s="261"/>
    </row>
    <row r="277" spans="3:3">
      <c r="C277" s="261"/>
    </row>
    <row r="278" spans="3:3">
      <c r="C278" s="261"/>
    </row>
    <row r="279" spans="3:3">
      <c r="C279" s="261"/>
    </row>
    <row r="280" spans="3:3">
      <c r="C280" s="261"/>
    </row>
    <row r="281" spans="3:3">
      <c r="C281" s="261"/>
    </row>
    <row r="282" spans="3:3">
      <c r="C282" s="261"/>
    </row>
    <row r="283" spans="3:3">
      <c r="C283" s="261"/>
    </row>
    <row r="284" spans="3:3">
      <c r="C284" s="261"/>
    </row>
    <row r="285" spans="3:3">
      <c r="C285" s="261"/>
    </row>
    <row r="286" spans="3:3">
      <c r="C286" s="261"/>
    </row>
    <row r="287" spans="3:3">
      <c r="C287" s="261"/>
    </row>
    <row r="288" spans="3:3">
      <c r="C288" s="261"/>
    </row>
    <row r="289" spans="3:3">
      <c r="C289" s="261"/>
    </row>
    <row r="290" spans="3:3">
      <c r="C290" s="261"/>
    </row>
    <row r="291" spans="3:3">
      <c r="C291" s="261"/>
    </row>
    <row r="292" spans="3:3">
      <c r="C292" s="261"/>
    </row>
    <row r="293" spans="3:3">
      <c r="C293" s="261"/>
    </row>
    <row r="294" spans="3:3">
      <c r="C294" s="261"/>
    </row>
    <row r="295" spans="3:3">
      <c r="C295" s="261"/>
    </row>
    <row r="296" spans="3:3">
      <c r="C296" s="261"/>
    </row>
    <row r="297" spans="3:3">
      <c r="C297" s="261"/>
    </row>
    <row r="298" spans="3:3">
      <c r="C298" s="261"/>
    </row>
    <row r="299" spans="3:3">
      <c r="C299" s="261"/>
    </row>
    <row r="300" spans="3:3">
      <c r="C300" s="261"/>
    </row>
    <row r="301" spans="3:3">
      <c r="C301" s="261"/>
    </row>
    <row r="302" spans="3:3">
      <c r="C302" s="261"/>
    </row>
    <row r="303" spans="3:3">
      <c r="C303" s="261"/>
    </row>
    <row r="304" spans="3:3">
      <c r="C304" s="261"/>
    </row>
    <row r="305" spans="3:3">
      <c r="C305" s="261"/>
    </row>
    <row r="306" spans="3:3">
      <c r="C306" s="261"/>
    </row>
    <row r="307" spans="3:3">
      <c r="C307" s="261"/>
    </row>
    <row r="308" spans="3:3">
      <c r="C308" s="261"/>
    </row>
    <row r="309" spans="3:3">
      <c r="C309" s="261"/>
    </row>
    <row r="310" spans="3:3">
      <c r="C310" s="261"/>
    </row>
    <row r="311" spans="3:3">
      <c r="C311" s="261"/>
    </row>
    <row r="312" spans="3:3">
      <c r="C312" s="261"/>
    </row>
    <row r="313" spans="3:3">
      <c r="C313" s="261"/>
    </row>
    <row r="314" spans="3:3">
      <c r="C314" s="261"/>
    </row>
    <row r="315" spans="3:3">
      <c r="C315" s="261"/>
    </row>
    <row r="316" spans="3:3">
      <c r="C316" s="261"/>
    </row>
    <row r="317" spans="3:3">
      <c r="C317" s="261"/>
    </row>
    <row r="318" spans="3:3">
      <c r="C318" s="261"/>
    </row>
    <row r="319" spans="3:3">
      <c r="C319" s="261"/>
    </row>
    <row r="320" spans="3:3">
      <c r="C320" s="261"/>
    </row>
    <row r="321" spans="3:3">
      <c r="C321" s="261"/>
    </row>
    <row r="322" spans="3:3">
      <c r="C322" s="261"/>
    </row>
    <row r="323" spans="3:3">
      <c r="C323" s="261"/>
    </row>
  </sheetData>
  <sheetProtection password="E269" sheet="1" objects="1" scenarios="1" selectLockedCells="1"/>
  <dataValidations count="1">
    <dataValidation type="list" allowBlank="1" showInputMessage="1" showErrorMessage="1" sqref="J4">
      <formula1>$J$1:$M$1</formula1>
    </dataValidation>
  </dataValidations>
  <pageMargins left="0.7" right="0.7" top="0.75" bottom="0.75" header="0.3" footer="0.3"/>
  <pageSetup paperSize="9" scale="22"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dimension ref="A1:AI325"/>
  <sheetViews>
    <sheetView showGridLines="0" showRowColHeaders="0" showZeros="0" zoomScaleNormal="100" zoomScaleSheetLayoutView="100" workbookViewId="0">
      <selection activeCell="J4" sqref="J4"/>
    </sheetView>
  </sheetViews>
  <sheetFormatPr baseColWidth="10" defaultRowHeight="15" customHeight="1"/>
  <cols>
    <col min="1" max="1" width="1.625" style="269" customWidth="1"/>
    <col min="2" max="2" width="18.625" style="261" customWidth="1"/>
    <col min="3" max="4" width="11.625" style="261" customWidth="1"/>
    <col min="5" max="5" width="8.625" style="261" customWidth="1"/>
    <col min="6" max="6" width="10.625" style="261" customWidth="1"/>
    <col min="7" max="7" width="11.625" style="261" customWidth="1"/>
    <col min="8" max="8" width="10.625" style="261" customWidth="1"/>
    <col min="9" max="10" width="11.625" style="261" customWidth="1"/>
    <col min="11" max="12" width="10.625" style="261" customWidth="1"/>
    <col min="13" max="14" width="9.625" style="261" customWidth="1"/>
    <col min="15" max="15" width="10.625" style="261" customWidth="1"/>
    <col min="16" max="17" width="11.625" style="261" customWidth="1"/>
    <col min="18" max="19" width="8.625" style="261" customWidth="1"/>
    <col min="20" max="20" width="10.625" style="261" customWidth="1"/>
    <col min="21" max="21" width="8.625" style="261" customWidth="1"/>
    <col min="22" max="22" width="8.375" style="261" bestFit="1" customWidth="1"/>
    <col min="23" max="23" width="10.875" style="261" bestFit="1" customWidth="1"/>
    <col min="24" max="27" width="5" style="261" bestFit="1" customWidth="1"/>
    <col min="28" max="28" width="4.875" style="261" bestFit="1" customWidth="1"/>
    <col min="29" max="16384" width="11" style="261"/>
  </cols>
  <sheetData>
    <row r="1" spans="1:21" ht="15" customHeight="1">
      <c r="C1" s="468">
        <v>13</v>
      </c>
      <c r="D1" s="611"/>
      <c r="E1" s="387"/>
      <c r="F1" s="387"/>
      <c r="G1" s="387"/>
      <c r="H1" s="374"/>
      <c r="I1" s="269"/>
      <c r="J1" s="185" t="s">
        <v>291</v>
      </c>
      <c r="K1" s="185" t="s">
        <v>207</v>
      </c>
      <c r="L1" s="185" t="s">
        <v>208</v>
      </c>
      <c r="M1" s="185" t="s">
        <v>209</v>
      </c>
      <c r="N1" s="269"/>
      <c r="O1" s="269"/>
      <c r="P1" s="269"/>
      <c r="Q1" s="269"/>
      <c r="R1" s="269"/>
    </row>
    <row r="2" spans="1:21" ht="18.75">
      <c r="B2" s="189" t="s">
        <v>370</v>
      </c>
      <c r="C2" s="468"/>
      <c r="D2" s="611"/>
      <c r="E2" s="387"/>
      <c r="F2" s="387"/>
      <c r="G2" s="387"/>
      <c r="H2" s="374"/>
      <c r="J2" s="612"/>
      <c r="K2" s="613"/>
      <c r="L2" s="188"/>
      <c r="M2" s="342"/>
      <c r="Q2" s="342"/>
    </row>
    <row r="3" spans="1:21" ht="12.75" customHeight="1">
      <c r="B3" s="189"/>
      <c r="C3" s="468"/>
      <c r="D3" s="611"/>
      <c r="E3" s="387"/>
      <c r="F3" s="387"/>
      <c r="G3" s="387"/>
      <c r="H3" s="374"/>
      <c r="J3" s="612"/>
      <c r="K3" s="613"/>
      <c r="L3" s="188"/>
      <c r="M3" s="342"/>
      <c r="Q3" s="342"/>
    </row>
    <row r="4" spans="1:21" ht="12.75">
      <c r="C4" s="384"/>
      <c r="F4" s="387"/>
      <c r="G4" s="387"/>
      <c r="H4" s="374"/>
      <c r="I4" s="199" t="s">
        <v>122</v>
      </c>
      <c r="J4" s="262" t="s">
        <v>291</v>
      </c>
      <c r="K4" s="200" t="s">
        <v>88</v>
      </c>
    </row>
    <row r="5" spans="1:21" ht="12.75">
      <c r="E5" s="269"/>
      <c r="F5" s="387"/>
      <c r="G5" s="387"/>
      <c r="H5" s="374"/>
      <c r="J5" s="612"/>
      <c r="K5" s="613"/>
      <c r="O5" s="269"/>
      <c r="P5" s="269" t="s">
        <v>207</v>
      </c>
      <c r="Q5" s="269" t="s">
        <v>208</v>
      </c>
      <c r="R5" s="269" t="s">
        <v>209</v>
      </c>
      <c r="S5" s="342"/>
      <c r="T5" s="342"/>
    </row>
    <row r="6" spans="1:21" ht="12.75">
      <c r="C6" s="201" t="s">
        <v>88</v>
      </c>
      <c r="D6" s="196" t="str">
        <f>$J$4</f>
        <v>Todas</v>
      </c>
      <c r="E6" s="342"/>
      <c r="F6" s="374"/>
      <c r="G6" s="374"/>
      <c r="H6" s="374"/>
      <c r="I6" s="342"/>
      <c r="J6" s="614"/>
      <c r="K6" s="615"/>
      <c r="L6" s="342"/>
      <c r="O6" s="269"/>
      <c r="P6" s="268" t="s">
        <v>364</v>
      </c>
    </row>
    <row r="7" spans="1:21" ht="12.75">
      <c r="E7" s="342"/>
      <c r="F7" s="374"/>
      <c r="G7" s="374"/>
      <c r="H7" s="342"/>
      <c r="I7" s="342"/>
      <c r="J7" s="616"/>
      <c r="K7" s="374"/>
      <c r="L7" s="342"/>
      <c r="P7" s="617" t="s">
        <v>54</v>
      </c>
      <c r="Q7" s="617"/>
      <c r="R7" s="617"/>
      <c r="S7" s="618"/>
      <c r="T7" s="617"/>
      <c r="U7" s="617"/>
    </row>
    <row r="8" spans="1:21" ht="12.75">
      <c r="A8" s="269">
        <v>1</v>
      </c>
      <c r="B8" s="619"/>
      <c r="C8" s="620" t="s">
        <v>120</v>
      </c>
      <c r="D8" s="621" t="s">
        <v>46</v>
      </c>
      <c r="E8" s="342"/>
      <c r="F8" s="342"/>
      <c r="G8" s="615">
        <f>IF($J$4="Todas",SUM($P$23:$R$23),HLOOKUP($J$4,$P$5:$R$23,2,))</f>
        <v>250</v>
      </c>
      <c r="H8" s="622" t="s">
        <v>53</v>
      </c>
      <c r="I8" s="342"/>
      <c r="J8" s="342"/>
      <c r="K8" s="374"/>
      <c r="L8" s="623"/>
      <c r="M8" s="624"/>
      <c r="N8" s="625" t="s">
        <v>120</v>
      </c>
      <c r="O8" s="626" t="s">
        <v>46</v>
      </c>
      <c r="P8" s="627" t="s">
        <v>207</v>
      </c>
      <c r="Q8" s="627" t="s">
        <v>208</v>
      </c>
      <c r="R8" s="627" t="s">
        <v>209</v>
      </c>
      <c r="S8" s="628" t="s">
        <v>207</v>
      </c>
      <c r="T8" s="628" t="s">
        <v>208</v>
      </c>
      <c r="U8" s="628" t="s">
        <v>209</v>
      </c>
    </row>
    <row r="9" spans="1:21" ht="12.75">
      <c r="A9" s="269">
        <v>2</v>
      </c>
      <c r="B9" s="401"/>
      <c r="C9" s="629" t="str">
        <f t="shared" ref="C9:C19" si="0">VLOOKUP(D9,$I$9:$J$22,2,)</f>
        <v>Ahorros totales</v>
      </c>
      <c r="D9" s="630">
        <f t="shared" ref="D9:D19" si="1">LARGE($I$9:$I$22,F9)</f>
        <v>0.99199999999999999</v>
      </c>
      <c r="E9" s="374"/>
      <c r="F9" s="342">
        <v>1</v>
      </c>
      <c r="G9" s="342">
        <f t="shared" ref="G9:G22" si="2">IF($J$4="Todas",SUM(P9:R9),HLOOKUP($J$4,$P$8:$R$22,A9,))</f>
        <v>240</v>
      </c>
      <c r="H9" s="631">
        <f>COUNTIF($G$9:$G$22,G9)</f>
        <v>1</v>
      </c>
      <c r="I9" s="374">
        <f>IF(H9=1,G9,G9+A9/100000)/$G$8</f>
        <v>0.96</v>
      </c>
      <c r="J9" s="632" t="s">
        <v>55</v>
      </c>
      <c r="K9" s="342"/>
      <c r="L9" s="632"/>
      <c r="M9" s="633"/>
      <c r="N9" s="634" t="s">
        <v>55</v>
      </c>
      <c r="O9" s="635">
        <f t="shared" ref="O9:O22" si="3">IFERROR(SUM(P9:R9)/SUM($P$23:$R$23),)</f>
        <v>0.96</v>
      </c>
      <c r="P9" s="636">
        <f>SUMIFS(DB_Q5!$G$5:$G$254,DB_Q5!$E$5:$E$254,P$8)</f>
        <v>102</v>
      </c>
      <c r="Q9" s="636">
        <f>SUMIFS(DB_Q5!$G$5:$G$254,DB_Q5!$E$5:$E$254,Q$8)</f>
        <v>94</v>
      </c>
      <c r="R9" s="636">
        <f>SUMIFS(DB_Q5!$G$5:$G$254,DB_Q5!$E$5:$E$254,R$8)</f>
        <v>44</v>
      </c>
      <c r="S9" s="637">
        <f t="shared" ref="S9:S22" si="4">IFERROR(P9/P$23,)</f>
        <v>0.99029126213592233</v>
      </c>
      <c r="T9" s="637">
        <f t="shared" ref="T9:T22" si="5">IFERROR(Q9/Q$23,)</f>
        <v>0.94</v>
      </c>
      <c r="U9" s="637">
        <f t="shared" ref="U9:U22" si="6">IFERROR(R9/R$23,)</f>
        <v>0.93617021276595747</v>
      </c>
    </row>
    <row r="10" spans="1:21" ht="12.75">
      <c r="A10" s="269">
        <v>3</v>
      </c>
      <c r="B10" s="409"/>
      <c r="C10" s="638" t="str">
        <f t="shared" si="0"/>
        <v>Adecuación al proceso</v>
      </c>
      <c r="D10" s="639">
        <f t="shared" si="1"/>
        <v>0.98799999999999999</v>
      </c>
      <c r="E10" s="374"/>
      <c r="F10" s="342">
        <v>2</v>
      </c>
      <c r="G10" s="342">
        <f t="shared" si="2"/>
        <v>248</v>
      </c>
      <c r="H10" s="631">
        <f t="shared" ref="H10:H22" si="7">COUNTIF($G$9:$G$22,G10)</f>
        <v>1</v>
      </c>
      <c r="I10" s="374">
        <f t="shared" ref="I10:I22" si="8">IF(H10=1,G10,G10+A10/100000)/$G$8</f>
        <v>0.99199999999999999</v>
      </c>
      <c r="J10" s="632" t="s">
        <v>56</v>
      </c>
      <c r="K10" s="342"/>
      <c r="L10" s="632"/>
      <c r="M10" s="640"/>
      <c r="N10" s="641" t="s">
        <v>56</v>
      </c>
      <c r="O10" s="642">
        <f t="shared" si="3"/>
        <v>0.99199999999999999</v>
      </c>
      <c r="P10" s="551">
        <f>SUMIFS(DB_Q5!$H$5:$H$254,DB_Q5!$E$5:$E$254,P$8)</f>
        <v>103</v>
      </c>
      <c r="Q10" s="551">
        <f>SUMIFS(DB_Q5!$H$5:$H$254,DB_Q5!$E$5:$E$254,Q$8)</f>
        <v>100</v>
      </c>
      <c r="R10" s="551">
        <f>SUMIFS(DB_Q5!$H$5:$H$254,DB_Q5!$E$5:$E$254,R$8)</f>
        <v>45</v>
      </c>
      <c r="S10" s="552">
        <f t="shared" si="4"/>
        <v>1</v>
      </c>
      <c r="T10" s="552">
        <f t="shared" si="5"/>
        <v>1</v>
      </c>
      <c r="U10" s="552">
        <f t="shared" si="6"/>
        <v>0.95744680851063835</v>
      </c>
    </row>
    <row r="11" spans="1:21" ht="12.75">
      <c r="A11" s="269">
        <v>4</v>
      </c>
      <c r="B11" s="409"/>
      <c r="C11" s="638" t="str">
        <f t="shared" si="0"/>
        <v>Fiable y seguro</v>
      </c>
      <c r="D11" s="639">
        <f t="shared" si="1"/>
        <v>0.98399999999999999</v>
      </c>
      <c r="E11" s="374"/>
      <c r="F11" s="342">
        <v>3</v>
      </c>
      <c r="G11" s="342">
        <f t="shared" si="2"/>
        <v>236</v>
      </c>
      <c r="H11" s="631">
        <f t="shared" si="7"/>
        <v>1</v>
      </c>
      <c r="I11" s="374">
        <f t="shared" si="8"/>
        <v>0.94399999999999995</v>
      </c>
      <c r="J11" s="632" t="s">
        <v>57</v>
      </c>
      <c r="K11" s="342"/>
      <c r="L11" s="632"/>
      <c r="M11" s="640"/>
      <c r="N11" s="641" t="s">
        <v>57</v>
      </c>
      <c r="O11" s="642">
        <f t="shared" si="3"/>
        <v>0.94399999999999995</v>
      </c>
      <c r="P11" s="551">
        <f>SUMIFS(DB_Q5!$I$5:$I$254,DB_Q5!$E$5:$E$254,P$8)</f>
        <v>101</v>
      </c>
      <c r="Q11" s="551">
        <f>SUMIFS(DB_Q5!$I$5:$I$254,DB_Q5!$E$5:$E$254,Q$8)</f>
        <v>94</v>
      </c>
      <c r="R11" s="551">
        <f>SUMIFS(DB_Q5!$I$5:$I$254,DB_Q5!$E$5:$E$254,R$8)</f>
        <v>41</v>
      </c>
      <c r="S11" s="552">
        <f t="shared" si="4"/>
        <v>0.98058252427184467</v>
      </c>
      <c r="T11" s="552">
        <f t="shared" si="5"/>
        <v>0.94</v>
      </c>
      <c r="U11" s="552">
        <f t="shared" si="6"/>
        <v>0.87234042553191493</v>
      </c>
    </row>
    <row r="12" spans="1:21" ht="12.75">
      <c r="A12" s="269">
        <v>5</v>
      </c>
      <c r="B12" s="409"/>
      <c r="C12" s="638" t="str">
        <f t="shared" si="0"/>
        <v>Acceso al combustible</v>
      </c>
      <c r="D12" s="639">
        <f t="shared" si="1"/>
        <v>0.96399999999999997</v>
      </c>
      <c r="E12" s="374"/>
      <c r="F12" s="342">
        <v>4</v>
      </c>
      <c r="G12" s="342">
        <f t="shared" si="2"/>
        <v>247</v>
      </c>
      <c r="H12" s="631">
        <f t="shared" si="7"/>
        <v>1</v>
      </c>
      <c r="I12" s="374">
        <f t="shared" si="8"/>
        <v>0.98799999999999999</v>
      </c>
      <c r="J12" s="632" t="s">
        <v>319</v>
      </c>
      <c r="K12" s="342"/>
      <c r="L12" s="632"/>
      <c r="M12" s="640"/>
      <c r="N12" s="641" t="s">
        <v>319</v>
      </c>
      <c r="O12" s="642">
        <f t="shared" si="3"/>
        <v>0.98799999999999999</v>
      </c>
      <c r="P12" s="551">
        <f>SUMIFS(DB_Q5!$J$5:$J$254,DB_Q5!$E$5:$E$254,P$8)</f>
        <v>101</v>
      </c>
      <c r="Q12" s="551">
        <f>SUMIFS(DB_Q5!$J$5:$J$254,DB_Q5!$E$5:$E$254,Q$8)</f>
        <v>99</v>
      </c>
      <c r="R12" s="551">
        <f>SUMIFS(DB_Q5!$J$5:$J$254,DB_Q5!$E$5:$E$254,R$8)</f>
        <v>47</v>
      </c>
      <c r="S12" s="552">
        <f t="shared" si="4"/>
        <v>0.98058252427184467</v>
      </c>
      <c r="T12" s="552">
        <f t="shared" si="5"/>
        <v>0.99</v>
      </c>
      <c r="U12" s="552">
        <f t="shared" si="6"/>
        <v>1</v>
      </c>
    </row>
    <row r="13" spans="1:21" ht="12.75">
      <c r="A13" s="269">
        <v>6</v>
      </c>
      <c r="B13" s="409"/>
      <c r="C13" s="638" t="str">
        <f t="shared" si="0"/>
        <v>Inversión</v>
      </c>
      <c r="D13" s="639">
        <f t="shared" si="1"/>
        <v>0.96</v>
      </c>
      <c r="E13" s="374"/>
      <c r="F13" s="342">
        <v>5</v>
      </c>
      <c r="G13" s="342">
        <f t="shared" si="2"/>
        <v>216</v>
      </c>
      <c r="H13" s="631">
        <f t="shared" si="7"/>
        <v>1</v>
      </c>
      <c r="I13" s="374">
        <f t="shared" si="8"/>
        <v>0.86399999999999999</v>
      </c>
      <c r="J13" s="632" t="s">
        <v>59</v>
      </c>
      <c r="K13" s="342"/>
      <c r="L13" s="632"/>
      <c r="M13" s="640"/>
      <c r="N13" s="641" t="s">
        <v>59</v>
      </c>
      <c r="O13" s="642">
        <f t="shared" si="3"/>
        <v>0.86399999999999999</v>
      </c>
      <c r="P13" s="551">
        <f>SUMIFS(DB_Q5!$K$5:$K$254,DB_Q5!$E$5:$E$254,P$8)</f>
        <v>95</v>
      </c>
      <c r="Q13" s="551">
        <f>SUMIFS(DB_Q5!$K$5:$K$254,DB_Q5!$E$5:$E$254,Q$8)</f>
        <v>82</v>
      </c>
      <c r="R13" s="551">
        <f>SUMIFS(DB_Q5!$K$5:$K$254,DB_Q5!$E$5:$E$254,R$8)</f>
        <v>39</v>
      </c>
      <c r="S13" s="552">
        <f t="shared" si="4"/>
        <v>0.92233009708737868</v>
      </c>
      <c r="T13" s="552">
        <f t="shared" si="5"/>
        <v>0.82</v>
      </c>
      <c r="U13" s="552">
        <f t="shared" si="6"/>
        <v>0.82978723404255317</v>
      </c>
    </row>
    <row r="14" spans="1:21" ht="12.75">
      <c r="A14" s="269">
        <v>7</v>
      </c>
      <c r="B14" s="409"/>
      <c r="C14" s="638" t="str">
        <f t="shared" si="0"/>
        <v>Disponibilidad tecnología</v>
      </c>
      <c r="D14" s="639">
        <f t="shared" si="1"/>
        <v>0.94799999999999995</v>
      </c>
      <c r="E14" s="374"/>
      <c r="F14" s="342">
        <v>6</v>
      </c>
      <c r="G14" s="342">
        <f t="shared" si="2"/>
        <v>224</v>
      </c>
      <c r="H14" s="631">
        <f t="shared" si="7"/>
        <v>1</v>
      </c>
      <c r="I14" s="374">
        <f t="shared" si="8"/>
        <v>0.89600000000000002</v>
      </c>
      <c r="J14" s="632" t="s">
        <v>66</v>
      </c>
      <c r="K14" s="342"/>
      <c r="L14" s="632"/>
      <c r="M14" s="640"/>
      <c r="N14" s="641" t="s">
        <v>66</v>
      </c>
      <c r="O14" s="642">
        <f t="shared" si="3"/>
        <v>0.89600000000000002</v>
      </c>
      <c r="P14" s="551">
        <f>SUMIFS(DB_Q5!$L$5:$L$254,DB_Q5!$E$5:$E$254,P$8)</f>
        <v>95</v>
      </c>
      <c r="Q14" s="551">
        <f>SUMIFS(DB_Q5!$L$5:$L$254,DB_Q5!$E$5:$E$254,Q$8)</f>
        <v>91</v>
      </c>
      <c r="R14" s="551">
        <f>SUMIFS(DB_Q5!$L$5:$L$254,DB_Q5!$E$5:$E$254,R$8)</f>
        <v>38</v>
      </c>
      <c r="S14" s="552">
        <f t="shared" si="4"/>
        <v>0.92233009708737868</v>
      </c>
      <c r="T14" s="552">
        <f t="shared" si="5"/>
        <v>0.91</v>
      </c>
      <c r="U14" s="552">
        <f t="shared" si="6"/>
        <v>0.80851063829787229</v>
      </c>
    </row>
    <row r="15" spans="1:21" ht="12.75">
      <c r="A15" s="269">
        <v>8</v>
      </c>
      <c r="B15" s="409"/>
      <c r="C15" s="638" t="str">
        <f t="shared" si="0"/>
        <v>Mantenimiento</v>
      </c>
      <c r="D15" s="639">
        <f t="shared" si="1"/>
        <v>0.94399999999999995</v>
      </c>
      <c r="E15" s="374"/>
      <c r="F15" s="342">
        <v>7</v>
      </c>
      <c r="G15" s="342">
        <f t="shared" si="2"/>
        <v>212</v>
      </c>
      <c r="H15" s="631">
        <f t="shared" si="7"/>
        <v>1</v>
      </c>
      <c r="I15" s="374">
        <f t="shared" si="8"/>
        <v>0.84799999999999998</v>
      </c>
      <c r="J15" s="632" t="s">
        <v>60</v>
      </c>
      <c r="K15" s="342"/>
      <c r="L15" s="632"/>
      <c r="M15" s="640"/>
      <c r="N15" s="641" t="s">
        <v>60</v>
      </c>
      <c r="O15" s="642">
        <f t="shared" si="3"/>
        <v>0.84799999999999998</v>
      </c>
      <c r="P15" s="551">
        <f>SUMIFS(DB_Q5!$M$5:$M$254,DB_Q5!$E$5:$E$254,P$8)</f>
        <v>93</v>
      </c>
      <c r="Q15" s="551">
        <f>SUMIFS(DB_Q5!$M$5:$M$254,DB_Q5!$E$5:$E$254,Q$8)</f>
        <v>89</v>
      </c>
      <c r="R15" s="551">
        <f>SUMIFS(DB_Q5!$M$5:$M$254,DB_Q5!$E$5:$E$254,R$8)</f>
        <v>30</v>
      </c>
      <c r="S15" s="552">
        <f t="shared" si="4"/>
        <v>0.90291262135922334</v>
      </c>
      <c r="T15" s="552">
        <f t="shared" si="5"/>
        <v>0.89</v>
      </c>
      <c r="U15" s="552">
        <f t="shared" si="6"/>
        <v>0.63829787234042556</v>
      </c>
    </row>
    <row r="16" spans="1:21" ht="12.75">
      <c r="A16" s="269">
        <v>9</v>
      </c>
      <c r="B16" s="409"/>
      <c r="C16" s="638" t="str">
        <f t="shared" si="0"/>
        <v>Tecnología familiar</v>
      </c>
      <c r="D16" s="639">
        <f t="shared" si="1"/>
        <v>0.89600000000000002</v>
      </c>
      <c r="E16" s="374"/>
      <c r="F16" s="342">
        <v>8</v>
      </c>
      <c r="G16" s="342">
        <f t="shared" si="2"/>
        <v>246</v>
      </c>
      <c r="H16" s="631">
        <f t="shared" si="7"/>
        <v>1</v>
      </c>
      <c r="I16" s="374">
        <f t="shared" si="8"/>
        <v>0.98399999999999999</v>
      </c>
      <c r="J16" s="632" t="s">
        <v>61</v>
      </c>
      <c r="K16" s="342"/>
      <c r="L16" s="632"/>
      <c r="M16" s="640"/>
      <c r="N16" s="641" t="s">
        <v>61</v>
      </c>
      <c r="O16" s="642">
        <f t="shared" si="3"/>
        <v>0.98399999999999999</v>
      </c>
      <c r="P16" s="551">
        <f>SUMIFS(DB_Q5!$N$5:$N$254,DB_Q5!$E$5:$E$254,P$8)</f>
        <v>101</v>
      </c>
      <c r="Q16" s="551">
        <f>SUMIFS(DB_Q5!$N$5:$N$254,DB_Q5!$E$5:$E$254,Q$8)</f>
        <v>99</v>
      </c>
      <c r="R16" s="551">
        <f>SUMIFS(DB_Q5!$N$5:$N$254,DB_Q5!$E$5:$E$254,R$8)</f>
        <v>46</v>
      </c>
      <c r="S16" s="552">
        <f t="shared" si="4"/>
        <v>0.98058252427184467</v>
      </c>
      <c r="T16" s="552">
        <f t="shared" si="5"/>
        <v>0.99</v>
      </c>
      <c r="U16" s="552">
        <f t="shared" si="6"/>
        <v>0.97872340425531912</v>
      </c>
    </row>
    <row r="17" spans="1:29" ht="12.75">
      <c r="A17" s="269">
        <v>10</v>
      </c>
      <c r="B17" s="409"/>
      <c r="C17" s="638" t="str">
        <f t="shared" si="0"/>
        <v>Razones medioambientales</v>
      </c>
      <c r="D17" s="639">
        <f t="shared" si="1"/>
        <v>0.86399999999999999</v>
      </c>
      <c r="E17" s="374"/>
      <c r="F17" s="342">
        <v>9</v>
      </c>
      <c r="G17" s="342">
        <f t="shared" si="2"/>
        <v>206</v>
      </c>
      <c r="H17" s="631">
        <f t="shared" si="7"/>
        <v>1</v>
      </c>
      <c r="I17" s="374">
        <f t="shared" si="8"/>
        <v>0.82399999999999995</v>
      </c>
      <c r="J17" s="643" t="s">
        <v>62</v>
      </c>
      <c r="K17" s="342"/>
      <c r="L17" s="374"/>
      <c r="M17" s="565"/>
      <c r="N17" s="549" t="s">
        <v>62</v>
      </c>
      <c r="O17" s="642">
        <f t="shared" si="3"/>
        <v>0.82399999999999995</v>
      </c>
      <c r="P17" s="551">
        <f>SUMIFS(DB_Q5!$O$5:$O$254,DB_Q5!$E$5:$E$254,P$8)</f>
        <v>91</v>
      </c>
      <c r="Q17" s="551">
        <f>SUMIFS(DB_Q5!$O$5:$O$254,DB_Q5!$E$5:$E$254,Q$8)</f>
        <v>80</v>
      </c>
      <c r="R17" s="551">
        <f>SUMIFS(DB_Q5!$O$5:$O$254,DB_Q5!$E$5:$E$254,R$8)</f>
        <v>35</v>
      </c>
      <c r="S17" s="552">
        <f t="shared" si="4"/>
        <v>0.88349514563106801</v>
      </c>
      <c r="T17" s="552">
        <f t="shared" si="5"/>
        <v>0.8</v>
      </c>
      <c r="U17" s="552">
        <f t="shared" si="6"/>
        <v>0.74468085106382975</v>
      </c>
    </row>
    <row r="18" spans="1:29" ht="12.75">
      <c r="A18" s="269">
        <v>11</v>
      </c>
      <c r="B18" s="409"/>
      <c r="C18" s="638" t="str">
        <f t="shared" si="0"/>
        <v>Integración arquitectónica</v>
      </c>
      <c r="D18" s="639">
        <f t="shared" si="1"/>
        <v>0.85199999999999998</v>
      </c>
      <c r="E18" s="374"/>
      <c r="F18" s="342">
        <v>10</v>
      </c>
      <c r="G18" s="342">
        <f t="shared" si="2"/>
        <v>237</v>
      </c>
      <c r="H18" s="631">
        <f t="shared" si="7"/>
        <v>1</v>
      </c>
      <c r="I18" s="374">
        <f t="shared" si="8"/>
        <v>0.94799999999999995</v>
      </c>
      <c r="J18" s="643" t="s">
        <v>216</v>
      </c>
      <c r="K18" s="342"/>
      <c r="L18" s="374"/>
      <c r="M18" s="565"/>
      <c r="N18" s="549" t="s">
        <v>216</v>
      </c>
      <c r="O18" s="642">
        <f t="shared" si="3"/>
        <v>0.94799999999999995</v>
      </c>
      <c r="P18" s="551">
        <f>SUMIFS(DB_Q5!$P$5:$P$254,DB_Q5!$E$5:$E$254,P$8)</f>
        <v>101</v>
      </c>
      <c r="Q18" s="551">
        <f>SUMIFS(DB_Q5!$P$5:$P$254,DB_Q5!$E$5:$E$254,Q$8)</f>
        <v>94</v>
      </c>
      <c r="R18" s="551">
        <f>SUMIFS(DB_Q5!$P$5:$P$254,DB_Q5!$E$5:$E$254,R$8)</f>
        <v>42</v>
      </c>
      <c r="S18" s="552">
        <f t="shared" si="4"/>
        <v>0.98058252427184467</v>
      </c>
      <c r="T18" s="552">
        <f t="shared" si="5"/>
        <v>0.94</v>
      </c>
      <c r="U18" s="552">
        <f t="shared" si="6"/>
        <v>0.8936170212765957</v>
      </c>
    </row>
    <row r="19" spans="1:29" ht="12.75">
      <c r="A19" s="269">
        <v>12</v>
      </c>
      <c r="B19" s="409"/>
      <c r="C19" s="638" t="str">
        <f t="shared" si="0"/>
        <v>Recomendación</v>
      </c>
      <c r="D19" s="639">
        <f t="shared" si="1"/>
        <v>0.84799999999999998</v>
      </c>
      <c r="E19" s="374"/>
      <c r="F19" s="342">
        <v>11</v>
      </c>
      <c r="G19" s="342">
        <f t="shared" si="2"/>
        <v>241</v>
      </c>
      <c r="H19" s="631">
        <f t="shared" si="7"/>
        <v>1</v>
      </c>
      <c r="I19" s="374">
        <f t="shared" si="8"/>
        <v>0.96399999999999997</v>
      </c>
      <c r="J19" s="643" t="s">
        <v>63</v>
      </c>
      <c r="K19" s="342"/>
      <c r="L19" s="374"/>
      <c r="M19" s="565"/>
      <c r="N19" s="549" t="s">
        <v>63</v>
      </c>
      <c r="O19" s="642">
        <f t="shared" si="3"/>
        <v>0.96399999999999997</v>
      </c>
      <c r="P19" s="551">
        <f>SUMIFS(DB_Q5!$Q$5:$Q$254,DB_Q5!$E$5:$E$254,P$8)</f>
        <v>102</v>
      </c>
      <c r="Q19" s="551">
        <f>SUMIFS(DB_Q5!$Q$5:$Q$254,DB_Q5!$E$5:$E$254,Q$8)</f>
        <v>97</v>
      </c>
      <c r="R19" s="551">
        <f>SUMIFS(DB_Q5!$Q$5:$Q$254,DB_Q5!$E$5:$E$254,R$8)</f>
        <v>42</v>
      </c>
      <c r="S19" s="552">
        <f t="shared" si="4"/>
        <v>0.99029126213592233</v>
      </c>
      <c r="T19" s="552">
        <f t="shared" si="5"/>
        <v>0.97</v>
      </c>
      <c r="U19" s="552">
        <f t="shared" si="6"/>
        <v>0.8936170212765957</v>
      </c>
    </row>
    <row r="20" spans="1:29" ht="12.75">
      <c r="A20" s="269">
        <v>13</v>
      </c>
      <c r="B20" s="409"/>
      <c r="C20" s="638" t="str">
        <f t="shared" ref="C20:C22" si="9">VLOOKUP(D20,$I$9:$J$22,2,)</f>
        <v>Etiquetado energético</v>
      </c>
      <c r="D20" s="639">
        <f t="shared" ref="D20:D22" si="10">LARGE($I$9:$I$22,F20)</f>
        <v>0.82399999999999995</v>
      </c>
      <c r="E20" s="374"/>
      <c r="F20" s="342">
        <v>12</v>
      </c>
      <c r="G20" s="342">
        <f t="shared" si="2"/>
        <v>213</v>
      </c>
      <c r="H20" s="631">
        <f t="shared" si="7"/>
        <v>1</v>
      </c>
      <c r="I20" s="374">
        <f t="shared" si="8"/>
        <v>0.85199999999999998</v>
      </c>
      <c r="J20" s="643" t="s">
        <v>64</v>
      </c>
      <c r="K20" s="342"/>
      <c r="L20" s="374"/>
      <c r="M20" s="565"/>
      <c r="N20" s="549" t="s">
        <v>64</v>
      </c>
      <c r="O20" s="642">
        <f t="shared" si="3"/>
        <v>0.85199999999999998</v>
      </c>
      <c r="P20" s="551">
        <f>SUMIFS(DB_Q5!$R$5:$R$254,DB_Q5!$E$5:$E$254,P$8)</f>
        <v>93</v>
      </c>
      <c r="Q20" s="551">
        <f>SUMIFS(DB_Q5!$R$5:$R$254,DB_Q5!$E$5:$E$254,Q$8)</f>
        <v>86</v>
      </c>
      <c r="R20" s="551">
        <f>SUMIFS(DB_Q5!$R$5:$R$254,DB_Q5!$E$5:$E$254,R$8)</f>
        <v>34</v>
      </c>
      <c r="S20" s="552">
        <f t="shared" si="4"/>
        <v>0.90291262135922334</v>
      </c>
      <c r="T20" s="552">
        <f t="shared" si="5"/>
        <v>0.86</v>
      </c>
      <c r="U20" s="552">
        <f t="shared" si="6"/>
        <v>0.72340425531914898</v>
      </c>
    </row>
    <row r="21" spans="1:29" ht="12.75">
      <c r="A21" s="269">
        <v>14</v>
      </c>
      <c r="B21" s="409"/>
      <c r="C21" s="638" t="str">
        <f t="shared" si="9"/>
        <v>Marca</v>
      </c>
      <c r="D21" s="639">
        <f t="shared" si="10"/>
        <v>0.58399999999999996</v>
      </c>
      <c r="F21" s="342">
        <v>13</v>
      </c>
      <c r="G21" s="342">
        <f t="shared" si="2"/>
        <v>146</v>
      </c>
      <c r="H21" s="631">
        <f t="shared" si="7"/>
        <v>1</v>
      </c>
      <c r="I21" s="374">
        <f t="shared" si="8"/>
        <v>0.58399999999999996</v>
      </c>
      <c r="J21" s="261" t="s">
        <v>65</v>
      </c>
      <c r="L21" s="374"/>
      <c r="M21" s="565"/>
      <c r="N21" s="549" t="s">
        <v>65</v>
      </c>
      <c r="O21" s="642">
        <f t="shared" si="3"/>
        <v>0.58399999999999996</v>
      </c>
      <c r="P21" s="551">
        <f>SUMIFS(DB_Q5!$S$5:$S$254,DB_Q5!$E$5:$E$254,P$8)</f>
        <v>61</v>
      </c>
      <c r="Q21" s="551">
        <f>SUMIFS(DB_Q5!$S$5:$S$254,DB_Q5!$E$5:$E$254,Q$8)</f>
        <v>62</v>
      </c>
      <c r="R21" s="551">
        <f>SUMIFS(DB_Q5!$S$5:$S$254,DB_Q5!$E$5:$E$254,R$8)</f>
        <v>23</v>
      </c>
      <c r="S21" s="552">
        <f t="shared" si="4"/>
        <v>0.59223300970873782</v>
      </c>
      <c r="T21" s="552">
        <f t="shared" si="5"/>
        <v>0.62</v>
      </c>
      <c r="U21" s="552">
        <f t="shared" si="6"/>
        <v>0.48936170212765956</v>
      </c>
    </row>
    <row r="22" spans="1:29" ht="13.5" thickBot="1">
      <c r="A22" s="269">
        <v>15</v>
      </c>
      <c r="B22" s="417"/>
      <c r="C22" s="644" t="str">
        <f t="shared" si="9"/>
        <v>Otros</v>
      </c>
      <c r="D22" s="645">
        <f t="shared" si="10"/>
        <v>4.3999999999999997E-2</v>
      </c>
      <c r="E22" s="374"/>
      <c r="F22" s="342">
        <v>14</v>
      </c>
      <c r="G22" s="342">
        <f t="shared" si="2"/>
        <v>11</v>
      </c>
      <c r="H22" s="631">
        <f t="shared" si="7"/>
        <v>1</v>
      </c>
      <c r="I22" s="374">
        <f t="shared" si="8"/>
        <v>4.3999999999999997E-2</v>
      </c>
      <c r="J22" s="643" t="s">
        <v>50</v>
      </c>
      <c r="K22" s="342"/>
      <c r="L22" s="342"/>
      <c r="M22" s="646"/>
      <c r="N22" s="647" t="s">
        <v>50</v>
      </c>
      <c r="O22" s="648">
        <f t="shared" si="3"/>
        <v>4.3999999999999997E-2</v>
      </c>
      <c r="P22" s="649">
        <f>SUMIFS(DB_Q5!$T$5:$T$254,DB_Q5!$E$5:$E$254,P$8)</f>
        <v>6</v>
      </c>
      <c r="Q22" s="649">
        <f>SUMIFS(DB_Q5!$T$5:$T$254,DB_Q5!$E$5:$E$254,Q$8)</f>
        <v>2</v>
      </c>
      <c r="R22" s="649">
        <f>SUMIFS(DB_Q5!$T$5:$T$254,DB_Q5!$E$5:$E$254,R$8)</f>
        <v>3</v>
      </c>
      <c r="S22" s="650">
        <f t="shared" si="4"/>
        <v>5.8252427184466021E-2</v>
      </c>
      <c r="T22" s="650">
        <f t="shared" si="5"/>
        <v>0.02</v>
      </c>
      <c r="U22" s="650">
        <f t="shared" si="6"/>
        <v>6.3829787234042548E-2</v>
      </c>
    </row>
    <row r="23" spans="1:29" ht="15" customHeight="1" thickTop="1">
      <c r="B23" s="260"/>
      <c r="C23" s="468"/>
      <c r="D23" s="611"/>
      <c r="E23" s="374"/>
      <c r="F23" s="374"/>
      <c r="G23" s="374"/>
      <c r="H23" s="342"/>
      <c r="I23" s="342"/>
      <c r="J23" s="342"/>
      <c r="K23" s="342"/>
      <c r="L23" s="342"/>
      <c r="N23" s="342"/>
      <c r="O23" s="342"/>
      <c r="P23" s="509">
        <f>COUNTIF(DB_Q4!$E$5:$E$254,P$8)</f>
        <v>103</v>
      </c>
      <c r="Q23" s="509">
        <f>COUNTIF(DB_Q4!$E$5:$E$254,Q$8)</f>
        <v>100</v>
      </c>
      <c r="R23" s="509">
        <f>COUNTIF(DB_Q4!$E$5:$E$254,R$8)</f>
        <v>47</v>
      </c>
      <c r="S23" s="342"/>
      <c r="T23" s="342"/>
    </row>
    <row r="24" spans="1:29" s="342" customFormat="1" ht="15" customHeight="1">
      <c r="B24" s="651"/>
      <c r="C24" s="652"/>
      <c r="D24" s="653"/>
      <c r="E24" s="374"/>
      <c r="F24" s="374"/>
      <c r="G24" s="374"/>
      <c r="J24" s="654"/>
      <c r="K24" s="340"/>
    </row>
    <row r="25" spans="1:29" s="270" customFormat="1" ht="15" customHeight="1">
      <c r="D25" s="268" t="s">
        <v>363</v>
      </c>
      <c r="V25" s="269"/>
      <c r="AB25" s="655">
        <f>IF($J$4="Todas",COUNTIF(DB_Q4!$D$5:$D$254,H$46),COUNTIFS(DB_Q4!#REF!,$J$4,DB_Q4!$D$5:$D$254,H$46))</f>
        <v>17</v>
      </c>
      <c r="AC25" s="270">
        <f>IF($J$4="Todas",COUNTIF(DB_Q4!$D$5:$D$254,I$46),COUNTIFS(DB_Q4!#REF!,$J$4,DB_Q4!$D$5:$D$254,I$46))</f>
        <v>26</v>
      </c>
    </row>
    <row r="26" spans="1:29" ht="15" customHeight="1">
      <c r="B26" s="433" t="s">
        <v>88</v>
      </c>
      <c r="C26" s="196" t="str">
        <f>$J$4</f>
        <v>Todas</v>
      </c>
      <c r="D26" s="656" t="s">
        <v>292</v>
      </c>
      <c r="E26" s="162"/>
      <c r="F26" s="162"/>
      <c r="G26" s="162"/>
      <c r="H26" s="162"/>
      <c r="I26" s="162"/>
      <c r="J26" s="204"/>
      <c r="K26" s="162"/>
      <c r="L26" s="162"/>
      <c r="M26" s="162"/>
      <c r="N26" s="162"/>
      <c r="O26" s="162"/>
      <c r="P26" s="204"/>
      <c r="Q26" s="162"/>
      <c r="R26" s="162"/>
      <c r="S26" s="162"/>
      <c r="T26" s="162"/>
      <c r="U26" s="162"/>
    </row>
    <row r="27" spans="1:29" ht="15" customHeight="1">
      <c r="B27" s="657" t="s">
        <v>140</v>
      </c>
      <c r="C27" s="626" t="s">
        <v>46</v>
      </c>
      <c r="D27" s="658" t="s">
        <v>294</v>
      </c>
      <c r="E27" s="658" t="s">
        <v>293</v>
      </c>
      <c r="F27" s="658" t="s">
        <v>237</v>
      </c>
      <c r="G27" s="658" t="s">
        <v>235</v>
      </c>
      <c r="H27" s="658" t="s">
        <v>238</v>
      </c>
      <c r="I27" s="658" t="s">
        <v>236</v>
      </c>
      <c r="J27" s="658" t="s">
        <v>239</v>
      </c>
      <c r="K27" s="658" t="s">
        <v>240</v>
      </c>
      <c r="L27" s="658" t="s">
        <v>50</v>
      </c>
      <c r="M27" s="628" t="s">
        <v>294</v>
      </c>
      <c r="N27" s="628" t="s">
        <v>293</v>
      </c>
      <c r="O27" s="628" t="s">
        <v>237</v>
      </c>
      <c r="P27" s="628" t="s">
        <v>235</v>
      </c>
      <c r="Q27" s="628" t="s">
        <v>238</v>
      </c>
      <c r="R27" s="628" t="s">
        <v>236</v>
      </c>
      <c r="S27" s="628" t="s">
        <v>239</v>
      </c>
      <c r="T27" s="628" t="s">
        <v>240</v>
      </c>
      <c r="U27" s="628" t="s">
        <v>50</v>
      </c>
    </row>
    <row r="28" spans="1:29" ht="15" customHeight="1">
      <c r="B28" s="659" t="s">
        <v>55</v>
      </c>
      <c r="C28" s="660">
        <f>IFERROR(VLOOKUP(B28,$C$9:$D$22,2,),)</f>
        <v>0.96</v>
      </c>
      <c r="D28" s="661">
        <f>IF($J$4="Todas",SUMIFS(DB_Q5!$G$5:$G$254,DB_Q5!$B$5:$B$254,D$27),SUMIFS(DB_Q5!$G$5:$G$254,DB_Q5!$E$5:$E$254,$J$4,DB_Q5!$B$5:$B$254,D$27))</f>
        <v>26</v>
      </c>
      <c r="E28" s="661">
        <f>IF($J$4="Todas",SUMIFS(DB_Q5!$G$5:$G$254,DB_Q5!$B$5:$B$254,E$27),SUMIFS(DB_Q5!$G$5:$G$254,DB_Q5!$E$5:$E$254,$J$4,DB_Q5!$B$5:$B$254,E$27))</f>
        <v>23</v>
      </c>
      <c r="F28" s="661">
        <f>IF($J$4="Todas",SUMIFS(DB_Q5!$G$5:$G$254,DB_Q5!$B$5:$B$254,F$27),SUMIFS(DB_Q5!$G$5:$G$254,DB_Q5!$E$5:$E$254,$J$4,DB_Q5!$B$5:$B$254,F$27))</f>
        <v>3</v>
      </c>
      <c r="G28" s="661">
        <f>IF($J$4="Todas",SUMIFS(DB_Q5!$G$5:$G$254,DB_Q5!$B$5:$B$254,G$27),SUMIFS(DB_Q5!$G$5:$G$254,DB_Q5!$E$5:$E$254,$J$4,DB_Q5!$B$5:$B$254,G$27))</f>
        <v>58</v>
      </c>
      <c r="H28" s="661">
        <f>IF($J$4="Todas",SUMIFS(DB_Q5!$G$5:$G$254,DB_Q5!$B$5:$B$254,H$27),SUMIFS(DB_Q5!$G$5:$G$254,DB_Q5!$E$5:$E$254,$J$4,DB_Q5!$B$5:$B$254,H$27))</f>
        <v>17</v>
      </c>
      <c r="I28" s="661">
        <f>IF($J$4="Todas",SUMIFS(DB_Q5!$G$5:$G$254,DB_Q5!$B$5:$B$254,I$27),SUMIFS(DB_Q5!$G$5:$G$254,DB_Q5!$E$5:$E$254,$J$4,DB_Q5!$B$5:$B$254,I$27))</f>
        <v>9</v>
      </c>
      <c r="J28" s="661">
        <f>IF($J$4="Todas",SUMIFS(DB_Q5!$G$5:$G$254,DB_Q5!$B$5:$B$254,J$27),SUMIFS(DB_Q5!$G$5:$G$254,DB_Q5!$E$5:$E$254,$J$4,DB_Q5!$B$5:$B$254,J$27))</f>
        <v>24</v>
      </c>
      <c r="K28" s="661">
        <f>IF($J$4="Todas",SUMIFS(DB_Q5!$G$5:$G$254,DB_Q5!$B$5:$B$254,K$27),SUMIFS(DB_Q5!$G$5:$G$254,DB_Q5!$E$5:$E$254,$J$4,DB_Q5!$B$5:$B$254,K$27))</f>
        <v>66</v>
      </c>
      <c r="L28" s="661">
        <f>IF($J$4="Todas",SUMIFS(DB_Q5!$G$5:$G$254,DB_Q5!$B$5:$B$254,L$27),SUMIFS(DB_Q5!$G$5:$G$254,DB_Q5!$E$5:$E$254,$J$4,DB_Q5!$B$5:$B$254,L$27))</f>
        <v>14</v>
      </c>
      <c r="M28" s="662">
        <f t="shared" ref="M28:M41" si="11">IFERROR(D28/D$42,)</f>
        <v>1</v>
      </c>
      <c r="N28" s="662">
        <f t="shared" ref="N28:N41" si="12">IFERROR(E28/E$42,)</f>
        <v>0.92</v>
      </c>
      <c r="O28" s="662">
        <f t="shared" ref="O28:O41" si="13">IFERROR(F28/F$42,)</f>
        <v>0.6</v>
      </c>
      <c r="P28" s="662">
        <f t="shared" ref="P28:P41" si="14">IFERROR(G28/G$42,)</f>
        <v>0.95081967213114749</v>
      </c>
      <c r="Q28" s="662">
        <f t="shared" ref="Q28:Q41" si="15">IFERROR(H28/H$42,)</f>
        <v>0.94444444444444442</v>
      </c>
      <c r="R28" s="662">
        <f t="shared" ref="R28:R41" si="16">IFERROR(I28/I$42,)</f>
        <v>1</v>
      </c>
      <c r="S28" s="662">
        <f t="shared" ref="S28:S41" si="17">IFERROR(J28/J$42,)</f>
        <v>1</v>
      </c>
      <c r="T28" s="662">
        <f t="shared" ref="T28:T41" si="18">IFERROR(K28/K$42,)</f>
        <v>0.9850746268656716</v>
      </c>
      <c r="U28" s="662">
        <f t="shared" ref="U28:U41" si="19">IFERROR(L28/L$42,)</f>
        <v>0.93333333333333335</v>
      </c>
    </row>
    <row r="29" spans="1:29" ht="15" customHeight="1">
      <c r="B29" s="565" t="s">
        <v>56</v>
      </c>
      <c r="C29" s="642">
        <f t="shared" ref="C29:C41" si="20">IFERROR(VLOOKUP(B29,$C$9:$D$22,2,),)</f>
        <v>0.99199999999999999</v>
      </c>
      <c r="D29" s="551">
        <f>IF($J$4="Todas",SUMIFS(DB_Q5!$H$5:$H$254,DB_Q5!$B$5:$B$254,D$27),SUMIFS(DB_Q5!$H$5:$H$254,DB_Q5!$E$5:$E$254,$J$4,DB_Q5!$B$5:$B$254,D$27))</f>
        <v>26</v>
      </c>
      <c r="E29" s="551">
        <f>IF($J$4="Todas",SUMIFS(DB_Q5!$H$5:$H$254,DB_Q5!$B$5:$B$254,E$27),SUMIFS(DB_Q5!$H$5:$H$254,DB_Q5!$E$5:$E$254,$J$4,DB_Q5!$B$5:$B$254,E$27))</f>
        <v>25</v>
      </c>
      <c r="F29" s="551">
        <f>IF($J$4="Todas",SUMIFS(DB_Q5!$H$5:$H$254,DB_Q5!$B$5:$B$254,F$27),SUMIFS(DB_Q5!$H$5:$H$254,DB_Q5!$E$5:$E$254,$J$4,DB_Q5!$B$5:$B$254,F$27))</f>
        <v>5</v>
      </c>
      <c r="G29" s="551">
        <f>IF($J$4="Todas",SUMIFS(DB_Q5!$H$5:$H$254,DB_Q5!$B$5:$B$254,G$27),SUMIFS(DB_Q5!$H$5:$H$254,DB_Q5!$E$5:$E$254,$J$4,DB_Q5!$B$5:$B$254,G$27))</f>
        <v>60</v>
      </c>
      <c r="H29" s="551">
        <f>IF($J$4="Todas",SUMIFS(DB_Q5!$H$5:$H$254,DB_Q5!$B$5:$B$254,H$27),SUMIFS(DB_Q5!$H$5:$H$254,DB_Q5!$E$5:$E$254,$J$4,DB_Q5!$B$5:$B$254,H$27))</f>
        <v>17</v>
      </c>
      <c r="I29" s="551">
        <f>IF($J$4="Todas",SUMIFS(DB_Q5!$H$5:$H$254,DB_Q5!$B$5:$B$254,I$27),SUMIFS(DB_Q5!$H$5:$H$254,DB_Q5!$E$5:$E$254,$J$4,DB_Q5!$B$5:$B$254,I$27))</f>
        <v>9</v>
      </c>
      <c r="J29" s="551">
        <f>IF($J$4="Todas",SUMIFS(DB_Q5!$H$5:$H$254,DB_Q5!$B$5:$B$254,J$27),SUMIFS(DB_Q5!$H$5:$H$254,DB_Q5!$E$5:$E$254,$J$4,DB_Q5!$B$5:$B$254,J$27))</f>
        <v>24</v>
      </c>
      <c r="K29" s="551">
        <f>IF($J$4="Todas",SUMIFS(DB_Q5!$H$5:$H$254,DB_Q5!$B$5:$B$254,K$27),SUMIFS(DB_Q5!$H$5:$H$254,DB_Q5!$E$5:$E$254,$J$4,DB_Q5!$B$5:$B$254,K$27))</f>
        <v>67</v>
      </c>
      <c r="L29" s="551">
        <f>IF($J$4="Todas",SUMIFS(DB_Q5!$H$5:$H$254,DB_Q5!$B$5:$B$254,L$27),SUMIFS(DB_Q5!$H$5:$H$254,DB_Q5!$E$5:$E$254,$J$4,DB_Q5!$B$5:$B$254,L$27))</f>
        <v>15</v>
      </c>
      <c r="M29" s="552">
        <f t="shared" si="11"/>
        <v>1</v>
      </c>
      <c r="N29" s="552">
        <f t="shared" si="12"/>
        <v>1</v>
      </c>
      <c r="O29" s="552">
        <f t="shared" si="13"/>
        <v>1</v>
      </c>
      <c r="P29" s="552">
        <f t="shared" si="14"/>
        <v>0.98360655737704916</v>
      </c>
      <c r="Q29" s="552">
        <f t="shared" si="15"/>
        <v>0.94444444444444442</v>
      </c>
      <c r="R29" s="552">
        <f t="shared" si="16"/>
        <v>1</v>
      </c>
      <c r="S29" s="552">
        <f t="shared" si="17"/>
        <v>1</v>
      </c>
      <c r="T29" s="552">
        <f t="shared" si="18"/>
        <v>1</v>
      </c>
      <c r="U29" s="552">
        <f t="shared" si="19"/>
        <v>1</v>
      </c>
    </row>
    <row r="30" spans="1:29" ht="15" customHeight="1">
      <c r="B30" s="565" t="s">
        <v>57</v>
      </c>
      <c r="C30" s="642">
        <f t="shared" si="20"/>
        <v>0.94399999999999995</v>
      </c>
      <c r="D30" s="551">
        <f>IF($J$4="Todas",SUMIFS(DB_Q5!$I$5:$I$254,DB_Q5!$B$5:$B$254,D$27),SUMIFS(DB_Q5!$I$5:$I$254,DB_Q5!$E$5:$E$254,$J$4,DB_Q5!$B$5:$B$254,D$27))</f>
        <v>26</v>
      </c>
      <c r="E30" s="551">
        <f>IF($J$4="Todas",SUMIFS(DB_Q5!$I$5:$I$254,DB_Q5!$B$5:$B$254,E$27),SUMIFS(DB_Q5!$I$5:$I$254,DB_Q5!$E$5:$E$254,$J$4,DB_Q5!$B$5:$B$254,E$27))</f>
        <v>23</v>
      </c>
      <c r="F30" s="551">
        <f>IF($J$4="Todas",SUMIFS(DB_Q5!$I$5:$I$254,DB_Q5!$B$5:$B$254,F$27),SUMIFS(DB_Q5!$I$5:$I$254,DB_Q5!$E$5:$E$254,$J$4,DB_Q5!$B$5:$B$254,F$27))</f>
        <v>3</v>
      </c>
      <c r="G30" s="551">
        <f>IF($J$4="Todas",SUMIFS(DB_Q5!$I$5:$I$254,DB_Q5!$B$5:$B$254,G$27),SUMIFS(DB_Q5!$I$5:$I$254,DB_Q5!$E$5:$E$254,$J$4,DB_Q5!$B$5:$B$254,G$27))</f>
        <v>56</v>
      </c>
      <c r="H30" s="551">
        <f>IF($J$4="Todas",SUMIFS(DB_Q5!$I$5:$I$254,DB_Q5!$B$5:$B$254,H$27),SUMIFS(DB_Q5!$I$5:$I$254,DB_Q5!$E$5:$E$254,$J$4,DB_Q5!$B$5:$B$254,H$27))</f>
        <v>15</v>
      </c>
      <c r="I30" s="551">
        <f>IF($J$4="Todas",SUMIFS(DB_Q5!$I$5:$I$254,DB_Q5!$B$5:$B$254,I$27),SUMIFS(DB_Q5!$I$5:$I$254,DB_Q5!$E$5:$E$254,$J$4,DB_Q5!$B$5:$B$254,I$27))</f>
        <v>9</v>
      </c>
      <c r="J30" s="551">
        <f>IF($J$4="Todas",SUMIFS(DB_Q5!$I$5:$I$254,DB_Q5!$B$5:$B$254,J$27),SUMIFS(DB_Q5!$I$5:$I$254,DB_Q5!$E$5:$E$254,$J$4,DB_Q5!$B$5:$B$254,J$27))</f>
        <v>23</v>
      </c>
      <c r="K30" s="551">
        <f>IF($J$4="Todas",SUMIFS(DB_Q5!$I$5:$I$254,DB_Q5!$B$5:$B$254,K$27),SUMIFS(DB_Q5!$I$5:$I$254,DB_Q5!$E$5:$E$254,$J$4,DB_Q5!$B$5:$B$254,K$27))</f>
        <v>66</v>
      </c>
      <c r="L30" s="551">
        <f>IF($J$4="Todas",SUMIFS(DB_Q5!$I$5:$I$254,DB_Q5!$B$5:$B$254,L$27),SUMIFS(DB_Q5!$I$5:$I$254,DB_Q5!$E$5:$E$254,$J$4,DB_Q5!$B$5:$B$254,L$27))</f>
        <v>15</v>
      </c>
      <c r="M30" s="552">
        <f t="shared" si="11"/>
        <v>1</v>
      </c>
      <c r="N30" s="552">
        <f t="shared" si="12"/>
        <v>0.92</v>
      </c>
      <c r="O30" s="552">
        <f t="shared" si="13"/>
        <v>0.6</v>
      </c>
      <c r="P30" s="552">
        <f t="shared" si="14"/>
        <v>0.91803278688524592</v>
      </c>
      <c r="Q30" s="552">
        <f t="shared" si="15"/>
        <v>0.83333333333333337</v>
      </c>
      <c r="R30" s="552">
        <f t="shared" si="16"/>
        <v>1</v>
      </c>
      <c r="S30" s="552">
        <f t="shared" si="17"/>
        <v>0.95833333333333337</v>
      </c>
      <c r="T30" s="552">
        <f t="shared" si="18"/>
        <v>0.9850746268656716</v>
      </c>
      <c r="U30" s="552">
        <f t="shared" si="19"/>
        <v>1</v>
      </c>
    </row>
    <row r="31" spans="1:29" ht="15" customHeight="1">
      <c r="B31" s="565" t="s">
        <v>319</v>
      </c>
      <c r="C31" s="642">
        <f t="shared" si="20"/>
        <v>0.98799999999999999</v>
      </c>
      <c r="D31" s="551">
        <f>IF($J$4="Todas",SUMIFS(DB_Q5!$J$5:$J$254,DB_Q5!$B$5:$B$254,D$27),SUMIFS(DB_Q5!$J$5:$J$254,DB_Q5!$E$5:$E$254,$J$4,DB_Q5!$B$5:$B$254,D$27))</f>
        <v>26</v>
      </c>
      <c r="E31" s="551">
        <f>IF($J$4="Todas",SUMIFS(DB_Q5!$J$5:$J$254,DB_Q5!$B$5:$B$254,E$27),SUMIFS(DB_Q5!$J$5:$J$254,DB_Q5!$E$5:$E$254,$J$4,DB_Q5!$B$5:$B$254,E$27))</f>
        <v>25</v>
      </c>
      <c r="F31" s="551">
        <f>IF($J$4="Todas",SUMIFS(DB_Q5!$J$5:$J$254,DB_Q5!$B$5:$B$254,F$27),SUMIFS(DB_Q5!$J$5:$J$254,DB_Q5!$E$5:$E$254,$J$4,DB_Q5!$B$5:$B$254,F$27))</f>
        <v>5</v>
      </c>
      <c r="G31" s="551">
        <f>IF($J$4="Todas",SUMIFS(DB_Q5!$J$5:$J$254,DB_Q5!$B$5:$B$254,G$27),SUMIFS(DB_Q5!$J$5:$J$254,DB_Q5!$E$5:$E$254,$J$4,DB_Q5!$B$5:$B$254,G$27))</f>
        <v>60</v>
      </c>
      <c r="H31" s="551">
        <f>IF($J$4="Todas",SUMIFS(DB_Q5!$J$5:$J$254,DB_Q5!$B$5:$B$254,H$27),SUMIFS(DB_Q5!$J$5:$J$254,DB_Q5!$E$5:$E$254,$J$4,DB_Q5!$B$5:$B$254,H$27))</f>
        <v>18</v>
      </c>
      <c r="I31" s="551">
        <f>IF($J$4="Todas",SUMIFS(DB_Q5!$J$5:$J$254,DB_Q5!$B$5:$B$254,I$27),SUMIFS(DB_Q5!$J$5:$J$254,DB_Q5!$E$5:$E$254,$J$4,DB_Q5!$B$5:$B$254,I$27))</f>
        <v>9</v>
      </c>
      <c r="J31" s="551">
        <f>IF($J$4="Todas",SUMIFS(DB_Q5!$J$5:$J$254,DB_Q5!$B$5:$B$254,J$27),SUMIFS(DB_Q5!$J$5:$J$254,DB_Q5!$E$5:$E$254,$J$4,DB_Q5!$B$5:$B$254,J$27))</f>
        <v>24</v>
      </c>
      <c r="K31" s="551">
        <f>IF($J$4="Todas",SUMIFS(DB_Q5!$J$5:$J$254,DB_Q5!$B$5:$B$254,K$27),SUMIFS(DB_Q5!$J$5:$J$254,DB_Q5!$E$5:$E$254,$J$4,DB_Q5!$B$5:$B$254,K$27))</f>
        <v>65</v>
      </c>
      <c r="L31" s="551">
        <f>IF($J$4="Todas",SUMIFS(DB_Q5!$J$5:$J$254,DB_Q5!$B$5:$B$254,L$27),SUMIFS(DB_Q5!$J$5:$J$254,DB_Q5!$E$5:$E$254,$J$4,DB_Q5!$B$5:$B$254,L$27))</f>
        <v>15</v>
      </c>
      <c r="M31" s="552">
        <f t="shared" si="11"/>
        <v>1</v>
      </c>
      <c r="N31" s="552">
        <f t="shared" si="12"/>
        <v>1</v>
      </c>
      <c r="O31" s="552">
        <f t="shared" si="13"/>
        <v>1</v>
      </c>
      <c r="P31" s="552">
        <f t="shared" si="14"/>
        <v>0.98360655737704916</v>
      </c>
      <c r="Q31" s="552">
        <f t="shared" si="15"/>
        <v>1</v>
      </c>
      <c r="R31" s="552">
        <f t="shared" si="16"/>
        <v>1</v>
      </c>
      <c r="S31" s="552">
        <f t="shared" si="17"/>
        <v>1</v>
      </c>
      <c r="T31" s="552">
        <f t="shared" si="18"/>
        <v>0.97014925373134331</v>
      </c>
      <c r="U31" s="552">
        <f t="shared" si="19"/>
        <v>1</v>
      </c>
    </row>
    <row r="32" spans="1:29" ht="15" customHeight="1">
      <c r="B32" s="565" t="s">
        <v>59</v>
      </c>
      <c r="C32" s="642">
        <f t="shared" si="20"/>
        <v>0.86399999999999999</v>
      </c>
      <c r="D32" s="551">
        <f>IF($J$4="Todas",SUMIFS(DB_Q5!$K$5:$K$254,DB_Q5!$B$5:$B$254,D$27),SUMIFS(DB_Q5!$K$5:$K$254,DB_Q5!$E$5:$E$254,$J$4,DB_Q5!$B$5:$B$254,D$27))</f>
        <v>25</v>
      </c>
      <c r="E32" s="551">
        <f>IF($J$4="Todas",SUMIFS(DB_Q5!$K$5:$K$254,DB_Q5!$B$5:$B$254,E$27),SUMIFS(DB_Q5!$K$5:$K$254,DB_Q5!$E$5:$E$254,$J$4,DB_Q5!$B$5:$B$254,E$27))</f>
        <v>21</v>
      </c>
      <c r="F32" s="551">
        <f>IF($J$4="Todas",SUMIFS(DB_Q5!$K$5:$K$254,DB_Q5!$B$5:$B$254,F$27),SUMIFS(DB_Q5!$K$5:$K$254,DB_Q5!$E$5:$E$254,$J$4,DB_Q5!$B$5:$B$254,F$27))</f>
        <v>3</v>
      </c>
      <c r="G32" s="551">
        <f>IF($J$4="Todas",SUMIFS(DB_Q5!$K$5:$K$254,DB_Q5!$B$5:$B$254,G$27),SUMIFS(DB_Q5!$K$5:$K$254,DB_Q5!$E$5:$E$254,$J$4,DB_Q5!$B$5:$B$254,G$27))</f>
        <v>49</v>
      </c>
      <c r="H32" s="551">
        <f>IF($J$4="Todas",SUMIFS(DB_Q5!$K$5:$K$254,DB_Q5!$B$5:$B$254,H$27),SUMIFS(DB_Q5!$K$5:$K$254,DB_Q5!$E$5:$E$254,$J$4,DB_Q5!$B$5:$B$254,H$27))</f>
        <v>14</v>
      </c>
      <c r="I32" s="551">
        <f>IF($J$4="Todas",SUMIFS(DB_Q5!$K$5:$K$254,DB_Q5!$B$5:$B$254,I$27),SUMIFS(DB_Q5!$K$5:$K$254,DB_Q5!$E$5:$E$254,$J$4,DB_Q5!$B$5:$B$254,I$27))</f>
        <v>9</v>
      </c>
      <c r="J32" s="551">
        <f>IF($J$4="Todas",SUMIFS(DB_Q5!$K$5:$K$254,DB_Q5!$B$5:$B$254,J$27),SUMIFS(DB_Q5!$K$5:$K$254,DB_Q5!$E$5:$E$254,$J$4,DB_Q5!$B$5:$B$254,J$27))</f>
        <v>15</v>
      </c>
      <c r="K32" s="551">
        <f>IF($J$4="Todas",SUMIFS(DB_Q5!$K$5:$K$254,DB_Q5!$B$5:$B$254,K$27),SUMIFS(DB_Q5!$K$5:$K$254,DB_Q5!$E$5:$E$254,$J$4,DB_Q5!$B$5:$B$254,K$27))</f>
        <v>65</v>
      </c>
      <c r="L32" s="551">
        <f>IF($J$4="Todas",SUMIFS(DB_Q5!$K$5:$K$254,DB_Q5!$B$5:$B$254,L$27),SUMIFS(DB_Q5!$K$5:$K$254,DB_Q5!$E$5:$E$254,$J$4,DB_Q5!$B$5:$B$254,L$27))</f>
        <v>15</v>
      </c>
      <c r="M32" s="552">
        <f t="shared" si="11"/>
        <v>0.96153846153846156</v>
      </c>
      <c r="N32" s="552">
        <f t="shared" si="12"/>
        <v>0.84</v>
      </c>
      <c r="O32" s="552">
        <f t="shared" si="13"/>
        <v>0.6</v>
      </c>
      <c r="P32" s="552">
        <f t="shared" si="14"/>
        <v>0.80327868852459017</v>
      </c>
      <c r="Q32" s="552">
        <f t="shared" si="15"/>
        <v>0.77777777777777779</v>
      </c>
      <c r="R32" s="552">
        <f t="shared" si="16"/>
        <v>1</v>
      </c>
      <c r="S32" s="552">
        <f t="shared" si="17"/>
        <v>0.625</v>
      </c>
      <c r="T32" s="552">
        <f t="shared" si="18"/>
        <v>0.97014925373134331</v>
      </c>
      <c r="U32" s="552">
        <f t="shared" si="19"/>
        <v>1</v>
      </c>
    </row>
    <row r="33" spans="1:35" ht="15" customHeight="1">
      <c r="B33" s="565" t="s">
        <v>66</v>
      </c>
      <c r="C33" s="642">
        <f t="shared" si="20"/>
        <v>0.89600000000000002</v>
      </c>
      <c r="D33" s="551">
        <f>IF($J$4="Todas",SUMIFS(DB_Q5!$L$5:$L$254,DB_Q5!$B$5:$B$254,D$27),SUMIFS(DB_Q5!$L$5:$L$254,DB_Q5!$E$5:$E$254,$J$4,DB_Q5!$B$5:$B$254,D$27))</f>
        <v>24</v>
      </c>
      <c r="E33" s="551">
        <f>IF($J$4="Todas",SUMIFS(DB_Q5!$L$5:$L$254,DB_Q5!$B$5:$B$254,E$27),SUMIFS(DB_Q5!$L$5:$L$254,DB_Q5!$E$5:$E$254,$J$4,DB_Q5!$B$5:$B$254,E$27))</f>
        <v>23</v>
      </c>
      <c r="F33" s="551">
        <f>IF($J$4="Todas",SUMIFS(DB_Q5!$L$5:$L$254,DB_Q5!$B$5:$B$254,F$27),SUMIFS(DB_Q5!$L$5:$L$254,DB_Q5!$E$5:$E$254,$J$4,DB_Q5!$B$5:$B$254,F$27))</f>
        <v>5</v>
      </c>
      <c r="G33" s="551">
        <f>IF($J$4="Todas",SUMIFS(DB_Q5!$L$5:$L$254,DB_Q5!$B$5:$B$254,G$27),SUMIFS(DB_Q5!$L$5:$L$254,DB_Q5!$E$5:$E$254,$J$4,DB_Q5!$B$5:$B$254,G$27))</f>
        <v>51</v>
      </c>
      <c r="H33" s="551">
        <f>IF($J$4="Todas",SUMIFS(DB_Q5!$L$5:$L$254,DB_Q5!$B$5:$B$254,H$27),SUMIFS(DB_Q5!$L$5:$L$254,DB_Q5!$E$5:$E$254,$J$4,DB_Q5!$B$5:$B$254,H$27))</f>
        <v>10</v>
      </c>
      <c r="I33" s="551">
        <f>IF($J$4="Todas",SUMIFS(DB_Q5!$L$5:$L$254,DB_Q5!$B$5:$B$254,I$27),SUMIFS(DB_Q5!$L$5:$L$254,DB_Q5!$E$5:$E$254,$J$4,DB_Q5!$B$5:$B$254,I$27))</f>
        <v>9</v>
      </c>
      <c r="J33" s="551">
        <f>IF($J$4="Todas",SUMIFS(DB_Q5!$L$5:$L$254,DB_Q5!$B$5:$B$254,J$27),SUMIFS(DB_Q5!$L$5:$L$254,DB_Q5!$E$5:$E$254,$J$4,DB_Q5!$B$5:$B$254,J$27))</f>
        <v>21</v>
      </c>
      <c r="K33" s="551">
        <f>IF($J$4="Todas",SUMIFS(DB_Q5!$L$5:$L$254,DB_Q5!$B$5:$B$254,K$27),SUMIFS(DB_Q5!$L$5:$L$254,DB_Q5!$E$5:$E$254,$J$4,DB_Q5!$B$5:$B$254,K$27))</f>
        <v>66</v>
      </c>
      <c r="L33" s="551">
        <f>IF($J$4="Todas",SUMIFS(DB_Q5!$L$5:$L$254,DB_Q5!$B$5:$B$254,L$27),SUMIFS(DB_Q5!$L$5:$L$254,DB_Q5!$E$5:$E$254,$J$4,DB_Q5!$B$5:$B$254,L$27))</f>
        <v>15</v>
      </c>
      <c r="M33" s="552">
        <f t="shared" si="11"/>
        <v>0.92307692307692313</v>
      </c>
      <c r="N33" s="552">
        <f t="shared" si="12"/>
        <v>0.92</v>
      </c>
      <c r="O33" s="552">
        <f t="shared" si="13"/>
        <v>1</v>
      </c>
      <c r="P33" s="552">
        <f t="shared" si="14"/>
        <v>0.83606557377049184</v>
      </c>
      <c r="Q33" s="552">
        <f t="shared" si="15"/>
        <v>0.55555555555555558</v>
      </c>
      <c r="R33" s="552">
        <f t="shared" si="16"/>
        <v>1</v>
      </c>
      <c r="S33" s="552">
        <f t="shared" si="17"/>
        <v>0.875</v>
      </c>
      <c r="T33" s="552">
        <f t="shared" si="18"/>
        <v>0.9850746268656716</v>
      </c>
      <c r="U33" s="552">
        <f t="shared" si="19"/>
        <v>1</v>
      </c>
    </row>
    <row r="34" spans="1:35" ht="15" customHeight="1">
      <c r="B34" s="565" t="s">
        <v>60</v>
      </c>
      <c r="C34" s="642">
        <f t="shared" si="20"/>
        <v>0.84799999999999998</v>
      </c>
      <c r="D34" s="551">
        <f>IF($J$4="Todas",SUMIFS(DB_Q5!$M$5:$M$254,DB_Q5!$B$5:$B$254,D$27),SUMIFS(DB_Q5!$M$5:$M$254,DB_Q5!$E$5:$E$254,$J$4,DB_Q5!$B$5:$B$254,D$27))</f>
        <v>19</v>
      </c>
      <c r="E34" s="551">
        <f>IF($J$4="Todas",SUMIFS(DB_Q5!$M$5:$M$254,DB_Q5!$B$5:$B$254,E$27),SUMIFS(DB_Q5!$M$5:$M$254,DB_Q5!$E$5:$E$254,$J$4,DB_Q5!$B$5:$B$254,E$27))</f>
        <v>25</v>
      </c>
      <c r="F34" s="551">
        <f>IF($J$4="Todas",SUMIFS(DB_Q5!$M$5:$M$254,DB_Q5!$B$5:$B$254,F$27),SUMIFS(DB_Q5!$M$5:$M$254,DB_Q5!$E$5:$E$254,$J$4,DB_Q5!$B$5:$B$254,F$27))</f>
        <v>4</v>
      </c>
      <c r="G34" s="551">
        <f>IF($J$4="Todas",SUMIFS(DB_Q5!$M$5:$M$254,DB_Q5!$B$5:$B$254,G$27),SUMIFS(DB_Q5!$M$5:$M$254,DB_Q5!$E$5:$E$254,$J$4,DB_Q5!$B$5:$B$254,G$27))</f>
        <v>51</v>
      </c>
      <c r="H34" s="551">
        <f>IF($J$4="Todas",SUMIFS(DB_Q5!$M$5:$M$254,DB_Q5!$B$5:$B$254,H$27),SUMIFS(DB_Q5!$M$5:$M$254,DB_Q5!$E$5:$E$254,$J$4,DB_Q5!$B$5:$B$254,H$27))</f>
        <v>8</v>
      </c>
      <c r="I34" s="551">
        <f>IF($J$4="Todas",SUMIFS(DB_Q5!$M$5:$M$254,DB_Q5!$B$5:$B$254,I$27),SUMIFS(DB_Q5!$M$5:$M$254,DB_Q5!$E$5:$E$254,$J$4,DB_Q5!$B$5:$B$254,I$27))</f>
        <v>7</v>
      </c>
      <c r="J34" s="551">
        <f>IF($J$4="Todas",SUMIFS(DB_Q5!$M$5:$M$254,DB_Q5!$B$5:$B$254,J$27),SUMIFS(DB_Q5!$M$5:$M$254,DB_Q5!$E$5:$E$254,$J$4,DB_Q5!$B$5:$B$254,J$27))</f>
        <v>19</v>
      </c>
      <c r="K34" s="551">
        <f>IF($J$4="Todas",SUMIFS(DB_Q5!$M$5:$M$254,DB_Q5!$B$5:$B$254,K$27),SUMIFS(DB_Q5!$M$5:$M$254,DB_Q5!$E$5:$E$254,$J$4,DB_Q5!$B$5:$B$254,K$27))</f>
        <v>67</v>
      </c>
      <c r="L34" s="551">
        <f>IF($J$4="Todas",SUMIFS(DB_Q5!$M$5:$M$254,DB_Q5!$B$5:$B$254,L$27),SUMIFS(DB_Q5!$M$5:$M$254,DB_Q5!$E$5:$E$254,$J$4,DB_Q5!$B$5:$B$254,L$27))</f>
        <v>12</v>
      </c>
      <c r="M34" s="552">
        <f t="shared" si="11"/>
        <v>0.73076923076923073</v>
      </c>
      <c r="N34" s="552">
        <f t="shared" si="12"/>
        <v>1</v>
      </c>
      <c r="O34" s="552">
        <f t="shared" si="13"/>
        <v>0.8</v>
      </c>
      <c r="P34" s="552">
        <f t="shared" si="14"/>
        <v>0.83606557377049184</v>
      </c>
      <c r="Q34" s="552">
        <f t="shared" si="15"/>
        <v>0.44444444444444442</v>
      </c>
      <c r="R34" s="552">
        <f t="shared" si="16"/>
        <v>0.77777777777777779</v>
      </c>
      <c r="S34" s="552">
        <f t="shared" si="17"/>
        <v>0.79166666666666663</v>
      </c>
      <c r="T34" s="552">
        <f t="shared" si="18"/>
        <v>1</v>
      </c>
      <c r="U34" s="552">
        <f t="shared" si="19"/>
        <v>0.8</v>
      </c>
    </row>
    <row r="35" spans="1:35" ht="15" customHeight="1">
      <c r="B35" s="565" t="s">
        <v>61</v>
      </c>
      <c r="C35" s="642">
        <f t="shared" si="20"/>
        <v>0.98399999999999999</v>
      </c>
      <c r="D35" s="551">
        <f>IF($J$4="Todas",SUMIFS(DB_Q5!$N$5:$N$254,DB_Q5!$B$5:$B$254,D$27),SUMIFS(DB_Q5!$N$5:$N$254,DB_Q5!$E$5:$E$254,$J$4,DB_Q5!$B$5:$B$254,D$27))</f>
        <v>26</v>
      </c>
      <c r="E35" s="551">
        <f>IF($J$4="Todas",SUMIFS(DB_Q5!$N$5:$N$254,DB_Q5!$B$5:$B$254,E$27),SUMIFS(DB_Q5!$N$5:$N$254,DB_Q5!$E$5:$E$254,$J$4,DB_Q5!$B$5:$B$254,E$27))</f>
        <v>25</v>
      </c>
      <c r="F35" s="551">
        <f>IF($J$4="Todas",SUMIFS(DB_Q5!$N$5:$N$254,DB_Q5!$B$5:$B$254,F$27),SUMIFS(DB_Q5!$N$5:$N$254,DB_Q5!$E$5:$E$254,$J$4,DB_Q5!$B$5:$B$254,F$27))</f>
        <v>5</v>
      </c>
      <c r="G35" s="551">
        <f>IF($J$4="Todas",SUMIFS(DB_Q5!$N$5:$N$254,DB_Q5!$B$5:$B$254,G$27),SUMIFS(DB_Q5!$N$5:$N$254,DB_Q5!$E$5:$E$254,$J$4,DB_Q5!$B$5:$B$254,G$27))</f>
        <v>59</v>
      </c>
      <c r="H35" s="551">
        <f>IF($J$4="Todas",SUMIFS(DB_Q5!$N$5:$N$254,DB_Q5!$B$5:$B$254,H$27),SUMIFS(DB_Q5!$N$5:$N$254,DB_Q5!$E$5:$E$254,$J$4,DB_Q5!$B$5:$B$254,H$27))</f>
        <v>18</v>
      </c>
      <c r="I35" s="551">
        <f>IF($J$4="Todas",SUMIFS(DB_Q5!$N$5:$N$254,DB_Q5!$B$5:$B$254,I$27),SUMIFS(DB_Q5!$N$5:$N$254,DB_Q5!$E$5:$E$254,$J$4,DB_Q5!$B$5:$B$254,I$27))</f>
        <v>9</v>
      </c>
      <c r="J35" s="551">
        <f>IF($J$4="Todas",SUMIFS(DB_Q5!$N$5:$N$254,DB_Q5!$B$5:$B$254,J$27),SUMIFS(DB_Q5!$N$5:$N$254,DB_Q5!$E$5:$E$254,$J$4,DB_Q5!$B$5:$B$254,J$27))</f>
        <v>22</v>
      </c>
      <c r="K35" s="551">
        <f>IF($J$4="Todas",SUMIFS(DB_Q5!$N$5:$N$254,DB_Q5!$B$5:$B$254,K$27),SUMIFS(DB_Q5!$N$5:$N$254,DB_Q5!$E$5:$E$254,$J$4,DB_Q5!$B$5:$B$254,K$27))</f>
        <v>67</v>
      </c>
      <c r="L35" s="551">
        <f>IF($J$4="Todas",SUMIFS(DB_Q5!$N$5:$N$254,DB_Q5!$B$5:$B$254,L$27),SUMIFS(DB_Q5!$N$5:$N$254,DB_Q5!$E$5:$E$254,$J$4,DB_Q5!$B$5:$B$254,L$27))</f>
        <v>15</v>
      </c>
      <c r="M35" s="552">
        <f t="shared" si="11"/>
        <v>1</v>
      </c>
      <c r="N35" s="552">
        <f t="shared" si="12"/>
        <v>1</v>
      </c>
      <c r="O35" s="552">
        <f t="shared" si="13"/>
        <v>1</v>
      </c>
      <c r="P35" s="552">
        <f t="shared" si="14"/>
        <v>0.96721311475409832</v>
      </c>
      <c r="Q35" s="552">
        <f t="shared" si="15"/>
        <v>1</v>
      </c>
      <c r="R35" s="552">
        <f t="shared" si="16"/>
        <v>1</v>
      </c>
      <c r="S35" s="552">
        <f t="shared" si="17"/>
        <v>0.91666666666666663</v>
      </c>
      <c r="T35" s="552">
        <f t="shared" si="18"/>
        <v>1</v>
      </c>
      <c r="U35" s="552">
        <f t="shared" si="19"/>
        <v>1</v>
      </c>
    </row>
    <row r="36" spans="1:35" ht="15" customHeight="1">
      <c r="B36" s="565" t="s">
        <v>62</v>
      </c>
      <c r="C36" s="642">
        <f t="shared" si="20"/>
        <v>0.82399999999999995</v>
      </c>
      <c r="D36" s="551">
        <f>IF($J$4="Todas",SUMIFS(DB_Q5!$O$5:$O$254,DB_Q5!$B$5:$B$254,D$27),SUMIFS(DB_Q5!$O$5:$O$254,DB_Q5!$E$5:$E$254,$J$4,DB_Q5!$B$5:$B$254,D$27))</f>
        <v>25</v>
      </c>
      <c r="E36" s="551">
        <f>IF($J$4="Todas",SUMIFS(DB_Q5!$O$5:$O$254,DB_Q5!$B$5:$B$254,E$27),SUMIFS(DB_Q5!$O$5:$O$254,DB_Q5!$E$5:$E$254,$J$4,DB_Q5!$B$5:$B$254,E$27))</f>
        <v>19</v>
      </c>
      <c r="F36" s="551">
        <f>IF($J$4="Todas",SUMIFS(DB_Q5!$O$5:$O$254,DB_Q5!$B$5:$B$254,F$27),SUMIFS(DB_Q5!$O$5:$O$254,DB_Q5!$E$5:$E$254,$J$4,DB_Q5!$B$5:$B$254,F$27))</f>
        <v>3</v>
      </c>
      <c r="G36" s="551">
        <f>IF($J$4="Todas",SUMIFS(DB_Q5!$O$5:$O$254,DB_Q5!$B$5:$B$254,G$27),SUMIFS(DB_Q5!$O$5:$O$254,DB_Q5!$E$5:$E$254,$J$4,DB_Q5!$B$5:$B$254,G$27))</f>
        <v>50</v>
      </c>
      <c r="H36" s="551">
        <f>IF($J$4="Todas",SUMIFS(DB_Q5!$O$5:$O$254,DB_Q5!$B$5:$B$254,H$27),SUMIFS(DB_Q5!$O$5:$O$254,DB_Q5!$E$5:$E$254,$J$4,DB_Q5!$B$5:$B$254,H$27))</f>
        <v>11</v>
      </c>
      <c r="I36" s="551">
        <f>IF($J$4="Todas",SUMIFS(DB_Q5!$O$5:$O$254,DB_Q5!$B$5:$B$254,I$27),SUMIFS(DB_Q5!$O$5:$O$254,DB_Q5!$E$5:$E$254,$J$4,DB_Q5!$B$5:$B$254,I$27))</f>
        <v>9</v>
      </c>
      <c r="J36" s="551">
        <f>IF($J$4="Todas",SUMIFS(DB_Q5!$O$5:$O$254,DB_Q5!$B$5:$B$254,J$27),SUMIFS(DB_Q5!$O$5:$O$254,DB_Q5!$E$5:$E$254,$J$4,DB_Q5!$B$5:$B$254,J$27))</f>
        <v>15</v>
      </c>
      <c r="K36" s="551">
        <f>IF($J$4="Todas",SUMIFS(DB_Q5!$O$5:$O$254,DB_Q5!$B$5:$B$254,K$27),SUMIFS(DB_Q5!$O$5:$O$254,DB_Q5!$E$5:$E$254,$J$4,DB_Q5!$B$5:$B$254,K$27))</f>
        <v>59</v>
      </c>
      <c r="L36" s="551">
        <f>IF($J$4="Todas",SUMIFS(DB_Q5!$O$5:$O$254,DB_Q5!$B$5:$B$254,L$27),SUMIFS(DB_Q5!$O$5:$O$254,DB_Q5!$E$5:$E$254,$J$4,DB_Q5!$B$5:$B$254,L$27))</f>
        <v>15</v>
      </c>
      <c r="M36" s="552">
        <f t="shared" si="11"/>
        <v>0.96153846153846156</v>
      </c>
      <c r="N36" s="552">
        <f t="shared" si="12"/>
        <v>0.76</v>
      </c>
      <c r="O36" s="552">
        <f t="shared" si="13"/>
        <v>0.6</v>
      </c>
      <c r="P36" s="552">
        <f t="shared" si="14"/>
        <v>0.81967213114754101</v>
      </c>
      <c r="Q36" s="552">
        <f t="shared" si="15"/>
        <v>0.61111111111111116</v>
      </c>
      <c r="R36" s="552">
        <f t="shared" si="16"/>
        <v>1</v>
      </c>
      <c r="S36" s="552">
        <f t="shared" si="17"/>
        <v>0.625</v>
      </c>
      <c r="T36" s="552">
        <f t="shared" si="18"/>
        <v>0.88059701492537312</v>
      </c>
      <c r="U36" s="552">
        <f t="shared" si="19"/>
        <v>1</v>
      </c>
    </row>
    <row r="37" spans="1:35" ht="15" customHeight="1">
      <c r="B37" s="565" t="s">
        <v>216</v>
      </c>
      <c r="C37" s="642">
        <f t="shared" si="20"/>
        <v>0.94799999999999995</v>
      </c>
      <c r="D37" s="551">
        <f>IF($J$4="Todas",SUMIFS(DB_Q5!$P$5:$P$254,DB_Q5!$B$5:$B$254,D$27),SUMIFS(DB_Q5!$P$5:$P$254,DB_Q5!$E$5:$E$254,$J$4,DB_Q5!$B$5:$B$254,D$27))</f>
        <v>24</v>
      </c>
      <c r="E37" s="551">
        <f>IF($J$4="Todas",SUMIFS(DB_Q5!$P$5:$P$254,DB_Q5!$B$5:$B$254,E$27),SUMIFS(DB_Q5!$P$5:$P$254,DB_Q5!$E$5:$E$254,$J$4,DB_Q5!$B$5:$B$254,E$27))</f>
        <v>25</v>
      </c>
      <c r="F37" s="551">
        <f>IF($J$4="Todas",SUMIFS(DB_Q5!$P$5:$P$254,DB_Q5!$B$5:$B$254,F$27),SUMIFS(DB_Q5!$P$5:$P$254,DB_Q5!$E$5:$E$254,$J$4,DB_Q5!$B$5:$B$254,F$27))</f>
        <v>5</v>
      </c>
      <c r="G37" s="551">
        <f>IF($J$4="Todas",SUMIFS(DB_Q5!$P$5:$P$254,DB_Q5!$B$5:$B$254,G$27),SUMIFS(DB_Q5!$P$5:$P$254,DB_Q5!$E$5:$E$254,$J$4,DB_Q5!$B$5:$B$254,G$27))</f>
        <v>58</v>
      </c>
      <c r="H37" s="551">
        <f>IF($J$4="Todas",SUMIFS(DB_Q5!$P$5:$P$254,DB_Q5!$B$5:$B$254,H$27),SUMIFS(DB_Q5!$P$5:$P$254,DB_Q5!$E$5:$E$254,$J$4,DB_Q5!$B$5:$B$254,H$27))</f>
        <v>15</v>
      </c>
      <c r="I37" s="551">
        <f>IF($J$4="Todas",SUMIFS(DB_Q5!$P$5:$P$254,DB_Q5!$B$5:$B$254,I$27),SUMIFS(DB_Q5!$P$5:$P$254,DB_Q5!$E$5:$E$254,$J$4,DB_Q5!$B$5:$B$254,I$27))</f>
        <v>9</v>
      </c>
      <c r="J37" s="551">
        <f>IF($J$4="Todas",SUMIFS(DB_Q5!$P$5:$P$254,DB_Q5!$B$5:$B$254,J$27),SUMIFS(DB_Q5!$P$5:$P$254,DB_Q5!$E$5:$E$254,$J$4,DB_Q5!$B$5:$B$254,J$27))</f>
        <v>21</v>
      </c>
      <c r="K37" s="551">
        <f>IF($J$4="Todas",SUMIFS(DB_Q5!$P$5:$P$254,DB_Q5!$B$5:$B$254,K$27),SUMIFS(DB_Q5!$P$5:$P$254,DB_Q5!$E$5:$E$254,$J$4,DB_Q5!$B$5:$B$254,K$27))</f>
        <v>65</v>
      </c>
      <c r="L37" s="551">
        <f>IF($J$4="Todas",SUMIFS(DB_Q5!$P$5:$P$254,DB_Q5!$B$5:$B$254,L$27),SUMIFS(DB_Q5!$P$5:$P$254,DB_Q5!$E$5:$E$254,$J$4,DB_Q5!$B$5:$B$254,L$27))</f>
        <v>15</v>
      </c>
      <c r="M37" s="552">
        <f t="shared" si="11"/>
        <v>0.92307692307692313</v>
      </c>
      <c r="N37" s="552">
        <f t="shared" si="12"/>
        <v>1</v>
      </c>
      <c r="O37" s="552">
        <f t="shared" si="13"/>
        <v>1</v>
      </c>
      <c r="P37" s="552">
        <f t="shared" si="14"/>
        <v>0.95081967213114749</v>
      </c>
      <c r="Q37" s="552">
        <f t="shared" si="15"/>
        <v>0.83333333333333337</v>
      </c>
      <c r="R37" s="552">
        <f t="shared" si="16"/>
        <v>1</v>
      </c>
      <c r="S37" s="552">
        <f t="shared" si="17"/>
        <v>0.875</v>
      </c>
      <c r="T37" s="552">
        <f t="shared" si="18"/>
        <v>0.97014925373134331</v>
      </c>
      <c r="U37" s="552">
        <f t="shared" si="19"/>
        <v>1</v>
      </c>
    </row>
    <row r="38" spans="1:35" ht="15" customHeight="1">
      <c r="B38" s="565" t="s">
        <v>63</v>
      </c>
      <c r="C38" s="642">
        <f t="shared" si="20"/>
        <v>0.96399999999999997</v>
      </c>
      <c r="D38" s="551">
        <f>IF($J$4="Todas",SUMIFS(DB_Q5!$Q$5:$Q$254,DB_Q5!$B$5:$B$254,D$27),SUMIFS(DB_Q5!$Q$5:$Q$254,DB_Q5!$E$5:$E$254,$J$4,DB_Q5!$B$5:$B$254,D$27))</f>
        <v>26</v>
      </c>
      <c r="E38" s="551">
        <f>IF($J$4="Todas",SUMIFS(DB_Q5!$Q$5:$Q$254,DB_Q5!$B$5:$B$254,E$27),SUMIFS(DB_Q5!$Q$5:$Q$254,DB_Q5!$E$5:$E$254,$J$4,DB_Q5!$B$5:$B$254,E$27))</f>
        <v>25</v>
      </c>
      <c r="F38" s="551">
        <f>IF($J$4="Todas",SUMIFS(DB_Q5!$Q$5:$Q$254,DB_Q5!$B$5:$B$254,F$27),SUMIFS(DB_Q5!$Q$5:$Q$254,DB_Q5!$E$5:$E$254,$J$4,DB_Q5!$B$5:$B$254,F$27))</f>
        <v>2</v>
      </c>
      <c r="G38" s="551">
        <f>IF($J$4="Todas",SUMIFS(DB_Q5!$Q$5:$Q$254,DB_Q5!$B$5:$B$254,G$27),SUMIFS(DB_Q5!$Q$5:$Q$254,DB_Q5!$E$5:$E$254,$J$4,DB_Q5!$B$5:$B$254,G$27))</f>
        <v>57</v>
      </c>
      <c r="H38" s="551">
        <f>IF($J$4="Todas",SUMIFS(DB_Q5!$Q$5:$Q$254,DB_Q5!$B$5:$B$254,H$27),SUMIFS(DB_Q5!$Q$5:$Q$254,DB_Q5!$E$5:$E$254,$J$4,DB_Q5!$B$5:$B$254,H$27))</f>
        <v>16</v>
      </c>
      <c r="I38" s="551">
        <f>IF($J$4="Todas",SUMIFS(DB_Q5!$Q$5:$Q$254,DB_Q5!$B$5:$B$254,I$27),SUMIFS(DB_Q5!$Q$5:$Q$254,DB_Q5!$E$5:$E$254,$J$4,DB_Q5!$B$5:$B$254,I$27))</f>
        <v>9</v>
      </c>
      <c r="J38" s="551">
        <f>IF($J$4="Todas",SUMIFS(DB_Q5!$Q$5:$Q$254,DB_Q5!$B$5:$B$254,J$27),SUMIFS(DB_Q5!$Q$5:$Q$254,DB_Q5!$E$5:$E$254,$J$4,DB_Q5!$B$5:$B$254,J$27))</f>
        <v>24</v>
      </c>
      <c r="K38" s="551">
        <f>IF($J$4="Todas",SUMIFS(DB_Q5!$Q$5:$Q$254,DB_Q5!$B$5:$B$254,K$27),SUMIFS(DB_Q5!$Q$5:$Q$254,DB_Q5!$E$5:$E$254,$J$4,DB_Q5!$B$5:$B$254,K$27))</f>
        <v>67</v>
      </c>
      <c r="L38" s="551">
        <f>IF($J$4="Todas",SUMIFS(DB_Q5!$Q$5:$Q$254,DB_Q5!$B$5:$B$254,L$27),SUMIFS(DB_Q5!$Q$5:$Q$254,DB_Q5!$E$5:$E$254,$J$4,DB_Q5!$B$5:$B$254,L$27))</f>
        <v>15</v>
      </c>
      <c r="M38" s="552">
        <f t="shared" si="11"/>
        <v>1</v>
      </c>
      <c r="N38" s="552">
        <f t="shared" si="12"/>
        <v>1</v>
      </c>
      <c r="O38" s="552">
        <f t="shared" si="13"/>
        <v>0.4</v>
      </c>
      <c r="P38" s="552">
        <f t="shared" si="14"/>
        <v>0.93442622950819676</v>
      </c>
      <c r="Q38" s="552">
        <f t="shared" si="15"/>
        <v>0.88888888888888884</v>
      </c>
      <c r="R38" s="552">
        <f t="shared" si="16"/>
        <v>1</v>
      </c>
      <c r="S38" s="552">
        <f t="shared" si="17"/>
        <v>1</v>
      </c>
      <c r="T38" s="552">
        <f t="shared" si="18"/>
        <v>1</v>
      </c>
      <c r="U38" s="552">
        <f t="shared" si="19"/>
        <v>1</v>
      </c>
    </row>
    <row r="39" spans="1:35" ht="15" customHeight="1">
      <c r="B39" s="565" t="s">
        <v>64</v>
      </c>
      <c r="C39" s="642">
        <f t="shared" si="20"/>
        <v>0.85199999999999998</v>
      </c>
      <c r="D39" s="551">
        <f>IF($J$4="Todas",SUMIFS(DB_Q5!$R$5:$R$254,DB_Q5!$B$5:$B$254,D$27),SUMIFS(DB_Q5!$R$5:$R$254,DB_Q5!$E$5:$E$254,$J$4,DB_Q5!$B$5:$B$254,D$27))</f>
        <v>17</v>
      </c>
      <c r="E39" s="551">
        <f>IF($J$4="Todas",SUMIFS(DB_Q5!$R$5:$R$254,DB_Q5!$B$5:$B$254,E$27),SUMIFS(DB_Q5!$R$5:$R$254,DB_Q5!$E$5:$E$254,$J$4,DB_Q5!$B$5:$B$254,E$27))</f>
        <v>25</v>
      </c>
      <c r="F39" s="551">
        <f>IF($J$4="Todas",SUMIFS(DB_Q5!$R$5:$R$254,DB_Q5!$B$5:$B$254,F$27),SUMIFS(DB_Q5!$R$5:$R$254,DB_Q5!$E$5:$E$254,$J$4,DB_Q5!$B$5:$B$254,F$27))</f>
        <v>3</v>
      </c>
      <c r="G39" s="551">
        <f>IF($J$4="Todas",SUMIFS(DB_Q5!$R$5:$R$254,DB_Q5!$B$5:$B$254,G$27),SUMIFS(DB_Q5!$R$5:$R$254,DB_Q5!$E$5:$E$254,$J$4,DB_Q5!$B$5:$B$254,G$27))</f>
        <v>53</v>
      </c>
      <c r="H39" s="551">
        <f>IF($J$4="Todas",SUMIFS(DB_Q5!$R$5:$R$254,DB_Q5!$B$5:$B$254,H$27),SUMIFS(DB_Q5!$R$5:$R$254,DB_Q5!$E$5:$E$254,$J$4,DB_Q5!$B$5:$B$254,H$27))</f>
        <v>16</v>
      </c>
      <c r="I39" s="551">
        <f>IF($J$4="Todas",SUMIFS(DB_Q5!$R$5:$R$254,DB_Q5!$B$5:$B$254,I$27),SUMIFS(DB_Q5!$R$5:$R$254,DB_Q5!$E$5:$E$254,$J$4,DB_Q5!$B$5:$B$254,I$27))</f>
        <v>9</v>
      </c>
      <c r="J39" s="551">
        <f>IF($J$4="Todas",SUMIFS(DB_Q5!$R$5:$R$254,DB_Q5!$B$5:$B$254,J$27),SUMIFS(DB_Q5!$R$5:$R$254,DB_Q5!$E$5:$E$254,$J$4,DB_Q5!$B$5:$B$254,J$27))</f>
        <v>19</v>
      </c>
      <c r="K39" s="551">
        <f>IF($J$4="Todas",SUMIFS(DB_Q5!$R$5:$R$254,DB_Q5!$B$5:$B$254,K$27),SUMIFS(DB_Q5!$R$5:$R$254,DB_Q5!$E$5:$E$254,$J$4,DB_Q5!$B$5:$B$254,K$27))</f>
        <v>63</v>
      </c>
      <c r="L39" s="551">
        <f>IF($J$4="Todas",SUMIFS(DB_Q5!$R$5:$R$254,DB_Q5!$B$5:$B$254,L$27),SUMIFS(DB_Q5!$R$5:$R$254,DB_Q5!$E$5:$E$254,$J$4,DB_Q5!$B$5:$B$254,L$27))</f>
        <v>8</v>
      </c>
      <c r="M39" s="552">
        <f t="shared" si="11"/>
        <v>0.65384615384615385</v>
      </c>
      <c r="N39" s="552">
        <f t="shared" si="12"/>
        <v>1</v>
      </c>
      <c r="O39" s="552">
        <f t="shared" si="13"/>
        <v>0.6</v>
      </c>
      <c r="P39" s="552">
        <f t="shared" si="14"/>
        <v>0.86885245901639341</v>
      </c>
      <c r="Q39" s="552">
        <f t="shared" si="15"/>
        <v>0.88888888888888884</v>
      </c>
      <c r="R39" s="552">
        <f t="shared" si="16"/>
        <v>1</v>
      </c>
      <c r="S39" s="552">
        <f t="shared" si="17"/>
        <v>0.79166666666666663</v>
      </c>
      <c r="T39" s="552">
        <f t="shared" si="18"/>
        <v>0.94029850746268662</v>
      </c>
      <c r="U39" s="552">
        <f t="shared" si="19"/>
        <v>0.53333333333333333</v>
      </c>
    </row>
    <row r="40" spans="1:35" ht="15" customHeight="1">
      <c r="B40" s="663" t="s">
        <v>65</v>
      </c>
      <c r="C40" s="664">
        <f t="shared" si="20"/>
        <v>0.58399999999999996</v>
      </c>
      <c r="D40" s="665">
        <f>IF($J$4="Todas",SUMIFS(DB_Q5!$S$5:$S$254,DB_Q5!$B$5:$B$254,D$27),SUMIFS(DB_Q5!$S$5:$S$254,DB_Q5!$E$5:$E$254,$J$4,DB_Q5!$B$5:$B$254,D$27))</f>
        <v>19</v>
      </c>
      <c r="E40" s="665">
        <f>IF($J$4="Todas",SUMIFS(DB_Q5!$S$5:$S$254,DB_Q5!$B$5:$B$254,E$27),SUMIFS(DB_Q5!$S$5:$S$254,DB_Q5!$E$5:$E$254,$J$4,DB_Q5!$B$5:$B$254,E$27))</f>
        <v>10</v>
      </c>
      <c r="F40" s="665">
        <f>IF($J$4="Todas",SUMIFS(DB_Q5!$S$5:$S$254,DB_Q5!$B$5:$B$254,F$27),SUMIFS(DB_Q5!$S$5:$S$254,DB_Q5!$E$5:$E$254,$J$4,DB_Q5!$B$5:$B$254,F$27))</f>
        <v>3</v>
      </c>
      <c r="G40" s="665">
        <f>IF($J$4="Todas",SUMIFS(DB_Q5!$S$5:$S$254,DB_Q5!$B$5:$B$254,G$27),SUMIFS(DB_Q5!$S$5:$S$254,DB_Q5!$E$5:$E$254,$J$4,DB_Q5!$B$5:$B$254,G$27))</f>
        <v>34</v>
      </c>
      <c r="H40" s="665">
        <f>IF($J$4="Todas",SUMIFS(DB_Q5!$S$5:$S$254,DB_Q5!$B$5:$B$254,H$27),SUMIFS(DB_Q5!$S$5:$S$254,DB_Q5!$E$5:$E$254,$J$4,DB_Q5!$B$5:$B$254,H$27))</f>
        <v>5</v>
      </c>
      <c r="I40" s="665">
        <f>IF($J$4="Todas",SUMIFS(DB_Q5!$S$5:$S$254,DB_Q5!$B$5:$B$254,I$27),SUMIFS(DB_Q5!$S$5:$S$254,DB_Q5!$E$5:$E$254,$J$4,DB_Q5!$B$5:$B$254,I$27))</f>
        <v>8</v>
      </c>
      <c r="J40" s="665">
        <f>IF($J$4="Todas",SUMIFS(DB_Q5!$S$5:$S$254,DB_Q5!$B$5:$B$254,J$27),SUMIFS(DB_Q5!$S$5:$S$254,DB_Q5!$E$5:$E$254,$J$4,DB_Q5!$B$5:$B$254,J$27))</f>
        <v>7</v>
      </c>
      <c r="K40" s="665">
        <f>IF($J$4="Todas",SUMIFS(DB_Q5!$S$5:$S$254,DB_Q5!$B$5:$B$254,K$27),SUMIFS(DB_Q5!$S$5:$S$254,DB_Q5!$E$5:$E$254,$J$4,DB_Q5!$B$5:$B$254,K$27))</f>
        <v>52</v>
      </c>
      <c r="L40" s="665">
        <f>IF($J$4="Todas",SUMIFS(DB_Q5!$S$5:$S$254,DB_Q5!$B$5:$B$254,L$27),SUMIFS(DB_Q5!$S$5:$S$254,DB_Q5!$E$5:$E$254,$J$4,DB_Q5!$B$5:$B$254,L$27))</f>
        <v>8</v>
      </c>
      <c r="M40" s="666">
        <f t="shared" si="11"/>
        <v>0.73076923076923073</v>
      </c>
      <c r="N40" s="666">
        <f t="shared" si="12"/>
        <v>0.4</v>
      </c>
      <c r="O40" s="666">
        <f t="shared" si="13"/>
        <v>0.6</v>
      </c>
      <c r="P40" s="666">
        <f t="shared" si="14"/>
        <v>0.55737704918032782</v>
      </c>
      <c r="Q40" s="666">
        <f t="shared" si="15"/>
        <v>0.27777777777777779</v>
      </c>
      <c r="R40" s="666">
        <f t="shared" si="16"/>
        <v>0.88888888888888884</v>
      </c>
      <c r="S40" s="666">
        <f t="shared" si="17"/>
        <v>0.29166666666666669</v>
      </c>
      <c r="T40" s="666">
        <f t="shared" si="18"/>
        <v>0.77611940298507465</v>
      </c>
      <c r="U40" s="666">
        <f t="shared" si="19"/>
        <v>0.53333333333333333</v>
      </c>
    </row>
    <row r="41" spans="1:35" ht="15" customHeight="1" thickBot="1">
      <c r="B41" s="667" t="s">
        <v>50</v>
      </c>
      <c r="C41" s="668">
        <f t="shared" si="20"/>
        <v>4.3999999999999997E-2</v>
      </c>
      <c r="D41" s="669">
        <f>IF($J$4="Todas",SUMIFS(DB_Q5!$T$5:$T$254,DB_Q5!$B$5:$B$254,D$27),SUMIFS(DB_Q5!$T$5:$T$254,DB_Q5!$E$5:$E$254,$J$4,DB_Q5!$B$5:$B$254,D$27))</f>
        <v>3</v>
      </c>
      <c r="E41" s="669">
        <f>IF($J$4="Todas",SUMIFS(DB_Q5!$T$5:$T$254,DB_Q5!$B$5:$B$254,E$27),SUMIFS(DB_Q5!$T$5:$T$254,DB_Q5!$E$5:$E$254,$J$4,DB_Q5!$B$5:$B$254,E$27))</f>
        <v>0</v>
      </c>
      <c r="F41" s="669">
        <f>IF($J$4="Todas",SUMIFS(DB_Q5!$T$5:$T$254,DB_Q5!$B$5:$B$254,F$27),SUMIFS(DB_Q5!$T$5:$T$254,DB_Q5!$E$5:$E$254,$J$4,DB_Q5!$B$5:$B$254,F$27))</f>
        <v>0</v>
      </c>
      <c r="G41" s="669">
        <f>IF($J$4="Todas",SUMIFS(DB_Q5!$T$5:$T$254,DB_Q5!$B$5:$B$254,G$27),SUMIFS(DB_Q5!$T$5:$T$254,DB_Q5!$E$5:$E$254,$J$4,DB_Q5!$B$5:$B$254,G$27))</f>
        <v>2</v>
      </c>
      <c r="H41" s="669">
        <f>IF($J$4="Todas",SUMIFS(DB_Q5!$T$5:$T$254,DB_Q5!$B$5:$B$254,H$27),SUMIFS(DB_Q5!$T$5:$T$254,DB_Q5!$E$5:$E$254,$J$4,DB_Q5!$B$5:$B$254,H$27))</f>
        <v>0</v>
      </c>
      <c r="I41" s="669">
        <f>IF($J$4="Todas",SUMIFS(DB_Q5!$T$5:$T$254,DB_Q5!$B$5:$B$254,I$27),SUMIFS(DB_Q5!$T$5:$T$254,DB_Q5!$E$5:$E$254,$J$4,DB_Q5!$B$5:$B$254,I$27))</f>
        <v>2</v>
      </c>
      <c r="J41" s="669">
        <f>IF($J$4="Todas",SUMIFS(DB_Q5!$T$5:$T$254,DB_Q5!$B$5:$B$254,J$27),SUMIFS(DB_Q5!$T$5:$T$254,DB_Q5!$E$5:$E$254,$J$4,DB_Q5!$B$5:$B$254,J$27))</f>
        <v>0</v>
      </c>
      <c r="K41" s="669">
        <f>IF($J$4="Todas",SUMIFS(DB_Q5!$T$5:$T$254,DB_Q5!$B$5:$B$254,K$27),SUMIFS(DB_Q5!$T$5:$T$254,DB_Q5!$E$5:$E$254,$J$4,DB_Q5!$B$5:$B$254,K$27))</f>
        <v>3</v>
      </c>
      <c r="L41" s="669">
        <f>IF($J$4="Todas",SUMIFS(DB_Q5!$T$5:$T$254,DB_Q5!$B$5:$B$254,L$27),SUMIFS(DB_Q5!$T$5:$T$254,DB_Q5!$E$5:$E$254,$J$4,DB_Q5!$B$5:$B$254,L$27))</f>
        <v>1</v>
      </c>
      <c r="M41" s="670">
        <f t="shared" si="11"/>
        <v>0.11538461538461539</v>
      </c>
      <c r="N41" s="670">
        <f t="shared" si="12"/>
        <v>0</v>
      </c>
      <c r="O41" s="670">
        <f t="shared" si="13"/>
        <v>0</v>
      </c>
      <c r="P41" s="670">
        <f t="shared" si="14"/>
        <v>3.2786885245901641E-2</v>
      </c>
      <c r="Q41" s="670">
        <f t="shared" si="15"/>
        <v>0</v>
      </c>
      <c r="R41" s="670">
        <f t="shared" si="16"/>
        <v>0.22222222222222221</v>
      </c>
      <c r="S41" s="670">
        <f t="shared" si="17"/>
        <v>0</v>
      </c>
      <c r="T41" s="670">
        <f t="shared" si="18"/>
        <v>4.4776119402985072E-2</v>
      </c>
      <c r="U41" s="670">
        <f t="shared" si="19"/>
        <v>6.6666666666666666E-2</v>
      </c>
    </row>
    <row r="42" spans="1:35" s="282" customFormat="1" ht="15.75" customHeight="1" thickTop="1">
      <c r="A42" s="202"/>
      <c r="B42" s="373"/>
      <c r="C42" s="248"/>
      <c r="D42" s="655">
        <f>IF($J$4="Todas",COUNTIF(DB_Q4!$B$5:$B$254,D$27),COUNTIFS(DB_Q4!$E$5:$E$254,$J$4,DB_Q4!$B$5:$B$254,D$27))</f>
        <v>26</v>
      </c>
      <c r="E42" s="655">
        <f>IF($J$4="Todas",COUNTIF(DB_Q4!$B$5:$B$254,E$27),COUNTIFS(DB_Q4!$E$5:$E$254,$J$4,DB_Q4!$B$5:$B$254,E$27))</f>
        <v>25</v>
      </c>
      <c r="F42" s="655">
        <f>IF($J$4="Todas",COUNTIF(DB_Q4!$B$5:$B$254,F$27),COUNTIFS(DB_Q4!$E$5:$E$254,$J$4,DB_Q4!$B$5:$B$254,F$27))</f>
        <v>5</v>
      </c>
      <c r="G42" s="655">
        <f>IF($J$4="Todas",COUNTIF(DB_Q4!$B$5:$B$254,G$27),COUNTIFS(DB_Q4!$E$5:$E$254,$J$4,DB_Q4!$B$5:$B$254,G$27))</f>
        <v>61</v>
      </c>
      <c r="H42" s="655">
        <f>IF($J$4="Todas",COUNTIF(DB_Q4!$B$5:$B$254,H$27),COUNTIFS(DB_Q4!$E$5:$E$254,$J$4,DB_Q4!$B$5:$B$254,H$27))</f>
        <v>18</v>
      </c>
      <c r="I42" s="655">
        <f>IF($J$4="Todas",COUNTIF(DB_Q4!$B$5:$B$254,I$27),COUNTIFS(DB_Q4!$E$5:$E$254,$J$4,DB_Q4!$B$5:$B$254,I$27))</f>
        <v>9</v>
      </c>
      <c r="J42" s="655">
        <f>IF($J$4="Todas",COUNTIF(DB_Q4!$B$5:$B$254,J$27),COUNTIFS(DB_Q4!$E$5:$E$254,$J$4,DB_Q4!$B$5:$B$254,J$27))</f>
        <v>24</v>
      </c>
      <c r="K42" s="655">
        <f>IF($J$4="Todas",COUNTIF(DB_Q4!$B$5:$B$254,K$27),COUNTIFS(DB_Q4!$E$5:$E$254,$J$4,DB_Q4!$B$5:$B$254,K$27))</f>
        <v>67</v>
      </c>
      <c r="L42" s="655">
        <f>IF($J$4="Todas",COUNTIF(DB_Q4!$B$5:$B$254,L$27),COUNTIFS(DB_Q4!$E$5:$E$254,$J$4,DB_Q4!$B$5:$B$254,L$27))</f>
        <v>15</v>
      </c>
      <c r="M42" s="655">
        <f>IF($J$4="Todas",COUNTIF(DB_Q4!$B$5:$B$254,M$27),COUNTIFS(DB_Q4!$E$5:$E$254,$J$4,DB_Q4!$B$5:$B$254,M$27))</f>
        <v>26</v>
      </c>
      <c r="N42" s="655">
        <f>IF($J$4="Todas",COUNTIF(DB_Q4!$B$5:$B$254,N$27),COUNTIFS(DB_Q4!$E$5:$E$254,$J$4,DB_Q4!$B$5:$B$254,N$27))</f>
        <v>25</v>
      </c>
      <c r="O42" s="655">
        <f>IF($J$4="Todas",COUNTIF(DB_Q4!$B$5:$B$254,O$27),COUNTIFS(DB_Q4!$E$5:$E$254,$J$4,DB_Q4!$B$5:$B$254,O$27))</f>
        <v>5</v>
      </c>
      <c r="P42" s="655"/>
      <c r="Q42" s="655"/>
      <c r="R42" s="270"/>
      <c r="S42" s="270"/>
      <c r="T42" s="655"/>
      <c r="U42" s="655"/>
      <c r="V42" s="438"/>
      <c r="W42" s="438"/>
      <c r="X42" s="438"/>
      <c r="Y42" s="253"/>
      <c r="Z42" s="253"/>
      <c r="AA42" s="253"/>
    </row>
    <row r="43" spans="1:35" s="282" customFormat="1" ht="15" customHeight="1">
      <c r="A43" s="202"/>
      <c r="B43" s="373"/>
      <c r="C43" s="248"/>
      <c r="D43" s="438"/>
      <c r="E43" s="438"/>
      <c r="F43" s="253"/>
      <c r="G43" s="253"/>
      <c r="H43" s="438"/>
      <c r="I43" s="438"/>
      <c r="J43" s="438"/>
      <c r="K43" s="253"/>
      <c r="L43" s="253"/>
      <c r="M43" s="253"/>
      <c r="N43" s="438"/>
      <c r="O43" s="438"/>
      <c r="P43" s="438"/>
      <c r="Q43" s="438"/>
      <c r="R43" s="253"/>
      <c r="S43" s="253"/>
      <c r="T43" s="253"/>
      <c r="U43" s="253"/>
      <c r="V43" s="438"/>
      <c r="W43" s="438"/>
      <c r="X43" s="438"/>
      <c r="Y43" s="253"/>
      <c r="Z43" s="253"/>
      <c r="AA43" s="253"/>
    </row>
    <row r="44" spans="1:35" s="270" customFormat="1" ht="15" customHeight="1">
      <c r="U44" s="655">
        <f>IF($J$4="Todas",COUNTIF(DB_Q4!$E$5:$E$254,S$46),COUNTIFS(DB_Q4!$E$5:$E$254,$J$4,DB_Q4!$E$5:$E$254,S$46))</f>
        <v>0</v>
      </c>
      <c r="AH44" s="655">
        <f>IF($J$4="Todas",COUNTIF(DB_Q4!$E$5:$E$254,N$65),COUNTIFS(DB_Q4!#REF!,$J$4,DB_Q4!$E$5:$E$254,N$65))</f>
        <v>0</v>
      </c>
      <c r="AI44" s="655">
        <f>IF($J$4="Todas",COUNTIF(DB_Q4!$E$5:$E$254,O$65),COUNTIFS(DB_Q4!#REF!,$J$4,DB_Q4!$E$5:$E$254,O$65))</f>
        <v>0</v>
      </c>
    </row>
    <row r="45" spans="1:35" ht="15" customHeight="1">
      <c r="B45" s="433" t="s">
        <v>88</v>
      </c>
      <c r="C45" s="196" t="str">
        <f>$J$4</f>
        <v>Todas</v>
      </c>
      <c r="D45" s="656" t="s">
        <v>295</v>
      </c>
      <c r="E45" s="671"/>
      <c r="F45" s="671"/>
      <c r="G45" s="671"/>
      <c r="H45" s="671"/>
      <c r="I45" s="671"/>
      <c r="J45" s="671"/>
      <c r="K45" s="671"/>
      <c r="L45" s="204"/>
      <c r="M45" s="249"/>
      <c r="N45" s="249"/>
      <c r="O45" s="249"/>
      <c r="P45" s="249"/>
      <c r="Q45" s="204"/>
      <c r="R45" s="204"/>
      <c r="S45" s="204"/>
      <c r="T45" s="672"/>
      <c r="U45" s="672"/>
    </row>
    <row r="46" spans="1:35" ht="15" customHeight="1">
      <c r="B46" s="657" t="s">
        <v>140</v>
      </c>
      <c r="C46" s="626" t="s">
        <v>46</v>
      </c>
      <c r="D46" s="658" t="s">
        <v>247</v>
      </c>
      <c r="E46" s="658" t="s">
        <v>248</v>
      </c>
      <c r="F46" s="658" t="s">
        <v>249</v>
      </c>
      <c r="G46" s="658" t="s">
        <v>250</v>
      </c>
      <c r="H46" s="658" t="s">
        <v>253</v>
      </c>
      <c r="I46" s="658" t="s">
        <v>251</v>
      </c>
      <c r="J46" s="658" t="s">
        <v>252</v>
      </c>
      <c r="K46" s="658" t="s">
        <v>90</v>
      </c>
      <c r="L46" s="628" t="s">
        <v>247</v>
      </c>
      <c r="M46" s="628" t="s">
        <v>248</v>
      </c>
      <c r="N46" s="628" t="s">
        <v>249</v>
      </c>
      <c r="O46" s="628" t="s">
        <v>250</v>
      </c>
      <c r="P46" s="628" t="s">
        <v>253</v>
      </c>
      <c r="Q46" s="628" t="s">
        <v>251</v>
      </c>
      <c r="R46" s="628" t="s">
        <v>252</v>
      </c>
      <c r="S46" s="628" t="s">
        <v>90</v>
      </c>
      <c r="T46" s="252"/>
      <c r="U46" s="252"/>
    </row>
    <row r="47" spans="1:35" ht="15" customHeight="1">
      <c r="B47" s="659" t="s">
        <v>55</v>
      </c>
      <c r="C47" s="660">
        <f>IFERROR(VLOOKUP(B47,$C$9:$D$22,2,),)</f>
        <v>0.96</v>
      </c>
      <c r="D47" s="661">
        <f>IF($J$4="Todas",SUMIFS(DB_Q5!$G$5:$G$254,DB_Q5!$D$5:$D$254,D$46),SUMIFS(DB_Q5!$G$5:$G$254,DB_Q5!$E$5:$E$254,$J$4,DB_Q5!$D$5:$D$254,D$46))</f>
        <v>50</v>
      </c>
      <c r="E47" s="661">
        <f>IF($J$4="Todas",SUMIFS(DB_Q5!$G$5:$G$254,DB_Q5!$D$5:$D$254,E$46),SUMIFS(DB_Q5!$G$5:$G$254,DB_Q5!$E$5:$E$254,$J$4,DB_Q5!$D$5:$D$254,E$46))</f>
        <v>50</v>
      </c>
      <c r="F47" s="661">
        <f>IF($J$4="Todas",SUMIFS(DB_Q5!$G$5:$G$254,DB_Q5!$D$5:$D$254,F$46),SUMIFS(DB_Q5!$G$5:$G$254,DB_Q5!$E$5:$E$254,$J$4,DB_Q5!$D$5:$D$254,F$46))</f>
        <v>46</v>
      </c>
      <c r="G47" s="661">
        <f>IF($J$4="Todas",SUMIFS(DB_Q5!$G$5:$G$254,DB_Q5!$D$5:$D$254,G$46),SUMIFS(DB_Q5!$G$5:$G$254,DB_Q5!$E$5:$E$254,$J$4,DB_Q5!$D$5:$D$254,G$46))</f>
        <v>36</v>
      </c>
      <c r="H47" s="661">
        <f>IF($J$4="Todas",SUMIFS(DB_Q5!$G$5:$G$254,DB_Q5!$D$5:$D$254,H$46),SUMIFS(DB_Q5!$G$5:$G$254,DB_Q5!$E$5:$E$254,$J$4,DB_Q5!$D$5:$D$254,H$46))</f>
        <v>17</v>
      </c>
      <c r="I47" s="661">
        <f>IF($J$4="Todas",SUMIFS(DB_Q5!$G$5:$G$254,DB_Q5!$D$5:$D$254,I$46),SUMIFS(DB_Q5!$G$5:$G$254,DB_Q5!$E$5:$E$254,$J$4,DB_Q5!$D$5:$D$254,I$46))</f>
        <v>24</v>
      </c>
      <c r="J47" s="661">
        <f>IF($J$4="Todas",SUMIFS(DB_Q5!$G$5:$G$254,DB_Q5!$D$5:$D$254,J$46),SUMIFS(DB_Q5!$G$5:$G$254,DB_Q5!$E$5:$E$254,$J$4,DB_Q5!$D$5:$D$254,J$46))</f>
        <v>10</v>
      </c>
      <c r="K47" s="661">
        <f>IF($J$4="Todas",SUMIFS(DB_Q5!$G$5:$G$254,DB_Q5!$D$5:$D$254,K$46),SUMIFS(DB_Q5!$G$5:$G$254,DB_Q5!$E$5:$E$254,$J$4,DB_Q5!$D$5:$D$254,K$46))</f>
        <v>7</v>
      </c>
      <c r="L47" s="662">
        <f t="shared" ref="L47:L60" si="21">IFERROR(D47/D$61,)</f>
        <v>0.92592592592592593</v>
      </c>
      <c r="M47" s="662">
        <f t="shared" ref="M47:M60" si="22">IFERROR(E47/E$61,)</f>
        <v>0.96153846153846156</v>
      </c>
      <c r="N47" s="662">
        <f t="shared" ref="N47:N60" si="23">IFERROR(F47/F$61,)</f>
        <v>0.95833333333333337</v>
      </c>
      <c r="O47" s="662">
        <f t="shared" ref="O47:O60" si="24">IFERROR(G47/G$61,)</f>
        <v>1</v>
      </c>
      <c r="P47" s="662">
        <f t="shared" ref="P47:P60" si="25">IFERROR(H47/H$61,)</f>
        <v>1</v>
      </c>
      <c r="Q47" s="662">
        <f t="shared" ref="Q47:Q60" si="26">IFERROR(I47/I$61,)</f>
        <v>0.92307692307692313</v>
      </c>
      <c r="R47" s="662">
        <f t="shared" ref="R47:R60" si="27">IFERROR(J47/J$61,)</f>
        <v>1</v>
      </c>
      <c r="S47" s="662">
        <f t="shared" ref="S47:S60" si="28">IFERROR(K47/K$61,)</f>
        <v>1</v>
      </c>
      <c r="T47" s="253"/>
      <c r="U47" s="253"/>
    </row>
    <row r="48" spans="1:35" ht="15" customHeight="1">
      <c r="B48" s="565" t="s">
        <v>56</v>
      </c>
      <c r="C48" s="642">
        <f t="shared" ref="C48:C60" si="29">IFERROR(VLOOKUP(B48,$C$9:$D$22,2,),)</f>
        <v>0.99199999999999999</v>
      </c>
      <c r="D48" s="551">
        <f>IF($J$4="Todas",SUMIFS(DB_Q5!$H$5:$H$254,DB_Q5!$D$5:$D$254,D$46),SUMIFS(DB_Q5!$H$5:$H$254,DB_Q5!$E$5:$E$254,$J$4,DB_Q5!$D$5:$D$254,D$46))</f>
        <v>53</v>
      </c>
      <c r="E48" s="551">
        <f>IF($J$4="Todas",SUMIFS(DB_Q5!$H$5:$H$254,DB_Q5!$D$5:$D$254,E$46),SUMIFS(DB_Q5!$H$5:$H$254,DB_Q5!$E$5:$E$254,$J$4,DB_Q5!$D$5:$D$254,E$46))</f>
        <v>51</v>
      </c>
      <c r="F48" s="551">
        <f>IF($J$4="Todas",SUMIFS(DB_Q5!$H$5:$H$254,DB_Q5!$D$5:$D$254,F$46),SUMIFS(DB_Q5!$H$5:$H$254,DB_Q5!$E$5:$E$254,$J$4,DB_Q5!$D$5:$D$254,F$46))</f>
        <v>48</v>
      </c>
      <c r="G48" s="551">
        <f>IF($J$4="Todas",SUMIFS(DB_Q5!$H$5:$H$254,DB_Q5!$D$5:$D$254,G$46),SUMIFS(DB_Q5!$H$5:$H$254,DB_Q5!$E$5:$E$254,$J$4,DB_Q5!$D$5:$D$254,G$46))</f>
        <v>36</v>
      </c>
      <c r="H48" s="551">
        <f>IF($J$4="Todas",SUMIFS(DB_Q5!$H$5:$H$254,DB_Q5!$D$5:$D$254,H$46),SUMIFS(DB_Q5!$H$5:$H$254,DB_Q5!$E$5:$E$254,$J$4,DB_Q5!$D$5:$D$254,H$46))</f>
        <v>17</v>
      </c>
      <c r="I48" s="551">
        <f>IF($J$4="Todas",SUMIFS(DB_Q5!$H$5:$H$254,DB_Q5!$D$5:$D$254,I$46),SUMIFS(DB_Q5!$H$5:$H$254,DB_Q5!$E$5:$E$254,$J$4,DB_Q5!$D$5:$D$254,I$46))</f>
        <v>26</v>
      </c>
      <c r="J48" s="551">
        <f>IF($J$4="Todas",SUMIFS(DB_Q5!$H$5:$H$254,DB_Q5!$D$5:$D$254,J$46),SUMIFS(DB_Q5!$H$5:$H$254,DB_Q5!$E$5:$E$254,$J$4,DB_Q5!$D$5:$D$254,J$46))</f>
        <v>10</v>
      </c>
      <c r="K48" s="551">
        <f>IF($J$4="Todas",SUMIFS(DB_Q5!$H$5:$H$254,DB_Q5!$D$5:$D$254,K$46),SUMIFS(DB_Q5!$H$5:$H$254,DB_Q5!$E$5:$E$254,$J$4,DB_Q5!$D$5:$D$254,K$46))</f>
        <v>7</v>
      </c>
      <c r="L48" s="552">
        <f t="shared" si="21"/>
        <v>0.98148148148148151</v>
      </c>
      <c r="M48" s="552">
        <f t="shared" si="22"/>
        <v>0.98076923076923073</v>
      </c>
      <c r="N48" s="552">
        <f t="shared" si="23"/>
        <v>1</v>
      </c>
      <c r="O48" s="552">
        <f t="shared" si="24"/>
        <v>1</v>
      </c>
      <c r="P48" s="552">
        <f t="shared" si="25"/>
        <v>1</v>
      </c>
      <c r="Q48" s="552">
        <f t="shared" si="26"/>
        <v>1</v>
      </c>
      <c r="R48" s="552">
        <f t="shared" si="27"/>
        <v>1</v>
      </c>
      <c r="S48" s="552">
        <f t="shared" si="28"/>
        <v>1</v>
      </c>
      <c r="T48" s="253"/>
      <c r="U48" s="253"/>
    </row>
    <row r="49" spans="1:27" ht="15" customHeight="1">
      <c r="B49" s="565" t="s">
        <v>57</v>
      </c>
      <c r="C49" s="642">
        <f t="shared" si="29"/>
        <v>0.94399999999999995</v>
      </c>
      <c r="D49" s="551">
        <f>IF($J$4="Todas",SUMIFS(DB_Q5!$I$5:$I$254,DB_Q5!$D$5:$D$254,D$46),SUMIFS(DB_Q5!$I$5:$I$254,DB_Q5!$E$5:$E$254,$J$4,DB_Q5!$D$5:$D$254,D$46))</f>
        <v>51</v>
      </c>
      <c r="E49" s="551">
        <f>IF($J$4="Todas",SUMIFS(DB_Q5!$I$5:$I$254,DB_Q5!$D$5:$D$254,E$46),SUMIFS(DB_Q5!$I$5:$I$254,DB_Q5!$E$5:$E$254,$J$4,DB_Q5!$D$5:$D$254,E$46))</f>
        <v>49</v>
      </c>
      <c r="F49" s="551">
        <f>IF($J$4="Todas",SUMIFS(DB_Q5!$I$5:$I$254,DB_Q5!$D$5:$D$254,F$46),SUMIFS(DB_Q5!$I$5:$I$254,DB_Q5!$E$5:$E$254,$J$4,DB_Q5!$D$5:$D$254,F$46))</f>
        <v>46</v>
      </c>
      <c r="G49" s="551">
        <f>IF($J$4="Todas",SUMIFS(DB_Q5!$I$5:$I$254,DB_Q5!$D$5:$D$254,G$46),SUMIFS(DB_Q5!$I$5:$I$254,DB_Q5!$E$5:$E$254,$J$4,DB_Q5!$D$5:$D$254,G$46))</f>
        <v>36</v>
      </c>
      <c r="H49" s="551">
        <f>IF($J$4="Todas",SUMIFS(DB_Q5!$I$5:$I$254,DB_Q5!$D$5:$D$254,H$46),SUMIFS(DB_Q5!$I$5:$I$254,DB_Q5!$E$5:$E$254,$J$4,DB_Q5!$D$5:$D$254,H$46))</f>
        <v>17</v>
      </c>
      <c r="I49" s="551">
        <f>IF($J$4="Todas",SUMIFS(DB_Q5!$I$5:$I$254,DB_Q5!$D$5:$D$254,I$46),SUMIFS(DB_Q5!$I$5:$I$254,DB_Q5!$E$5:$E$254,$J$4,DB_Q5!$D$5:$D$254,I$46))</f>
        <v>22</v>
      </c>
      <c r="J49" s="551">
        <f>IF($J$4="Todas",SUMIFS(DB_Q5!$I$5:$I$254,DB_Q5!$D$5:$D$254,J$46),SUMIFS(DB_Q5!$I$5:$I$254,DB_Q5!$E$5:$E$254,$J$4,DB_Q5!$D$5:$D$254,J$46))</f>
        <v>8</v>
      </c>
      <c r="K49" s="551">
        <f>IF($J$4="Todas",SUMIFS(DB_Q5!$I$5:$I$254,DB_Q5!$D$5:$D$254,K$46),SUMIFS(DB_Q5!$I$5:$I$254,DB_Q5!$E$5:$E$254,$J$4,DB_Q5!$D$5:$D$254,K$46))</f>
        <v>7</v>
      </c>
      <c r="L49" s="552">
        <f t="shared" si="21"/>
        <v>0.94444444444444442</v>
      </c>
      <c r="M49" s="552">
        <f t="shared" si="22"/>
        <v>0.94230769230769229</v>
      </c>
      <c r="N49" s="552">
        <f t="shared" si="23"/>
        <v>0.95833333333333337</v>
      </c>
      <c r="O49" s="552">
        <f t="shared" si="24"/>
        <v>1</v>
      </c>
      <c r="P49" s="552">
        <f t="shared" si="25"/>
        <v>1</v>
      </c>
      <c r="Q49" s="552">
        <f t="shared" si="26"/>
        <v>0.84615384615384615</v>
      </c>
      <c r="R49" s="552">
        <f t="shared" si="27"/>
        <v>0.8</v>
      </c>
      <c r="S49" s="552">
        <f t="shared" si="28"/>
        <v>1</v>
      </c>
      <c r="T49" s="253"/>
      <c r="U49" s="253"/>
    </row>
    <row r="50" spans="1:27" ht="15" customHeight="1">
      <c r="B50" s="565" t="s">
        <v>319</v>
      </c>
      <c r="C50" s="642">
        <f t="shared" si="29"/>
        <v>0.98799999999999999</v>
      </c>
      <c r="D50" s="551">
        <f>IF($J$4="Todas",SUMIFS(DB_Q5!$J$5:$J$254,DB_Q5!$D$5:$D$254,D$46),SUMIFS(DB_Q5!$J$5:$J$254,DB_Q5!$E$5:$E$254,$J$4,DB_Q5!$D$5:$D$254,D$46))</f>
        <v>53</v>
      </c>
      <c r="E50" s="551">
        <f>IF($J$4="Todas",SUMIFS(DB_Q5!$J$5:$J$254,DB_Q5!$D$5:$D$254,E$46),SUMIFS(DB_Q5!$J$5:$J$254,DB_Q5!$E$5:$E$254,$J$4,DB_Q5!$D$5:$D$254,E$46))</f>
        <v>52</v>
      </c>
      <c r="F50" s="551">
        <f>IF($J$4="Todas",SUMIFS(DB_Q5!$J$5:$J$254,DB_Q5!$D$5:$D$254,F$46),SUMIFS(DB_Q5!$J$5:$J$254,DB_Q5!$E$5:$E$254,$J$4,DB_Q5!$D$5:$D$254,F$46))</f>
        <v>48</v>
      </c>
      <c r="G50" s="551">
        <f>IF($J$4="Todas",SUMIFS(DB_Q5!$J$5:$J$254,DB_Q5!$D$5:$D$254,G$46),SUMIFS(DB_Q5!$J$5:$J$254,DB_Q5!$E$5:$E$254,$J$4,DB_Q5!$D$5:$D$254,G$46))</f>
        <v>36</v>
      </c>
      <c r="H50" s="551">
        <f>IF($J$4="Todas",SUMIFS(DB_Q5!$J$5:$J$254,DB_Q5!$D$5:$D$254,H$46),SUMIFS(DB_Q5!$J$5:$J$254,DB_Q5!$E$5:$E$254,$J$4,DB_Q5!$D$5:$D$254,H$46))</f>
        <v>17</v>
      </c>
      <c r="I50" s="551">
        <f>IF($J$4="Todas",SUMIFS(DB_Q5!$J$5:$J$254,DB_Q5!$D$5:$D$254,I$46),SUMIFS(DB_Q5!$J$5:$J$254,DB_Q5!$E$5:$E$254,$J$4,DB_Q5!$D$5:$D$254,I$46))</f>
        <v>26</v>
      </c>
      <c r="J50" s="551">
        <f>IF($J$4="Todas",SUMIFS(DB_Q5!$J$5:$J$254,DB_Q5!$D$5:$D$254,J$46),SUMIFS(DB_Q5!$J$5:$J$254,DB_Q5!$E$5:$E$254,$J$4,DB_Q5!$D$5:$D$254,J$46))</f>
        <v>8</v>
      </c>
      <c r="K50" s="551">
        <f>IF($J$4="Todas",SUMIFS(DB_Q5!$J$5:$J$254,DB_Q5!$D$5:$D$254,K$46),SUMIFS(DB_Q5!$J$5:$J$254,DB_Q5!$E$5:$E$254,$J$4,DB_Q5!$D$5:$D$254,K$46))</f>
        <v>7</v>
      </c>
      <c r="L50" s="552">
        <f t="shared" si="21"/>
        <v>0.98148148148148151</v>
      </c>
      <c r="M50" s="552">
        <f t="shared" si="22"/>
        <v>1</v>
      </c>
      <c r="N50" s="552">
        <f t="shared" si="23"/>
        <v>1</v>
      </c>
      <c r="O50" s="552">
        <f t="shared" si="24"/>
        <v>1</v>
      </c>
      <c r="P50" s="552">
        <f t="shared" si="25"/>
        <v>1</v>
      </c>
      <c r="Q50" s="552">
        <f t="shared" si="26"/>
        <v>1</v>
      </c>
      <c r="R50" s="552">
        <f t="shared" si="27"/>
        <v>0.8</v>
      </c>
      <c r="S50" s="552">
        <f t="shared" si="28"/>
        <v>1</v>
      </c>
      <c r="T50" s="253"/>
      <c r="U50" s="253"/>
    </row>
    <row r="51" spans="1:27" ht="15" customHeight="1">
      <c r="B51" s="565" t="s">
        <v>59</v>
      </c>
      <c r="C51" s="642">
        <f t="shared" si="29"/>
        <v>0.86399999999999999</v>
      </c>
      <c r="D51" s="551">
        <f>IF($J$4="Todas",SUMIFS(DB_Q5!$K$5:$K$254,DB_Q5!$D$5:$D$254,D$46),SUMIFS(DB_Q5!$K$5:$K$254,DB_Q5!$E$5:$E$254,$J$4,DB_Q5!$D$5:$D$254,D$46))</f>
        <v>37</v>
      </c>
      <c r="E51" s="551">
        <f>IF($J$4="Todas",SUMIFS(DB_Q5!$K$5:$K$254,DB_Q5!$D$5:$D$254,E$46),SUMIFS(DB_Q5!$K$5:$K$254,DB_Q5!$E$5:$E$254,$J$4,DB_Q5!$D$5:$D$254,E$46))</f>
        <v>44</v>
      </c>
      <c r="F51" s="551">
        <f>IF($J$4="Todas",SUMIFS(DB_Q5!$K$5:$K$254,DB_Q5!$D$5:$D$254,F$46),SUMIFS(DB_Q5!$K$5:$K$254,DB_Q5!$E$5:$E$254,$J$4,DB_Q5!$D$5:$D$254,F$46))</f>
        <v>47</v>
      </c>
      <c r="G51" s="551">
        <f>IF($J$4="Todas",SUMIFS(DB_Q5!$K$5:$K$254,DB_Q5!$D$5:$D$254,G$46),SUMIFS(DB_Q5!$K$5:$K$254,DB_Q5!$E$5:$E$254,$J$4,DB_Q5!$D$5:$D$254,G$46))</f>
        <v>34</v>
      </c>
      <c r="H51" s="551">
        <f>IF($J$4="Todas",SUMIFS(DB_Q5!$K$5:$K$254,DB_Q5!$D$5:$D$254,H$46),SUMIFS(DB_Q5!$K$5:$K$254,DB_Q5!$E$5:$E$254,$J$4,DB_Q5!$D$5:$D$254,H$46))</f>
        <v>14</v>
      </c>
      <c r="I51" s="551">
        <f>IF($J$4="Todas",SUMIFS(DB_Q5!$K$5:$K$254,DB_Q5!$D$5:$D$254,I$46),SUMIFS(DB_Q5!$K$5:$K$254,DB_Q5!$E$5:$E$254,$J$4,DB_Q5!$D$5:$D$254,I$46))</f>
        <v>23</v>
      </c>
      <c r="J51" s="551">
        <f>IF($J$4="Todas",SUMIFS(DB_Q5!$K$5:$K$254,DB_Q5!$D$5:$D$254,J$46),SUMIFS(DB_Q5!$K$5:$K$254,DB_Q5!$E$5:$E$254,$J$4,DB_Q5!$D$5:$D$254,J$46))</f>
        <v>10</v>
      </c>
      <c r="K51" s="551">
        <f>IF($J$4="Todas",SUMIFS(DB_Q5!$K$5:$K$254,DB_Q5!$D$5:$D$254,K$46),SUMIFS(DB_Q5!$K$5:$K$254,DB_Q5!$E$5:$E$254,$J$4,DB_Q5!$D$5:$D$254,K$46))</f>
        <v>7</v>
      </c>
      <c r="L51" s="552">
        <f t="shared" si="21"/>
        <v>0.68518518518518523</v>
      </c>
      <c r="M51" s="552">
        <f t="shared" si="22"/>
        <v>0.84615384615384615</v>
      </c>
      <c r="N51" s="552">
        <f t="shared" si="23"/>
        <v>0.97916666666666663</v>
      </c>
      <c r="O51" s="552">
        <f t="shared" si="24"/>
        <v>0.94444444444444442</v>
      </c>
      <c r="P51" s="552">
        <f t="shared" si="25"/>
        <v>0.82352941176470584</v>
      </c>
      <c r="Q51" s="552">
        <f t="shared" si="26"/>
        <v>0.88461538461538458</v>
      </c>
      <c r="R51" s="552">
        <f t="shared" si="27"/>
        <v>1</v>
      </c>
      <c r="S51" s="552">
        <f t="shared" si="28"/>
        <v>1</v>
      </c>
      <c r="T51" s="253"/>
      <c r="U51" s="253"/>
    </row>
    <row r="52" spans="1:27" ht="15" customHeight="1">
      <c r="B52" s="565" t="s">
        <v>66</v>
      </c>
      <c r="C52" s="642">
        <f t="shared" si="29"/>
        <v>0.89600000000000002</v>
      </c>
      <c r="D52" s="551">
        <f>IF($J$4="Todas",SUMIFS(DB_Q5!$L$5:$L$254,DB_Q5!$D$5:$D$254,D$46),SUMIFS(DB_Q5!$L$5:$L$254,DB_Q5!$E$5:$E$254,$J$4,DB_Q5!$D$5:$D$254,D$46))</f>
        <v>46</v>
      </c>
      <c r="E52" s="551">
        <f>IF($J$4="Todas",SUMIFS(DB_Q5!$L$5:$L$254,DB_Q5!$D$5:$D$254,E$46),SUMIFS(DB_Q5!$L$5:$L$254,DB_Q5!$E$5:$E$254,$J$4,DB_Q5!$D$5:$D$254,E$46))</f>
        <v>45</v>
      </c>
      <c r="F52" s="551">
        <f>IF($J$4="Todas",SUMIFS(DB_Q5!$L$5:$L$254,DB_Q5!$D$5:$D$254,F$46),SUMIFS(DB_Q5!$L$5:$L$254,DB_Q5!$E$5:$E$254,$J$4,DB_Q5!$D$5:$D$254,F$46))</f>
        <v>46</v>
      </c>
      <c r="G52" s="551">
        <f>IF($J$4="Todas",SUMIFS(DB_Q5!$L$5:$L$254,DB_Q5!$D$5:$D$254,G$46),SUMIFS(DB_Q5!$L$5:$L$254,DB_Q5!$E$5:$E$254,$J$4,DB_Q5!$D$5:$D$254,G$46))</f>
        <v>34</v>
      </c>
      <c r="H52" s="551">
        <f>IF($J$4="Todas",SUMIFS(DB_Q5!$L$5:$L$254,DB_Q5!$D$5:$D$254,H$46),SUMIFS(DB_Q5!$L$5:$L$254,DB_Q5!$E$5:$E$254,$J$4,DB_Q5!$D$5:$D$254,H$46))</f>
        <v>13</v>
      </c>
      <c r="I52" s="551">
        <f>IF($J$4="Todas",SUMIFS(DB_Q5!$L$5:$L$254,DB_Q5!$D$5:$D$254,I$46),SUMIFS(DB_Q5!$L$5:$L$254,DB_Q5!$E$5:$E$254,$J$4,DB_Q5!$D$5:$D$254,I$46))</f>
        <v>25</v>
      </c>
      <c r="J52" s="551">
        <f>IF($J$4="Todas",SUMIFS(DB_Q5!$L$5:$L$254,DB_Q5!$D$5:$D$254,J$46),SUMIFS(DB_Q5!$L$5:$L$254,DB_Q5!$E$5:$E$254,$J$4,DB_Q5!$D$5:$D$254,J$46))</f>
        <v>8</v>
      </c>
      <c r="K52" s="551">
        <f>IF($J$4="Todas",SUMIFS(DB_Q5!$L$5:$L$254,DB_Q5!$D$5:$D$254,K$46),SUMIFS(DB_Q5!$L$5:$L$254,DB_Q5!$E$5:$E$254,$J$4,DB_Q5!$D$5:$D$254,K$46))</f>
        <v>7</v>
      </c>
      <c r="L52" s="552">
        <f t="shared" si="21"/>
        <v>0.85185185185185186</v>
      </c>
      <c r="M52" s="552">
        <f t="shared" si="22"/>
        <v>0.86538461538461542</v>
      </c>
      <c r="N52" s="552">
        <f t="shared" si="23"/>
        <v>0.95833333333333337</v>
      </c>
      <c r="O52" s="552">
        <f t="shared" si="24"/>
        <v>0.94444444444444442</v>
      </c>
      <c r="P52" s="552">
        <f t="shared" si="25"/>
        <v>0.76470588235294112</v>
      </c>
      <c r="Q52" s="552">
        <f t="shared" si="26"/>
        <v>0.96153846153846156</v>
      </c>
      <c r="R52" s="552">
        <f t="shared" si="27"/>
        <v>0.8</v>
      </c>
      <c r="S52" s="552">
        <f t="shared" si="28"/>
        <v>1</v>
      </c>
      <c r="T52" s="253"/>
      <c r="U52" s="253"/>
    </row>
    <row r="53" spans="1:27" ht="15" customHeight="1">
      <c r="B53" s="565" t="s">
        <v>60</v>
      </c>
      <c r="C53" s="642">
        <f t="shared" si="29"/>
        <v>0.84799999999999998</v>
      </c>
      <c r="D53" s="551">
        <f>IF($J$4="Todas",SUMIFS(DB_Q5!$M$5:$M$254,DB_Q5!$D$5:$D$254,D$46),SUMIFS(DB_Q5!$M$5:$M$254,DB_Q5!$E$5:$E$254,$J$4,DB_Q5!$D$5:$D$254,D$46))</f>
        <v>45</v>
      </c>
      <c r="E53" s="551">
        <f>IF($J$4="Todas",SUMIFS(DB_Q5!$M$5:$M$254,DB_Q5!$D$5:$D$254,E$46),SUMIFS(DB_Q5!$M$5:$M$254,DB_Q5!$E$5:$E$254,$J$4,DB_Q5!$D$5:$D$254,E$46))</f>
        <v>44</v>
      </c>
      <c r="F53" s="551">
        <f>IF($J$4="Todas",SUMIFS(DB_Q5!$M$5:$M$254,DB_Q5!$D$5:$D$254,F$46),SUMIFS(DB_Q5!$M$5:$M$254,DB_Q5!$E$5:$E$254,$J$4,DB_Q5!$D$5:$D$254,F$46))</f>
        <v>45</v>
      </c>
      <c r="G53" s="551">
        <f>IF($J$4="Todas",SUMIFS(DB_Q5!$M$5:$M$254,DB_Q5!$D$5:$D$254,G$46),SUMIFS(DB_Q5!$M$5:$M$254,DB_Q5!$E$5:$E$254,$J$4,DB_Q5!$D$5:$D$254,G$46))</f>
        <v>30</v>
      </c>
      <c r="H53" s="551">
        <f>IF($J$4="Todas",SUMIFS(DB_Q5!$M$5:$M$254,DB_Q5!$D$5:$D$254,H$46),SUMIFS(DB_Q5!$M$5:$M$254,DB_Q5!$E$5:$E$254,$J$4,DB_Q5!$D$5:$D$254,H$46))</f>
        <v>14</v>
      </c>
      <c r="I53" s="551">
        <f>IF($J$4="Todas",SUMIFS(DB_Q5!$M$5:$M$254,DB_Q5!$D$5:$D$254,I$46),SUMIFS(DB_Q5!$M$5:$M$254,DB_Q5!$E$5:$E$254,$J$4,DB_Q5!$D$5:$D$254,I$46))</f>
        <v>22</v>
      </c>
      <c r="J53" s="551">
        <f>IF($J$4="Todas",SUMIFS(DB_Q5!$M$5:$M$254,DB_Q5!$D$5:$D$254,J$46),SUMIFS(DB_Q5!$M$5:$M$254,DB_Q5!$E$5:$E$254,$J$4,DB_Q5!$D$5:$D$254,J$46))</f>
        <v>6</v>
      </c>
      <c r="K53" s="551">
        <f>IF($J$4="Todas",SUMIFS(DB_Q5!$M$5:$M$254,DB_Q5!$D$5:$D$254,K$46),SUMIFS(DB_Q5!$M$5:$M$254,DB_Q5!$E$5:$E$254,$J$4,DB_Q5!$D$5:$D$254,K$46))</f>
        <v>6</v>
      </c>
      <c r="L53" s="552">
        <f t="shared" si="21"/>
        <v>0.83333333333333337</v>
      </c>
      <c r="M53" s="552">
        <f t="shared" si="22"/>
        <v>0.84615384615384615</v>
      </c>
      <c r="N53" s="552">
        <f t="shared" si="23"/>
        <v>0.9375</v>
      </c>
      <c r="O53" s="552">
        <f t="shared" si="24"/>
        <v>0.83333333333333337</v>
      </c>
      <c r="P53" s="552">
        <f t="shared" si="25"/>
        <v>0.82352941176470584</v>
      </c>
      <c r="Q53" s="552">
        <f t="shared" si="26"/>
        <v>0.84615384615384615</v>
      </c>
      <c r="R53" s="552">
        <f t="shared" si="27"/>
        <v>0.6</v>
      </c>
      <c r="S53" s="552">
        <f t="shared" si="28"/>
        <v>0.8571428571428571</v>
      </c>
      <c r="T53" s="253"/>
      <c r="U53" s="253"/>
    </row>
    <row r="54" spans="1:27" ht="15" customHeight="1">
      <c r="B54" s="565" t="s">
        <v>61</v>
      </c>
      <c r="C54" s="642">
        <f t="shared" si="29"/>
        <v>0.98399999999999999</v>
      </c>
      <c r="D54" s="551">
        <f>IF($J$4="Todas",SUMIFS(DB_Q5!$N$5:$N$254,DB_Q5!$D$5:$D$254,D$46),SUMIFS(DB_Q5!$N$5:$N$254,DB_Q5!$E$5:$E$254,$J$4,DB_Q5!$D$5:$D$254,D$46))</f>
        <v>50</v>
      </c>
      <c r="E54" s="551">
        <f>IF($J$4="Todas",SUMIFS(DB_Q5!$N$5:$N$254,DB_Q5!$D$5:$D$254,E$46),SUMIFS(DB_Q5!$N$5:$N$254,DB_Q5!$E$5:$E$254,$J$4,DB_Q5!$D$5:$D$254,E$46))</f>
        <v>52</v>
      </c>
      <c r="F54" s="551">
        <f>IF($J$4="Todas",SUMIFS(DB_Q5!$N$5:$N$254,DB_Q5!$D$5:$D$254,F$46),SUMIFS(DB_Q5!$N$5:$N$254,DB_Q5!$E$5:$E$254,$J$4,DB_Q5!$D$5:$D$254,F$46))</f>
        <v>48</v>
      </c>
      <c r="G54" s="551">
        <f>IF($J$4="Todas",SUMIFS(DB_Q5!$N$5:$N$254,DB_Q5!$D$5:$D$254,G$46),SUMIFS(DB_Q5!$N$5:$N$254,DB_Q5!$E$5:$E$254,$J$4,DB_Q5!$D$5:$D$254,G$46))</f>
        <v>36</v>
      </c>
      <c r="H54" s="551">
        <f>IF($J$4="Todas",SUMIFS(DB_Q5!$N$5:$N$254,DB_Q5!$D$5:$D$254,H$46),SUMIFS(DB_Q5!$N$5:$N$254,DB_Q5!$E$5:$E$254,$J$4,DB_Q5!$D$5:$D$254,H$46))</f>
        <v>17</v>
      </c>
      <c r="I54" s="551">
        <f>IF($J$4="Todas",SUMIFS(DB_Q5!$N$5:$N$254,DB_Q5!$D$5:$D$254,I$46),SUMIFS(DB_Q5!$N$5:$N$254,DB_Q5!$E$5:$E$254,$J$4,DB_Q5!$D$5:$D$254,I$46))</f>
        <v>26</v>
      </c>
      <c r="J54" s="551">
        <f>IF($J$4="Todas",SUMIFS(DB_Q5!$N$5:$N$254,DB_Q5!$D$5:$D$254,J$46),SUMIFS(DB_Q5!$N$5:$N$254,DB_Q5!$E$5:$E$254,$J$4,DB_Q5!$D$5:$D$254,J$46))</f>
        <v>10</v>
      </c>
      <c r="K54" s="551">
        <f>IF($J$4="Todas",SUMIFS(DB_Q5!$N$5:$N$254,DB_Q5!$D$5:$D$254,K$46),SUMIFS(DB_Q5!$N$5:$N$254,DB_Q5!$E$5:$E$254,$J$4,DB_Q5!$D$5:$D$254,K$46))</f>
        <v>7</v>
      </c>
      <c r="L54" s="552">
        <f t="shared" si="21"/>
        <v>0.92592592592592593</v>
      </c>
      <c r="M54" s="552">
        <f t="shared" si="22"/>
        <v>1</v>
      </c>
      <c r="N54" s="552">
        <f t="shared" si="23"/>
        <v>1</v>
      </c>
      <c r="O54" s="552">
        <f t="shared" si="24"/>
        <v>1</v>
      </c>
      <c r="P54" s="552">
        <f t="shared" si="25"/>
        <v>1</v>
      </c>
      <c r="Q54" s="552">
        <f t="shared" si="26"/>
        <v>1</v>
      </c>
      <c r="R54" s="552">
        <f t="shared" si="27"/>
        <v>1</v>
      </c>
      <c r="S54" s="552">
        <f t="shared" si="28"/>
        <v>1</v>
      </c>
      <c r="T54" s="253"/>
      <c r="U54" s="253"/>
    </row>
    <row r="55" spans="1:27" ht="15" customHeight="1">
      <c r="B55" s="565" t="s">
        <v>62</v>
      </c>
      <c r="C55" s="642">
        <f t="shared" si="29"/>
        <v>0.82399999999999995</v>
      </c>
      <c r="D55" s="551">
        <f>IF($J$4="Todas",SUMIFS(DB_Q5!$O$5:$O$254,DB_Q5!$D$5:$D$254,D$46),SUMIFS(DB_Q5!$O$5:$O$254,DB_Q5!$E$5:$E$254,$J$4,DB_Q5!$D$5:$D$254,D$46))</f>
        <v>38</v>
      </c>
      <c r="E55" s="551">
        <f>IF($J$4="Todas",SUMIFS(DB_Q5!$O$5:$O$254,DB_Q5!$D$5:$D$254,E$46),SUMIFS(DB_Q5!$O$5:$O$254,DB_Q5!$E$5:$E$254,$J$4,DB_Q5!$D$5:$D$254,E$46))</f>
        <v>41</v>
      </c>
      <c r="F55" s="551">
        <f>IF($J$4="Todas",SUMIFS(DB_Q5!$O$5:$O$254,DB_Q5!$D$5:$D$254,F$46),SUMIFS(DB_Q5!$O$5:$O$254,DB_Q5!$E$5:$E$254,$J$4,DB_Q5!$D$5:$D$254,F$46))</f>
        <v>47</v>
      </c>
      <c r="G55" s="551">
        <f>IF($J$4="Todas",SUMIFS(DB_Q5!$O$5:$O$254,DB_Q5!$D$5:$D$254,G$46),SUMIFS(DB_Q5!$O$5:$O$254,DB_Q5!$E$5:$E$254,$J$4,DB_Q5!$D$5:$D$254,G$46))</f>
        <v>33</v>
      </c>
      <c r="H55" s="551">
        <f>IF($J$4="Todas",SUMIFS(DB_Q5!$O$5:$O$254,DB_Q5!$D$5:$D$254,H$46),SUMIFS(DB_Q5!$O$5:$O$254,DB_Q5!$E$5:$E$254,$J$4,DB_Q5!$D$5:$D$254,H$46))</f>
        <v>11</v>
      </c>
      <c r="I55" s="551">
        <f>IF($J$4="Todas",SUMIFS(DB_Q5!$O$5:$O$254,DB_Q5!$D$5:$D$254,I$46),SUMIFS(DB_Q5!$O$5:$O$254,DB_Q5!$E$5:$E$254,$J$4,DB_Q5!$D$5:$D$254,I$46))</f>
        <v>21</v>
      </c>
      <c r="J55" s="551">
        <f>IF($J$4="Todas",SUMIFS(DB_Q5!$O$5:$O$254,DB_Q5!$D$5:$D$254,J$46),SUMIFS(DB_Q5!$O$5:$O$254,DB_Q5!$E$5:$E$254,$J$4,DB_Q5!$D$5:$D$254,J$46))</f>
        <v>8</v>
      </c>
      <c r="K55" s="551">
        <f>IF($J$4="Todas",SUMIFS(DB_Q5!$O$5:$O$254,DB_Q5!$D$5:$D$254,K$46),SUMIFS(DB_Q5!$O$5:$O$254,DB_Q5!$E$5:$E$254,$J$4,DB_Q5!$D$5:$D$254,K$46))</f>
        <v>7</v>
      </c>
      <c r="L55" s="552">
        <f t="shared" si="21"/>
        <v>0.70370370370370372</v>
      </c>
      <c r="M55" s="552">
        <f t="shared" si="22"/>
        <v>0.78846153846153844</v>
      </c>
      <c r="N55" s="552">
        <f t="shared" si="23"/>
        <v>0.97916666666666663</v>
      </c>
      <c r="O55" s="552">
        <f t="shared" si="24"/>
        <v>0.91666666666666663</v>
      </c>
      <c r="P55" s="552">
        <f t="shared" si="25"/>
        <v>0.6470588235294118</v>
      </c>
      <c r="Q55" s="552">
        <f t="shared" si="26"/>
        <v>0.80769230769230771</v>
      </c>
      <c r="R55" s="552">
        <f t="shared" si="27"/>
        <v>0.8</v>
      </c>
      <c r="S55" s="552">
        <f t="shared" si="28"/>
        <v>1</v>
      </c>
      <c r="T55" s="253"/>
      <c r="U55" s="253"/>
    </row>
    <row r="56" spans="1:27" ht="15" customHeight="1">
      <c r="B56" s="565" t="s">
        <v>216</v>
      </c>
      <c r="C56" s="642">
        <f t="shared" si="29"/>
        <v>0.94799999999999995</v>
      </c>
      <c r="D56" s="551">
        <f>IF($J$4="Todas",SUMIFS(DB_Q5!$P$5:$P$254,DB_Q5!$D$5:$D$254,D$46),SUMIFS(DB_Q5!$P$5:$P$254,DB_Q5!$E$5:$E$254,$J$4,DB_Q5!$D$5:$D$254,D$46))</f>
        <v>53</v>
      </c>
      <c r="E56" s="551">
        <f>IF($J$4="Todas",SUMIFS(DB_Q5!$P$5:$P$254,DB_Q5!$D$5:$D$254,E$46),SUMIFS(DB_Q5!$P$5:$P$254,DB_Q5!$E$5:$E$254,$J$4,DB_Q5!$D$5:$D$254,E$46))</f>
        <v>50</v>
      </c>
      <c r="F56" s="551">
        <f>IF($J$4="Todas",SUMIFS(DB_Q5!$P$5:$P$254,DB_Q5!$D$5:$D$254,F$46),SUMIFS(DB_Q5!$P$5:$P$254,DB_Q5!$E$5:$E$254,$J$4,DB_Q5!$D$5:$D$254,F$46))</f>
        <v>46</v>
      </c>
      <c r="G56" s="551">
        <f>IF($J$4="Todas",SUMIFS(DB_Q5!$P$5:$P$254,DB_Q5!$D$5:$D$254,G$46),SUMIFS(DB_Q5!$P$5:$P$254,DB_Q5!$E$5:$E$254,$J$4,DB_Q5!$D$5:$D$254,G$46))</f>
        <v>33</v>
      </c>
      <c r="H56" s="551">
        <f>IF($J$4="Todas",SUMIFS(DB_Q5!$P$5:$P$254,DB_Q5!$D$5:$D$254,H$46),SUMIFS(DB_Q5!$P$5:$P$254,DB_Q5!$E$5:$E$254,$J$4,DB_Q5!$D$5:$D$254,H$46))</f>
        <v>15</v>
      </c>
      <c r="I56" s="551">
        <f>IF($J$4="Todas",SUMIFS(DB_Q5!$P$5:$P$254,DB_Q5!$D$5:$D$254,I$46),SUMIFS(DB_Q5!$P$5:$P$254,DB_Q5!$E$5:$E$254,$J$4,DB_Q5!$D$5:$D$254,I$46))</f>
        <v>25</v>
      </c>
      <c r="J56" s="551">
        <f>IF($J$4="Todas",SUMIFS(DB_Q5!$P$5:$P$254,DB_Q5!$D$5:$D$254,J$46),SUMIFS(DB_Q5!$P$5:$P$254,DB_Q5!$E$5:$E$254,$J$4,DB_Q5!$D$5:$D$254,J$46))</f>
        <v>8</v>
      </c>
      <c r="K56" s="551">
        <f>IF($J$4="Todas",SUMIFS(DB_Q5!$P$5:$P$254,DB_Q5!$D$5:$D$254,K$46),SUMIFS(DB_Q5!$P$5:$P$254,DB_Q5!$E$5:$E$254,$J$4,DB_Q5!$D$5:$D$254,K$46))</f>
        <v>7</v>
      </c>
      <c r="L56" s="552">
        <f t="shared" si="21"/>
        <v>0.98148148148148151</v>
      </c>
      <c r="M56" s="552">
        <f t="shared" si="22"/>
        <v>0.96153846153846156</v>
      </c>
      <c r="N56" s="552">
        <f t="shared" si="23"/>
        <v>0.95833333333333337</v>
      </c>
      <c r="O56" s="552">
        <f t="shared" si="24"/>
        <v>0.91666666666666663</v>
      </c>
      <c r="P56" s="552">
        <f t="shared" si="25"/>
        <v>0.88235294117647056</v>
      </c>
      <c r="Q56" s="552">
        <f t="shared" si="26"/>
        <v>0.96153846153846156</v>
      </c>
      <c r="R56" s="552">
        <f t="shared" si="27"/>
        <v>0.8</v>
      </c>
      <c r="S56" s="552">
        <f t="shared" si="28"/>
        <v>1</v>
      </c>
      <c r="T56" s="253"/>
      <c r="U56" s="253"/>
    </row>
    <row r="57" spans="1:27" ht="15" customHeight="1">
      <c r="B57" s="565" t="s">
        <v>63</v>
      </c>
      <c r="C57" s="642">
        <f t="shared" si="29"/>
        <v>0.96399999999999997</v>
      </c>
      <c r="D57" s="551">
        <f>IF($J$4="Todas",SUMIFS(DB_Q5!$Q$5:$Q$254,DB_Q5!$D$5:$D$254,D$46),SUMIFS(DB_Q5!$Q$5:$Q$254,DB_Q5!$E$5:$E$254,$J$4,DB_Q5!$D$5:$D$254,D$46))</f>
        <v>49</v>
      </c>
      <c r="E57" s="551">
        <f>IF($J$4="Todas",SUMIFS(DB_Q5!$Q$5:$Q$254,DB_Q5!$D$5:$D$254,E$46),SUMIFS(DB_Q5!$Q$5:$Q$254,DB_Q5!$E$5:$E$254,$J$4,DB_Q5!$D$5:$D$254,E$46))</f>
        <v>52</v>
      </c>
      <c r="F57" s="551">
        <f>IF($J$4="Todas",SUMIFS(DB_Q5!$Q$5:$Q$254,DB_Q5!$D$5:$D$254,F$46),SUMIFS(DB_Q5!$Q$5:$Q$254,DB_Q5!$E$5:$E$254,$J$4,DB_Q5!$D$5:$D$254,F$46))</f>
        <v>48</v>
      </c>
      <c r="G57" s="551">
        <f>IF($J$4="Todas",SUMIFS(DB_Q5!$Q$5:$Q$254,DB_Q5!$D$5:$D$254,G$46),SUMIFS(DB_Q5!$Q$5:$Q$254,DB_Q5!$E$5:$E$254,$J$4,DB_Q5!$D$5:$D$254,G$46))</f>
        <v>35</v>
      </c>
      <c r="H57" s="551">
        <f>IF($J$4="Todas",SUMIFS(DB_Q5!$Q$5:$Q$254,DB_Q5!$D$5:$D$254,H$46),SUMIFS(DB_Q5!$Q$5:$Q$254,DB_Q5!$E$5:$E$254,$J$4,DB_Q5!$D$5:$D$254,H$46))</f>
        <v>16</v>
      </c>
      <c r="I57" s="551">
        <f>IF($J$4="Todas",SUMIFS(DB_Q5!$Q$5:$Q$254,DB_Q5!$D$5:$D$254,I$46),SUMIFS(DB_Q5!$Q$5:$Q$254,DB_Q5!$E$5:$E$254,$J$4,DB_Q5!$D$5:$D$254,I$46))</f>
        <v>26</v>
      </c>
      <c r="J57" s="551">
        <f>IF($J$4="Todas",SUMIFS(DB_Q5!$Q$5:$Q$254,DB_Q5!$D$5:$D$254,J$46),SUMIFS(DB_Q5!$Q$5:$Q$254,DB_Q5!$E$5:$E$254,$J$4,DB_Q5!$D$5:$D$254,J$46))</f>
        <v>8</v>
      </c>
      <c r="K57" s="551">
        <f>IF($J$4="Todas",SUMIFS(DB_Q5!$Q$5:$Q$254,DB_Q5!$D$5:$D$254,K$46),SUMIFS(DB_Q5!$Q$5:$Q$254,DB_Q5!$E$5:$E$254,$J$4,DB_Q5!$D$5:$D$254,K$46))</f>
        <v>7</v>
      </c>
      <c r="L57" s="552">
        <f t="shared" si="21"/>
        <v>0.90740740740740744</v>
      </c>
      <c r="M57" s="552">
        <f t="shared" si="22"/>
        <v>1</v>
      </c>
      <c r="N57" s="552">
        <f t="shared" si="23"/>
        <v>1</v>
      </c>
      <c r="O57" s="552">
        <f t="shared" si="24"/>
        <v>0.97222222222222221</v>
      </c>
      <c r="P57" s="552">
        <f t="shared" si="25"/>
        <v>0.94117647058823528</v>
      </c>
      <c r="Q57" s="552">
        <f t="shared" si="26"/>
        <v>1</v>
      </c>
      <c r="R57" s="552">
        <f t="shared" si="27"/>
        <v>0.8</v>
      </c>
      <c r="S57" s="552">
        <f t="shared" si="28"/>
        <v>1</v>
      </c>
      <c r="T57" s="253"/>
      <c r="U57" s="253"/>
    </row>
    <row r="58" spans="1:27" ht="15" customHeight="1">
      <c r="B58" s="565" t="s">
        <v>64</v>
      </c>
      <c r="C58" s="642">
        <f t="shared" si="29"/>
        <v>0.85199999999999998</v>
      </c>
      <c r="D58" s="551">
        <f>IF($J$4="Todas",SUMIFS(DB_Q5!$R$5:$R$254,DB_Q5!$D$5:$D$254,D$46),SUMIFS(DB_Q5!$R$5:$R$254,DB_Q5!$E$5:$E$254,$J$4,DB_Q5!$D$5:$D$254,D$46))</f>
        <v>49</v>
      </c>
      <c r="E58" s="551">
        <f>IF($J$4="Todas",SUMIFS(DB_Q5!$R$5:$R$254,DB_Q5!$D$5:$D$254,E$46),SUMIFS(DB_Q5!$R$5:$R$254,DB_Q5!$E$5:$E$254,$J$4,DB_Q5!$D$5:$D$254,E$46))</f>
        <v>47</v>
      </c>
      <c r="F58" s="551">
        <f>IF($J$4="Todas",SUMIFS(DB_Q5!$R$5:$R$254,DB_Q5!$D$5:$D$254,F$46),SUMIFS(DB_Q5!$R$5:$R$254,DB_Q5!$E$5:$E$254,$J$4,DB_Q5!$D$5:$D$254,F$46))</f>
        <v>41</v>
      </c>
      <c r="G58" s="551">
        <f>IF($J$4="Todas",SUMIFS(DB_Q5!$R$5:$R$254,DB_Q5!$D$5:$D$254,G$46),SUMIFS(DB_Q5!$R$5:$R$254,DB_Q5!$E$5:$E$254,$J$4,DB_Q5!$D$5:$D$254,G$46))</f>
        <v>29</v>
      </c>
      <c r="H58" s="551">
        <f>IF($J$4="Todas",SUMIFS(DB_Q5!$R$5:$R$254,DB_Q5!$D$5:$D$254,H$46),SUMIFS(DB_Q5!$R$5:$R$254,DB_Q5!$E$5:$E$254,$J$4,DB_Q5!$D$5:$D$254,H$46))</f>
        <v>16</v>
      </c>
      <c r="I58" s="551">
        <f>IF($J$4="Todas",SUMIFS(DB_Q5!$R$5:$R$254,DB_Q5!$D$5:$D$254,I$46),SUMIFS(DB_Q5!$R$5:$R$254,DB_Q5!$E$5:$E$254,$J$4,DB_Q5!$D$5:$D$254,I$46))</f>
        <v>21</v>
      </c>
      <c r="J58" s="551">
        <f>IF($J$4="Todas",SUMIFS(DB_Q5!$R$5:$R$254,DB_Q5!$D$5:$D$254,J$46),SUMIFS(DB_Q5!$R$5:$R$254,DB_Q5!$E$5:$E$254,$J$4,DB_Q5!$D$5:$D$254,J$46))</f>
        <v>5</v>
      </c>
      <c r="K58" s="551">
        <f>IF($J$4="Todas",SUMIFS(DB_Q5!$R$5:$R$254,DB_Q5!$D$5:$D$254,K$46),SUMIFS(DB_Q5!$R$5:$R$254,DB_Q5!$E$5:$E$254,$J$4,DB_Q5!$D$5:$D$254,K$46))</f>
        <v>5</v>
      </c>
      <c r="L58" s="552">
        <f t="shared" si="21"/>
        <v>0.90740740740740744</v>
      </c>
      <c r="M58" s="552">
        <f t="shared" si="22"/>
        <v>0.90384615384615385</v>
      </c>
      <c r="N58" s="552">
        <f t="shared" si="23"/>
        <v>0.85416666666666663</v>
      </c>
      <c r="O58" s="552">
        <f t="shared" si="24"/>
        <v>0.80555555555555558</v>
      </c>
      <c r="P58" s="552">
        <f t="shared" si="25"/>
        <v>0.94117647058823528</v>
      </c>
      <c r="Q58" s="552">
        <f t="shared" si="26"/>
        <v>0.80769230769230771</v>
      </c>
      <c r="R58" s="552">
        <f t="shared" si="27"/>
        <v>0.5</v>
      </c>
      <c r="S58" s="552">
        <f t="shared" si="28"/>
        <v>0.7142857142857143</v>
      </c>
      <c r="T58" s="253"/>
      <c r="U58" s="253"/>
    </row>
    <row r="59" spans="1:27" ht="15" customHeight="1">
      <c r="B59" s="663" t="s">
        <v>65</v>
      </c>
      <c r="C59" s="664">
        <f t="shared" si="29"/>
        <v>0.58399999999999996</v>
      </c>
      <c r="D59" s="665">
        <f>IF($J$4="Todas",SUMIFS(DB_Q5!$S$5:$S$254,DB_Q5!$D$5:$D$254,D$46),SUMIFS(DB_Q5!$S$5:$S$254,DB_Q5!$E$5:$E$254,$J$4,DB_Q5!$D$5:$D$254,D$46))</f>
        <v>21</v>
      </c>
      <c r="E59" s="665">
        <f>IF($J$4="Todas",SUMIFS(DB_Q5!$S$5:$S$254,DB_Q5!$D$5:$D$254,E$46),SUMIFS(DB_Q5!$S$5:$S$254,DB_Q5!$E$5:$E$254,$J$4,DB_Q5!$D$5:$D$254,E$46))</f>
        <v>30</v>
      </c>
      <c r="F59" s="665">
        <f>IF($J$4="Todas",SUMIFS(DB_Q5!$S$5:$S$254,DB_Q5!$D$5:$D$254,F$46),SUMIFS(DB_Q5!$S$5:$S$254,DB_Q5!$E$5:$E$254,$J$4,DB_Q5!$D$5:$D$254,F$46))</f>
        <v>32</v>
      </c>
      <c r="G59" s="665">
        <f>IF($J$4="Todas",SUMIFS(DB_Q5!$S$5:$S$254,DB_Q5!$D$5:$D$254,G$46),SUMIFS(DB_Q5!$S$5:$S$254,DB_Q5!$E$5:$E$254,$J$4,DB_Q5!$D$5:$D$254,G$46))</f>
        <v>26</v>
      </c>
      <c r="H59" s="665">
        <f>IF($J$4="Todas",SUMIFS(DB_Q5!$S$5:$S$254,DB_Q5!$D$5:$D$254,H$46),SUMIFS(DB_Q5!$S$5:$S$254,DB_Q5!$E$5:$E$254,$J$4,DB_Q5!$D$5:$D$254,H$46))</f>
        <v>11</v>
      </c>
      <c r="I59" s="665">
        <f>IF($J$4="Todas",SUMIFS(DB_Q5!$S$5:$S$254,DB_Q5!$D$5:$D$254,I$46),SUMIFS(DB_Q5!$S$5:$S$254,DB_Q5!$E$5:$E$254,$J$4,DB_Q5!$D$5:$D$254,I$46))</f>
        <v>18</v>
      </c>
      <c r="J59" s="665">
        <f>IF($J$4="Todas",SUMIFS(DB_Q5!$S$5:$S$254,DB_Q5!$D$5:$D$254,J$46),SUMIFS(DB_Q5!$S$5:$S$254,DB_Q5!$E$5:$E$254,$J$4,DB_Q5!$D$5:$D$254,J$46))</f>
        <v>4</v>
      </c>
      <c r="K59" s="665">
        <f>IF($J$4="Todas",SUMIFS(DB_Q5!$S$5:$S$254,DB_Q5!$D$5:$D$254,K$46),SUMIFS(DB_Q5!$S$5:$S$254,DB_Q5!$E$5:$E$254,$J$4,DB_Q5!$D$5:$D$254,K$46))</f>
        <v>4</v>
      </c>
      <c r="L59" s="666">
        <f t="shared" si="21"/>
        <v>0.3888888888888889</v>
      </c>
      <c r="M59" s="666">
        <f t="shared" si="22"/>
        <v>0.57692307692307687</v>
      </c>
      <c r="N59" s="666">
        <f t="shared" si="23"/>
        <v>0.66666666666666663</v>
      </c>
      <c r="O59" s="666">
        <f t="shared" si="24"/>
        <v>0.72222222222222221</v>
      </c>
      <c r="P59" s="666">
        <f t="shared" si="25"/>
        <v>0.6470588235294118</v>
      </c>
      <c r="Q59" s="666">
        <f t="shared" si="26"/>
        <v>0.69230769230769229</v>
      </c>
      <c r="R59" s="666">
        <f t="shared" si="27"/>
        <v>0.4</v>
      </c>
      <c r="S59" s="666">
        <f t="shared" si="28"/>
        <v>0.5714285714285714</v>
      </c>
      <c r="T59" s="253"/>
      <c r="U59" s="253"/>
    </row>
    <row r="60" spans="1:27" ht="15" customHeight="1" thickBot="1">
      <c r="B60" s="667" t="s">
        <v>50</v>
      </c>
      <c r="C60" s="668">
        <f t="shared" si="29"/>
        <v>4.3999999999999997E-2</v>
      </c>
      <c r="D60" s="669">
        <f>IF($J$4="Todas",SUMIFS(DB_Q5!$T$5:$T$254,DB_Q5!$D$5:$D$254,D$46),SUMIFS(DB_Q5!$T$5:$T$254,DB_Q5!$E$5:$E$254,$J$4,DB_Q5!$D$5:$D$254,D$46))</f>
        <v>1</v>
      </c>
      <c r="E60" s="669">
        <f>IF($J$4="Todas",SUMIFS(DB_Q5!$T$5:$T$254,DB_Q5!$D$5:$D$254,E$46),SUMIFS(DB_Q5!$T$5:$T$254,DB_Q5!$E$5:$E$254,$J$4,DB_Q5!$D$5:$D$254,E$46))</f>
        <v>5</v>
      </c>
      <c r="F60" s="669">
        <f>IF($J$4="Todas",SUMIFS(DB_Q5!$T$5:$T$254,DB_Q5!$D$5:$D$254,F$46),SUMIFS(DB_Q5!$T$5:$T$254,DB_Q5!$E$5:$E$254,$J$4,DB_Q5!$D$5:$D$254,F$46))</f>
        <v>4</v>
      </c>
      <c r="G60" s="669">
        <f>IF($J$4="Todas",SUMIFS(DB_Q5!$T$5:$T$254,DB_Q5!$D$5:$D$254,G$46),SUMIFS(DB_Q5!$T$5:$T$254,DB_Q5!$E$5:$E$254,$J$4,DB_Q5!$D$5:$D$254,G$46))</f>
        <v>1</v>
      </c>
      <c r="H60" s="669">
        <f>IF($J$4="Todas",SUMIFS(DB_Q5!$T$5:$T$254,DB_Q5!$D$5:$D$254,H$46),SUMIFS(DB_Q5!$T$5:$T$254,DB_Q5!$E$5:$E$254,$J$4,DB_Q5!$D$5:$D$254,H$46))</f>
        <v>0</v>
      </c>
      <c r="I60" s="669">
        <f>IF($J$4="Todas",SUMIFS(DB_Q5!$T$5:$T$254,DB_Q5!$D$5:$D$254,I$46),SUMIFS(DB_Q5!$T$5:$T$254,DB_Q5!$E$5:$E$254,$J$4,DB_Q5!$D$5:$D$254,I$46))</f>
        <v>0</v>
      </c>
      <c r="J60" s="669">
        <f>IF($J$4="Todas",SUMIFS(DB_Q5!$T$5:$T$254,DB_Q5!$D$5:$D$254,J$46),SUMIFS(DB_Q5!$T$5:$T$254,DB_Q5!$E$5:$E$254,$J$4,DB_Q5!$D$5:$D$254,J$46))</f>
        <v>0</v>
      </c>
      <c r="K60" s="669">
        <f>IF($J$4="Todas",SUMIFS(DB_Q5!$T$5:$T$254,DB_Q5!$D$5:$D$254,K$46),SUMIFS(DB_Q5!$T$5:$T$254,DB_Q5!$E$5:$E$254,$J$4,DB_Q5!$D$5:$D$254,K$46))</f>
        <v>0</v>
      </c>
      <c r="L60" s="670">
        <f t="shared" si="21"/>
        <v>1.8518518518518517E-2</v>
      </c>
      <c r="M60" s="670">
        <f t="shared" si="22"/>
        <v>9.6153846153846159E-2</v>
      </c>
      <c r="N60" s="670">
        <f t="shared" si="23"/>
        <v>8.3333333333333329E-2</v>
      </c>
      <c r="O60" s="670">
        <f t="shared" si="24"/>
        <v>2.7777777777777776E-2</v>
      </c>
      <c r="P60" s="670">
        <f t="shared" si="25"/>
        <v>0</v>
      </c>
      <c r="Q60" s="670">
        <f t="shared" si="26"/>
        <v>0</v>
      </c>
      <c r="R60" s="670">
        <f t="shared" si="27"/>
        <v>0</v>
      </c>
      <c r="S60" s="670">
        <f t="shared" si="28"/>
        <v>0</v>
      </c>
      <c r="T60" s="253"/>
      <c r="U60" s="253"/>
    </row>
    <row r="61" spans="1:27" s="282" customFormat="1" ht="15.75" customHeight="1" thickTop="1">
      <c r="A61" s="202"/>
      <c r="B61" s="373"/>
      <c r="C61" s="248"/>
      <c r="D61" s="655">
        <f>IF($J$4="Todas",COUNTIF(DB_Q4!$D$5:$D$254,D$46),COUNTIFS(DB_Q4!$E$5:$E$254,$J$4,DB_Q4!$D$5:$D$254,D$46))</f>
        <v>54</v>
      </c>
      <c r="E61" s="655">
        <f>IF($J$4="Todas",COUNTIF(DB_Q4!$D$5:$D$254,E$46),COUNTIFS(DB_Q4!$E$5:$E$254,$J$4,DB_Q4!$D$5:$D$254,E$46))</f>
        <v>52</v>
      </c>
      <c r="F61" s="655">
        <f>IF($J$4="Todas",COUNTIF(DB_Q4!$D$5:$D$254,F$46),COUNTIFS(DB_Q4!$E$5:$E$254,$J$4,DB_Q4!$D$5:$D$254,F$46))</f>
        <v>48</v>
      </c>
      <c r="G61" s="655">
        <f>IF($J$4="Todas",COUNTIF(DB_Q4!$D$5:$D$254,G$46),COUNTIFS(DB_Q4!$E$5:$E$254,$J$4,DB_Q4!$D$5:$D$254,G$46))</f>
        <v>36</v>
      </c>
      <c r="H61" s="655">
        <f>IF($J$4="Todas",COUNTIF(DB_Q4!$D$5:$D$254,H$46),COUNTIFS(DB_Q4!$E$5:$E$254,$J$4,DB_Q4!$D$5:$D$254,H$46))</f>
        <v>17</v>
      </c>
      <c r="I61" s="655">
        <f>IF($J$4="Todas",COUNTIF(DB_Q4!$D$5:$D$254,I$46),COUNTIFS(DB_Q4!$E$5:$E$254,$J$4,DB_Q4!$D$5:$D$254,I$46))</f>
        <v>26</v>
      </c>
      <c r="J61" s="655">
        <f>IF($J$4="Todas",COUNTIF(DB_Q4!$D$5:$D$254,J$46),COUNTIFS(DB_Q4!$E$5:$E$254,$J$4,DB_Q4!$D$5:$D$254,J$46))</f>
        <v>10</v>
      </c>
      <c r="K61" s="655">
        <f>IF($J$4="Todas",COUNTIF(DB_Q4!$D$5:$D$254,K$46),COUNTIFS(DB_Q4!$E$5:$E$254,$J$4,DB_Q4!$D$5:$D$254,K$46))</f>
        <v>7</v>
      </c>
      <c r="L61" s="655"/>
      <c r="M61" s="655"/>
      <c r="N61" s="655"/>
      <c r="O61" s="655"/>
      <c r="P61" s="655"/>
      <c r="Q61" s="655">
        <f>IF($J$4="Todas",COUNTIF(DB_Q4!$F$5:$F$254,Q$46),COUNTIFS(DB_Q4!$E$5:$E$254,$J$4,DB_Q4!$F$5:$F$254,Q$46))</f>
        <v>0</v>
      </c>
      <c r="R61" s="655">
        <f>IF($J$4="Todas",COUNTIF(DB_Q4!$F$5:$F$254,R$46),COUNTIFS(DB_Q4!$E$5:$E$254,$J$4,DB_Q4!$F$5:$F$254,R$46))</f>
        <v>0</v>
      </c>
      <c r="S61" s="270"/>
      <c r="T61" s="253"/>
      <c r="U61" s="253"/>
      <c r="V61" s="438"/>
      <c r="W61" s="438"/>
      <c r="X61" s="438"/>
      <c r="Y61" s="253"/>
      <c r="Z61" s="253"/>
      <c r="AA61" s="253"/>
    </row>
    <row r="62" spans="1:27" ht="12.75">
      <c r="J62" s="342"/>
      <c r="K62" s="342"/>
      <c r="L62" s="342"/>
      <c r="M62" s="342"/>
      <c r="N62" s="342"/>
      <c r="O62" s="342"/>
      <c r="P62" s="342"/>
      <c r="Q62" s="342"/>
    </row>
    <row r="63" spans="1:27" s="269" customFormat="1" ht="12.75">
      <c r="B63" s="270"/>
      <c r="C63" s="270"/>
    </row>
    <row r="64" spans="1:27" ht="12.75">
      <c r="B64" s="433" t="s">
        <v>88</v>
      </c>
      <c r="C64" s="196" t="str">
        <f>$J$4</f>
        <v>Todas</v>
      </c>
      <c r="D64" s="656" t="s">
        <v>296</v>
      </c>
      <c r="E64" s="443"/>
      <c r="F64" s="443"/>
      <c r="G64" s="441"/>
      <c r="H64" s="442"/>
      <c r="I64" s="443"/>
      <c r="J64" s="618" t="s">
        <v>297</v>
      </c>
      <c r="K64" s="162"/>
      <c r="L64" s="162"/>
      <c r="M64" s="162"/>
      <c r="N64" s="162"/>
      <c r="O64" s="204"/>
      <c r="P64" s="204"/>
      <c r="Q64" s="204"/>
      <c r="R64" s="162"/>
      <c r="S64" s="162"/>
      <c r="T64" s="672"/>
      <c r="U64" s="672"/>
    </row>
    <row r="65" spans="1:21" ht="12.75">
      <c r="B65" s="657" t="s">
        <v>140</v>
      </c>
      <c r="C65" s="626" t="s">
        <v>46</v>
      </c>
      <c r="D65" s="658" t="s">
        <v>89</v>
      </c>
      <c r="E65" s="658" t="s">
        <v>0</v>
      </c>
      <c r="F65" s="658" t="s">
        <v>90</v>
      </c>
      <c r="G65" s="628" t="s">
        <v>89</v>
      </c>
      <c r="H65" s="628" t="s">
        <v>0</v>
      </c>
      <c r="I65" s="628" t="s">
        <v>90</v>
      </c>
      <c r="J65" s="673" t="s">
        <v>242</v>
      </c>
      <c r="K65" s="658" t="s">
        <v>243</v>
      </c>
      <c r="L65" s="658" t="s">
        <v>244</v>
      </c>
      <c r="M65" s="658" t="s">
        <v>245</v>
      </c>
      <c r="N65" s="658" t="s">
        <v>90</v>
      </c>
      <c r="O65" s="628" t="s">
        <v>242</v>
      </c>
      <c r="P65" s="628" t="s">
        <v>243</v>
      </c>
      <c r="Q65" s="628" t="s">
        <v>244</v>
      </c>
      <c r="R65" s="628" t="s">
        <v>245</v>
      </c>
      <c r="S65" s="628" t="s">
        <v>90</v>
      </c>
      <c r="T65" s="252"/>
      <c r="U65" s="252"/>
    </row>
    <row r="66" spans="1:21" ht="12.75">
      <c r="A66" s="261"/>
      <c r="B66" s="659" t="s">
        <v>55</v>
      </c>
      <c r="C66" s="660">
        <f>IFERROR(VLOOKUP(B66,$C$9:$D$22,2,),)</f>
        <v>0.96</v>
      </c>
      <c r="D66" s="661">
        <f>IF($J$4="Todas",SUMIFS(DB_Q5!$G$5:$G$254,DB_Q5!$F$5:$F$254,D$65),SUMIFS(DB_Q5!$G$5:$G$254,DB_Q5!$E$5:$E$254,$J$4,DB_Q5!$F$5:$F$254,D$65))</f>
        <v>107</v>
      </c>
      <c r="E66" s="661">
        <f>IF($J$4="Todas",SUMIFS(DB_Q5!$G$5:$G$254,DB_Q5!$F$5:$F$254,E$65),SUMIFS(DB_Q5!$G$5:$G$254,DB_Q5!$E$5:$E$254,$J$4,DB_Q5!$F$5:$F$254,E$65))</f>
        <v>124</v>
      </c>
      <c r="F66" s="661">
        <f>IF($J$4="Todas",SUMIFS(DB_Q5!$G$5:$G$254,DB_Q5!$F$5:$F$254,F$65),SUMIFS(DB_Q5!$G$5:$G$254,DB_Q5!$E$5:$E$254,$J$4,DB_Q5!$F$5:$F$254,F$65))</f>
        <v>9</v>
      </c>
      <c r="G66" s="662">
        <f t="shared" ref="G66:G79" si="30">IFERROR(D66/D$80,)</f>
        <v>0.94690265486725667</v>
      </c>
      <c r="H66" s="662">
        <f t="shared" ref="H66:H79" si="31">IFERROR(E66/E$80,)</f>
        <v>0.96875</v>
      </c>
      <c r="I66" s="662">
        <f t="shared" ref="I66:I79" si="32">IFERROR(F66/F$80,)</f>
        <v>1</v>
      </c>
      <c r="J66" s="674">
        <f>IF($J$4="Todas",SUMIFS(DB_Q5!$G$5:$G$254,DB_Q5!$C$5:$C$254,J$65),SUMIFS(DB_Q5!$G$5:$G$254,DB_Q5!$E$5:$E$254,$J$4,DB_Q5!$C$5:$C$254,J$65))</f>
        <v>39</v>
      </c>
      <c r="K66" s="661">
        <f>IF($J$4="Todas",SUMIFS(DB_Q5!$G$5:$G$254,DB_Q5!$C$5:$C$254,K$65),SUMIFS(DB_Q5!$G$5:$G$254,DB_Q5!$E$5:$E$254,$J$4,DB_Q5!$C$5:$C$254,K$65))</f>
        <v>68</v>
      </c>
      <c r="L66" s="661">
        <f>IF($J$4="Todas",SUMIFS(DB_Q5!$G$5:$G$254,DB_Q5!$C$5:$C$254,L$65),SUMIFS(DB_Q5!$G$5:$G$254,DB_Q5!$E$5:$E$254,$J$4,DB_Q5!$C$5:$C$254,L$65))</f>
        <v>99</v>
      </c>
      <c r="M66" s="661">
        <f>IF($J$4="Todas",SUMIFS(DB_Q5!$G$5:$G$254,DB_Q5!$C$5:$C$254,M$65),SUMIFS(DB_Q5!$G$5:$G$254,DB_Q5!$E$5:$E$254,$J$4,DB_Q5!$C$5:$C$254,M$65))</f>
        <v>22</v>
      </c>
      <c r="N66" s="661">
        <f>IF($J$4="Todas",SUMIFS(DB_Q5!$G$5:$G$254,DB_Q5!$C$5:$C$254,N$65),SUMIFS(DB_Q5!$G$5:$G$254,DB_Q5!$E$5:$E$254,$J$4,DB_Q5!$C$5:$C$254,N$65))</f>
        <v>12</v>
      </c>
      <c r="O66" s="662">
        <f t="shared" ref="O66:O79" si="33">IFERROR(J66/J$80,)</f>
        <v>1</v>
      </c>
      <c r="P66" s="662">
        <f t="shared" ref="P66:P79" si="34">IFERROR(K66/K$80,)</f>
        <v>0.97142857142857142</v>
      </c>
      <c r="Q66" s="662">
        <f t="shared" ref="Q66:Q79" si="35">IFERROR(L66/L$80,)</f>
        <v>0.93396226415094341</v>
      </c>
      <c r="R66" s="662">
        <f t="shared" ref="R66:R79" si="36">IFERROR(M66/M$80,)</f>
        <v>1</v>
      </c>
      <c r="S66" s="662">
        <f t="shared" ref="S66:S79" si="37">IFERROR(N66/N$80,)</f>
        <v>0.92307692307692313</v>
      </c>
      <c r="T66" s="253"/>
      <c r="U66" s="253"/>
    </row>
    <row r="67" spans="1:21" ht="12.75">
      <c r="A67" s="261"/>
      <c r="B67" s="565" t="s">
        <v>56</v>
      </c>
      <c r="C67" s="642">
        <f t="shared" ref="C67:C79" si="38">IFERROR(VLOOKUP(B67,$C$9:$D$22,2,),)</f>
        <v>0.99199999999999999</v>
      </c>
      <c r="D67" s="551">
        <f>IF($J$4="Todas",SUMIFS(DB_Q5!$H$5:$H$254,DB_Q5!$F$5:$F$254,D$65),SUMIFS(DB_Q5!$H$5:$H$254,DB_Q5!$E$5:$E$254,$J$4,DB_Q5!$F$5:$F$254,D$65))</f>
        <v>112</v>
      </c>
      <c r="E67" s="551">
        <f>IF($J$4="Todas",SUMIFS(DB_Q5!$H$5:$H$254,DB_Q5!$F$5:$F$254,E$65),SUMIFS(DB_Q5!$H$5:$H$254,DB_Q5!$E$5:$E$254,$J$4,DB_Q5!$F$5:$F$254,E$65))</f>
        <v>127</v>
      </c>
      <c r="F67" s="551">
        <f>IF($J$4="Todas",SUMIFS(DB_Q5!$H$5:$H$254,DB_Q5!$F$5:$F$254,F$65),SUMIFS(DB_Q5!$H$5:$H$254,DB_Q5!$E$5:$E$254,$J$4,DB_Q5!$F$5:$F$254,F$65))</f>
        <v>9</v>
      </c>
      <c r="G67" s="552">
        <f t="shared" si="30"/>
        <v>0.99115044247787609</v>
      </c>
      <c r="H67" s="552">
        <f t="shared" si="31"/>
        <v>0.9921875</v>
      </c>
      <c r="I67" s="552">
        <f t="shared" si="32"/>
        <v>1</v>
      </c>
      <c r="J67" s="574">
        <f>IF($J$4="Todas",SUMIFS(DB_Q5!$H$5:$H$254,DB_Q5!$C$5:$C$254,J$65),SUMIFS(DB_Q5!$H$5:$H$254,DB_Q5!$E$5:$E$254,$J$4,DB_Q5!$C$5:$C$254,J$65))</f>
        <v>39</v>
      </c>
      <c r="K67" s="551">
        <f>IF($J$4="Todas",SUMIFS(DB_Q5!$H$5:$H$254,DB_Q5!$C$5:$C$254,K$65),SUMIFS(DB_Q5!$H$5:$H$254,DB_Q5!$E$5:$E$254,$J$4,DB_Q5!$C$5:$C$254,K$65))</f>
        <v>70</v>
      </c>
      <c r="L67" s="551">
        <f>IF($J$4="Todas",SUMIFS(DB_Q5!$H$5:$H$254,DB_Q5!$C$5:$C$254,L$65),SUMIFS(DB_Q5!$H$5:$H$254,DB_Q5!$E$5:$E$254,$J$4,DB_Q5!$C$5:$C$254,L$65))</f>
        <v>104</v>
      </c>
      <c r="M67" s="551">
        <f>IF($J$4="Todas",SUMIFS(DB_Q5!$H$5:$H$254,DB_Q5!$C$5:$C$254,M$65),SUMIFS(DB_Q5!$H$5:$H$254,DB_Q5!$E$5:$E$254,$J$4,DB_Q5!$C$5:$C$254,M$65))</f>
        <v>22</v>
      </c>
      <c r="N67" s="551">
        <f>IF($J$4="Todas",SUMIFS(DB_Q5!$H$5:$H$254,DB_Q5!$C$5:$C$254,N$65),SUMIFS(DB_Q5!$H$5:$H$254,DB_Q5!$E$5:$E$254,$J$4,DB_Q5!$C$5:$C$254,N$65))</f>
        <v>13</v>
      </c>
      <c r="O67" s="552">
        <f t="shared" si="33"/>
        <v>1</v>
      </c>
      <c r="P67" s="552">
        <f t="shared" si="34"/>
        <v>1</v>
      </c>
      <c r="Q67" s="552">
        <f t="shared" si="35"/>
        <v>0.98113207547169812</v>
      </c>
      <c r="R67" s="552">
        <f t="shared" si="36"/>
        <v>1</v>
      </c>
      <c r="S67" s="552">
        <f t="shared" si="37"/>
        <v>1</v>
      </c>
      <c r="T67" s="253"/>
      <c r="U67" s="253"/>
    </row>
    <row r="68" spans="1:21" ht="12.75">
      <c r="A68" s="261"/>
      <c r="B68" s="565" t="s">
        <v>57</v>
      </c>
      <c r="C68" s="642">
        <f t="shared" si="38"/>
        <v>0.94399999999999995</v>
      </c>
      <c r="D68" s="551">
        <f>IF($J$4="Todas",SUMIFS(DB_Q5!$I$5:$I$254,DB_Q5!$F$5:$F$254,D$65),SUMIFS(DB_Q5!$I$5:$I$254,DB_Q5!$E$5:$E$254,$J$4,DB_Q5!$F$5:$F$254,D$65))</f>
        <v>104</v>
      </c>
      <c r="E68" s="551">
        <f>IF($J$4="Todas",SUMIFS(DB_Q5!$I$5:$I$254,DB_Q5!$F$5:$F$254,E$65),SUMIFS(DB_Q5!$I$5:$I$254,DB_Q5!$E$5:$E$254,$J$4,DB_Q5!$F$5:$F$254,E$65))</f>
        <v>123</v>
      </c>
      <c r="F68" s="551">
        <f>IF($J$4="Todas",SUMIFS(DB_Q5!$I$5:$I$254,DB_Q5!$F$5:$F$254,F$65),SUMIFS(DB_Q5!$I$5:$I$254,DB_Q5!$E$5:$E$254,$J$4,DB_Q5!$F$5:$F$254,F$65))</f>
        <v>9</v>
      </c>
      <c r="G68" s="552">
        <f t="shared" si="30"/>
        <v>0.92035398230088494</v>
      </c>
      <c r="H68" s="552">
        <f t="shared" si="31"/>
        <v>0.9609375</v>
      </c>
      <c r="I68" s="552">
        <f t="shared" si="32"/>
        <v>1</v>
      </c>
      <c r="J68" s="574">
        <f>IF($J$4="Todas",SUMIFS(DB_Q5!$I$5:$I$254,DB_Q5!$C$5:$C$254,J$65),SUMIFS(DB_Q5!$I$5:$I$254,DB_Q5!$E$5:$E$254,$J$4,DB_Q5!$C$5:$C$254,J$65))</f>
        <v>39</v>
      </c>
      <c r="K68" s="551">
        <f>IF($J$4="Todas",SUMIFS(DB_Q5!$I$5:$I$254,DB_Q5!$C$5:$C$254,K$65),SUMIFS(DB_Q5!$I$5:$I$254,DB_Q5!$E$5:$E$254,$J$4,DB_Q5!$C$5:$C$254,K$65))</f>
        <v>65</v>
      </c>
      <c r="L68" s="551">
        <f>IF($J$4="Todas",SUMIFS(DB_Q5!$I$5:$I$254,DB_Q5!$C$5:$C$254,L$65),SUMIFS(DB_Q5!$I$5:$I$254,DB_Q5!$E$5:$E$254,$J$4,DB_Q5!$C$5:$C$254,L$65))</f>
        <v>98</v>
      </c>
      <c r="M68" s="551">
        <f>IF($J$4="Todas",SUMIFS(DB_Q5!$I$5:$I$254,DB_Q5!$C$5:$C$254,M$65),SUMIFS(DB_Q5!$I$5:$I$254,DB_Q5!$E$5:$E$254,$J$4,DB_Q5!$C$5:$C$254,M$65))</f>
        <v>22</v>
      </c>
      <c r="N68" s="551">
        <f>IF($J$4="Todas",SUMIFS(DB_Q5!$I$5:$I$254,DB_Q5!$C$5:$C$254,N$65),SUMIFS(DB_Q5!$I$5:$I$254,DB_Q5!$E$5:$E$254,$J$4,DB_Q5!$C$5:$C$254,N$65))</f>
        <v>12</v>
      </c>
      <c r="O68" s="552">
        <f t="shared" si="33"/>
        <v>1</v>
      </c>
      <c r="P68" s="552">
        <f t="shared" si="34"/>
        <v>0.9285714285714286</v>
      </c>
      <c r="Q68" s="552">
        <f t="shared" si="35"/>
        <v>0.92452830188679247</v>
      </c>
      <c r="R68" s="552">
        <f t="shared" si="36"/>
        <v>1</v>
      </c>
      <c r="S68" s="552">
        <f t="shared" si="37"/>
        <v>0.92307692307692313</v>
      </c>
      <c r="T68" s="253"/>
      <c r="U68" s="253"/>
    </row>
    <row r="69" spans="1:21" ht="12.75">
      <c r="A69" s="261"/>
      <c r="B69" s="565" t="s">
        <v>319</v>
      </c>
      <c r="C69" s="642">
        <f t="shared" si="38"/>
        <v>0.98799999999999999</v>
      </c>
      <c r="D69" s="551">
        <f>IF($J$4="Todas",SUMIFS(DB_Q5!$J$5:$J$254,DB_Q5!$F$5:$F$254,D$65),SUMIFS(DB_Q5!$J$5:$J$254,DB_Q5!$E$5:$E$254,$J$4,DB_Q5!$F$5:$F$254,D$65))</f>
        <v>111</v>
      </c>
      <c r="E69" s="551">
        <f>IF($J$4="Todas",SUMIFS(DB_Q5!$J$5:$J$254,DB_Q5!$F$5:$F$254,E$65),SUMIFS(DB_Q5!$J$5:$J$254,DB_Q5!$E$5:$E$254,$J$4,DB_Q5!$F$5:$F$254,E$65))</f>
        <v>127</v>
      </c>
      <c r="F69" s="551">
        <f>IF($J$4="Todas",SUMIFS(DB_Q5!$J$5:$J$254,DB_Q5!$F$5:$F$254,F$65),SUMIFS(DB_Q5!$J$5:$J$254,DB_Q5!$E$5:$E$254,$J$4,DB_Q5!$F$5:$F$254,F$65))</f>
        <v>9</v>
      </c>
      <c r="G69" s="552">
        <f t="shared" si="30"/>
        <v>0.98230088495575218</v>
      </c>
      <c r="H69" s="552">
        <f t="shared" si="31"/>
        <v>0.9921875</v>
      </c>
      <c r="I69" s="552">
        <f t="shared" si="32"/>
        <v>1</v>
      </c>
      <c r="J69" s="574">
        <f>IF($J$4="Todas",SUMIFS(DB_Q5!$J$5:$J$254,DB_Q5!$C$5:$C$254,J$65),SUMIFS(DB_Q5!$J$5:$J$254,DB_Q5!$E$5:$E$254,$J$4,DB_Q5!$C$5:$C$254,J$65))</f>
        <v>39</v>
      </c>
      <c r="K69" s="551">
        <f>IF($J$4="Todas",SUMIFS(DB_Q5!$J$5:$J$254,DB_Q5!$C$5:$C$254,K$65),SUMIFS(DB_Q5!$J$5:$J$254,DB_Q5!$E$5:$E$254,$J$4,DB_Q5!$C$5:$C$254,K$65))</f>
        <v>70</v>
      </c>
      <c r="L69" s="551">
        <f>IF($J$4="Todas",SUMIFS(DB_Q5!$J$5:$J$254,DB_Q5!$C$5:$C$254,L$65),SUMIFS(DB_Q5!$J$5:$J$254,DB_Q5!$E$5:$E$254,$J$4,DB_Q5!$C$5:$C$254,L$65))</f>
        <v>103</v>
      </c>
      <c r="M69" s="551">
        <f>IF($J$4="Todas",SUMIFS(DB_Q5!$J$5:$J$254,DB_Q5!$C$5:$C$254,M$65),SUMIFS(DB_Q5!$J$5:$J$254,DB_Q5!$E$5:$E$254,$J$4,DB_Q5!$C$5:$C$254,M$65))</f>
        <v>22</v>
      </c>
      <c r="N69" s="551">
        <f>IF($J$4="Todas",SUMIFS(DB_Q5!$J$5:$J$254,DB_Q5!$C$5:$C$254,N$65),SUMIFS(DB_Q5!$J$5:$J$254,DB_Q5!$E$5:$E$254,$J$4,DB_Q5!$C$5:$C$254,N$65))</f>
        <v>13</v>
      </c>
      <c r="O69" s="552">
        <f t="shared" si="33"/>
        <v>1</v>
      </c>
      <c r="P69" s="552">
        <f t="shared" si="34"/>
        <v>1</v>
      </c>
      <c r="Q69" s="552">
        <f t="shared" si="35"/>
        <v>0.97169811320754718</v>
      </c>
      <c r="R69" s="552">
        <f t="shared" si="36"/>
        <v>1</v>
      </c>
      <c r="S69" s="552">
        <f t="shared" si="37"/>
        <v>1</v>
      </c>
      <c r="T69" s="253"/>
      <c r="U69" s="253"/>
    </row>
    <row r="70" spans="1:21" ht="12.75">
      <c r="A70" s="261"/>
      <c r="B70" s="565" t="s">
        <v>59</v>
      </c>
      <c r="C70" s="642">
        <f t="shared" si="38"/>
        <v>0.86399999999999999</v>
      </c>
      <c r="D70" s="551">
        <f>IF($J$4="Todas",SUMIFS(DB_Q5!$K$5:$K$254,DB_Q5!$F$5:$F$254,D$65),SUMIFS(DB_Q5!$K$5:$K$254,DB_Q5!$E$5:$E$254,$J$4,DB_Q5!$F$5:$F$254,D$65))</f>
        <v>102</v>
      </c>
      <c r="E70" s="551">
        <f>IF($J$4="Todas",SUMIFS(DB_Q5!$K$5:$K$254,DB_Q5!$F$5:$F$254,E$65),SUMIFS(DB_Q5!$K$5:$K$254,DB_Q5!$E$5:$E$254,$J$4,DB_Q5!$F$5:$F$254,E$65))</f>
        <v>105</v>
      </c>
      <c r="F70" s="551">
        <f>IF($J$4="Todas",SUMIFS(DB_Q5!$K$5:$K$254,DB_Q5!$F$5:$F$254,F$65),SUMIFS(DB_Q5!$K$5:$K$254,DB_Q5!$E$5:$E$254,$J$4,DB_Q5!$F$5:$F$254,F$65))</f>
        <v>9</v>
      </c>
      <c r="G70" s="552">
        <f t="shared" si="30"/>
        <v>0.90265486725663713</v>
      </c>
      <c r="H70" s="552">
        <f t="shared" si="31"/>
        <v>0.8203125</v>
      </c>
      <c r="I70" s="552">
        <f t="shared" si="32"/>
        <v>1</v>
      </c>
      <c r="J70" s="574">
        <f>IF($J$4="Todas",SUMIFS(DB_Q5!$K$5:$K$254,DB_Q5!$C$5:$C$254,J$65),SUMIFS(DB_Q5!$K$5:$K$254,DB_Q5!$E$5:$E$254,$J$4,DB_Q5!$C$5:$C$254,J$65))</f>
        <v>39</v>
      </c>
      <c r="K70" s="551">
        <f>IF($J$4="Todas",SUMIFS(DB_Q5!$K$5:$K$254,DB_Q5!$C$5:$C$254,K$65),SUMIFS(DB_Q5!$K$5:$K$254,DB_Q5!$E$5:$E$254,$J$4,DB_Q5!$C$5:$C$254,K$65))</f>
        <v>57</v>
      </c>
      <c r="L70" s="551">
        <f>IF($J$4="Todas",SUMIFS(DB_Q5!$K$5:$K$254,DB_Q5!$C$5:$C$254,L$65),SUMIFS(DB_Q5!$K$5:$K$254,DB_Q5!$E$5:$E$254,$J$4,DB_Q5!$C$5:$C$254,L$65))</f>
        <v>90</v>
      </c>
      <c r="M70" s="551">
        <f>IF($J$4="Todas",SUMIFS(DB_Q5!$K$5:$K$254,DB_Q5!$C$5:$C$254,M$65),SUMIFS(DB_Q5!$K$5:$K$254,DB_Q5!$E$5:$E$254,$J$4,DB_Q5!$C$5:$C$254,M$65))</f>
        <v>18</v>
      </c>
      <c r="N70" s="551">
        <f>IF($J$4="Todas",SUMIFS(DB_Q5!$K$5:$K$254,DB_Q5!$C$5:$C$254,N$65),SUMIFS(DB_Q5!$K$5:$K$254,DB_Q5!$E$5:$E$254,$J$4,DB_Q5!$C$5:$C$254,N$65))</f>
        <v>12</v>
      </c>
      <c r="O70" s="552">
        <f t="shared" si="33"/>
        <v>1</v>
      </c>
      <c r="P70" s="552">
        <f t="shared" si="34"/>
        <v>0.81428571428571428</v>
      </c>
      <c r="Q70" s="552">
        <f t="shared" si="35"/>
        <v>0.84905660377358494</v>
      </c>
      <c r="R70" s="552">
        <f t="shared" si="36"/>
        <v>0.81818181818181823</v>
      </c>
      <c r="S70" s="552">
        <f t="shared" si="37"/>
        <v>0.92307692307692313</v>
      </c>
      <c r="T70" s="253"/>
      <c r="U70" s="253"/>
    </row>
    <row r="71" spans="1:21" ht="15" customHeight="1">
      <c r="A71" s="261"/>
      <c r="B71" s="565" t="s">
        <v>66</v>
      </c>
      <c r="C71" s="642">
        <f t="shared" si="38"/>
        <v>0.89600000000000002</v>
      </c>
      <c r="D71" s="551">
        <f>IF($J$4="Todas",SUMIFS(DB_Q5!$L$5:$L$254,DB_Q5!$F$5:$F$254,D$65),SUMIFS(DB_Q5!$L$5:$L$254,DB_Q5!$E$5:$E$254,$J$4,DB_Q5!$F$5:$F$254,D$65))</f>
        <v>104</v>
      </c>
      <c r="E71" s="551">
        <f>IF($J$4="Todas",SUMIFS(DB_Q5!$L$5:$L$254,DB_Q5!$F$5:$F$254,E$65),SUMIFS(DB_Q5!$L$5:$L$254,DB_Q5!$E$5:$E$254,$J$4,DB_Q5!$F$5:$F$254,E$65))</f>
        <v>111</v>
      </c>
      <c r="F71" s="551">
        <f>IF($J$4="Todas",SUMIFS(DB_Q5!$L$5:$L$254,DB_Q5!$F$5:$F$254,F$65),SUMIFS(DB_Q5!$L$5:$L$254,DB_Q5!$E$5:$E$254,$J$4,DB_Q5!$F$5:$F$254,F$65))</f>
        <v>9</v>
      </c>
      <c r="G71" s="552">
        <f t="shared" si="30"/>
        <v>0.92035398230088494</v>
      </c>
      <c r="H71" s="552">
        <f t="shared" si="31"/>
        <v>0.8671875</v>
      </c>
      <c r="I71" s="552">
        <f t="shared" si="32"/>
        <v>1</v>
      </c>
      <c r="J71" s="574">
        <f>IF($J$4="Todas",SUMIFS(DB_Q5!$L$5:$L$254,DB_Q5!$C$5:$C$254,J$65),SUMIFS(DB_Q5!$L$5:$L$254,DB_Q5!$E$5:$E$254,$J$4,DB_Q5!$C$5:$C$254,J$65))</f>
        <v>38</v>
      </c>
      <c r="K71" s="551">
        <f>IF($J$4="Todas",SUMIFS(DB_Q5!$L$5:$L$254,DB_Q5!$C$5:$C$254,K$65),SUMIFS(DB_Q5!$L$5:$L$254,DB_Q5!$E$5:$E$254,$J$4,DB_Q5!$C$5:$C$254,K$65))</f>
        <v>55</v>
      </c>
      <c r="L71" s="551">
        <f>IF($J$4="Todas",SUMIFS(DB_Q5!$L$5:$L$254,DB_Q5!$C$5:$C$254,L$65),SUMIFS(DB_Q5!$L$5:$L$254,DB_Q5!$E$5:$E$254,$J$4,DB_Q5!$C$5:$C$254,L$65))</f>
        <v>99</v>
      </c>
      <c r="M71" s="551">
        <f>IF($J$4="Todas",SUMIFS(DB_Q5!$L$5:$L$254,DB_Q5!$C$5:$C$254,M$65),SUMIFS(DB_Q5!$L$5:$L$254,DB_Q5!$E$5:$E$254,$J$4,DB_Q5!$C$5:$C$254,M$65))</f>
        <v>21</v>
      </c>
      <c r="N71" s="551">
        <f>IF($J$4="Todas",SUMIFS(DB_Q5!$L$5:$L$254,DB_Q5!$C$5:$C$254,N$65),SUMIFS(DB_Q5!$L$5:$L$254,DB_Q5!$E$5:$E$254,$J$4,DB_Q5!$C$5:$C$254,N$65))</f>
        <v>11</v>
      </c>
      <c r="O71" s="552">
        <f t="shared" si="33"/>
        <v>0.97435897435897434</v>
      </c>
      <c r="P71" s="552">
        <f t="shared" si="34"/>
        <v>0.7857142857142857</v>
      </c>
      <c r="Q71" s="552">
        <f t="shared" si="35"/>
        <v>0.93396226415094341</v>
      </c>
      <c r="R71" s="552">
        <f t="shared" si="36"/>
        <v>0.95454545454545459</v>
      </c>
      <c r="S71" s="552">
        <f t="shared" si="37"/>
        <v>0.84615384615384615</v>
      </c>
      <c r="T71" s="253"/>
      <c r="U71" s="253"/>
    </row>
    <row r="72" spans="1:21" ht="15" customHeight="1">
      <c r="A72" s="261"/>
      <c r="B72" s="565" t="s">
        <v>60</v>
      </c>
      <c r="C72" s="642">
        <f t="shared" si="38"/>
        <v>0.84799999999999998</v>
      </c>
      <c r="D72" s="551">
        <f>IF($J$4="Todas",SUMIFS(DB_Q5!$M$5:$M$254,DB_Q5!$F$5:$F$254,D$65),SUMIFS(DB_Q5!$M$5:$M$254,DB_Q5!$E$5:$E$254,$J$4,DB_Q5!$F$5:$F$254,D$65))</f>
        <v>96</v>
      </c>
      <c r="E72" s="551">
        <f>IF($J$4="Todas",SUMIFS(DB_Q5!$M$5:$M$254,DB_Q5!$F$5:$F$254,E$65),SUMIFS(DB_Q5!$M$5:$M$254,DB_Q5!$E$5:$E$254,$J$4,DB_Q5!$F$5:$F$254,E$65))</f>
        <v>108</v>
      </c>
      <c r="F72" s="551">
        <f>IF($J$4="Todas",SUMIFS(DB_Q5!$M$5:$M$254,DB_Q5!$F$5:$F$254,F$65),SUMIFS(DB_Q5!$M$5:$M$254,DB_Q5!$E$5:$E$254,$J$4,DB_Q5!$F$5:$F$254,F$65))</f>
        <v>8</v>
      </c>
      <c r="G72" s="552">
        <f t="shared" si="30"/>
        <v>0.84955752212389379</v>
      </c>
      <c r="H72" s="552">
        <f t="shared" si="31"/>
        <v>0.84375</v>
      </c>
      <c r="I72" s="552">
        <f t="shared" si="32"/>
        <v>0.88888888888888884</v>
      </c>
      <c r="J72" s="574">
        <f>IF($J$4="Todas",SUMIFS(DB_Q5!$M$5:$M$254,DB_Q5!$C$5:$C$254,J$65),SUMIFS(DB_Q5!$M$5:$M$254,DB_Q5!$E$5:$E$254,$J$4,DB_Q5!$C$5:$C$254,J$65))</f>
        <v>31</v>
      </c>
      <c r="K72" s="551">
        <f>IF($J$4="Todas",SUMIFS(DB_Q5!$M$5:$M$254,DB_Q5!$C$5:$C$254,K$65),SUMIFS(DB_Q5!$M$5:$M$254,DB_Q5!$E$5:$E$254,$J$4,DB_Q5!$C$5:$C$254,K$65))</f>
        <v>52</v>
      </c>
      <c r="L72" s="551">
        <f>IF($J$4="Todas",SUMIFS(DB_Q5!$M$5:$M$254,DB_Q5!$C$5:$C$254,L$65),SUMIFS(DB_Q5!$M$5:$M$254,DB_Q5!$E$5:$E$254,$J$4,DB_Q5!$C$5:$C$254,L$65))</f>
        <v>100</v>
      </c>
      <c r="M72" s="551">
        <f>IF($J$4="Todas",SUMIFS(DB_Q5!$M$5:$M$254,DB_Q5!$C$5:$C$254,M$65),SUMIFS(DB_Q5!$M$5:$M$254,DB_Q5!$E$5:$E$254,$J$4,DB_Q5!$C$5:$C$254,M$65))</f>
        <v>18</v>
      </c>
      <c r="N72" s="551">
        <f>IF($J$4="Todas",SUMIFS(DB_Q5!$M$5:$M$254,DB_Q5!$C$5:$C$254,N$65),SUMIFS(DB_Q5!$M$5:$M$254,DB_Q5!$E$5:$E$254,$J$4,DB_Q5!$C$5:$C$254,N$65))</f>
        <v>11</v>
      </c>
      <c r="O72" s="552">
        <f t="shared" si="33"/>
        <v>0.79487179487179482</v>
      </c>
      <c r="P72" s="552">
        <f t="shared" si="34"/>
        <v>0.74285714285714288</v>
      </c>
      <c r="Q72" s="552">
        <f t="shared" si="35"/>
        <v>0.94339622641509435</v>
      </c>
      <c r="R72" s="552">
        <f t="shared" si="36"/>
        <v>0.81818181818181823</v>
      </c>
      <c r="S72" s="552">
        <f t="shared" si="37"/>
        <v>0.84615384615384615</v>
      </c>
      <c r="T72" s="253"/>
      <c r="U72" s="253"/>
    </row>
    <row r="73" spans="1:21" ht="15" customHeight="1">
      <c r="A73" s="261"/>
      <c r="B73" s="565" t="s">
        <v>61</v>
      </c>
      <c r="C73" s="642">
        <f t="shared" si="38"/>
        <v>0.98399999999999999</v>
      </c>
      <c r="D73" s="551">
        <f>IF($J$4="Todas",SUMIFS(DB_Q5!$N$5:$N$254,DB_Q5!$F$5:$F$254,D$65),SUMIFS(DB_Q5!$N$5:$N$254,DB_Q5!$E$5:$E$254,$J$4,DB_Q5!$F$5:$F$254,D$65))</f>
        <v>113</v>
      </c>
      <c r="E73" s="551">
        <f>IF($J$4="Todas",SUMIFS(DB_Q5!$N$5:$N$254,DB_Q5!$F$5:$F$254,E$65),SUMIFS(DB_Q5!$N$5:$N$254,DB_Q5!$E$5:$E$254,$J$4,DB_Q5!$F$5:$F$254,E$65))</f>
        <v>124</v>
      </c>
      <c r="F73" s="551">
        <f>IF($J$4="Todas",SUMIFS(DB_Q5!$N$5:$N$254,DB_Q5!$F$5:$F$254,F$65),SUMIFS(DB_Q5!$N$5:$N$254,DB_Q5!$E$5:$E$254,$J$4,DB_Q5!$F$5:$F$254,F$65))</f>
        <v>9</v>
      </c>
      <c r="G73" s="552">
        <f t="shared" si="30"/>
        <v>1</v>
      </c>
      <c r="H73" s="552">
        <f t="shared" si="31"/>
        <v>0.96875</v>
      </c>
      <c r="I73" s="552">
        <f t="shared" si="32"/>
        <v>1</v>
      </c>
      <c r="J73" s="574">
        <f>IF($J$4="Todas",SUMIFS(DB_Q5!$N$5:$N$254,DB_Q5!$C$5:$C$254,J$65),SUMIFS(DB_Q5!$N$5:$N$254,DB_Q5!$E$5:$E$254,$J$4,DB_Q5!$C$5:$C$254,J$65))</f>
        <v>39</v>
      </c>
      <c r="K73" s="551">
        <f>IF($J$4="Todas",SUMIFS(DB_Q5!$N$5:$N$254,DB_Q5!$C$5:$C$254,K$65),SUMIFS(DB_Q5!$N$5:$N$254,DB_Q5!$E$5:$E$254,$J$4,DB_Q5!$C$5:$C$254,K$65))</f>
        <v>70</v>
      </c>
      <c r="L73" s="551">
        <f>IF($J$4="Todas",SUMIFS(DB_Q5!$N$5:$N$254,DB_Q5!$C$5:$C$254,L$65),SUMIFS(DB_Q5!$N$5:$N$254,DB_Q5!$E$5:$E$254,$J$4,DB_Q5!$C$5:$C$254,L$65))</f>
        <v>102</v>
      </c>
      <c r="M73" s="551">
        <f>IF($J$4="Todas",SUMIFS(DB_Q5!$N$5:$N$254,DB_Q5!$C$5:$C$254,M$65),SUMIFS(DB_Q5!$N$5:$N$254,DB_Q5!$E$5:$E$254,$J$4,DB_Q5!$C$5:$C$254,M$65))</f>
        <v>22</v>
      </c>
      <c r="N73" s="551">
        <f>IF($J$4="Todas",SUMIFS(DB_Q5!$N$5:$N$254,DB_Q5!$C$5:$C$254,N$65),SUMIFS(DB_Q5!$N$5:$N$254,DB_Q5!$E$5:$E$254,$J$4,DB_Q5!$C$5:$C$254,N$65))</f>
        <v>13</v>
      </c>
      <c r="O73" s="552">
        <f t="shared" si="33"/>
        <v>1</v>
      </c>
      <c r="P73" s="552">
        <f t="shared" si="34"/>
        <v>1</v>
      </c>
      <c r="Q73" s="552">
        <f t="shared" si="35"/>
        <v>0.96226415094339623</v>
      </c>
      <c r="R73" s="552">
        <f t="shared" si="36"/>
        <v>1</v>
      </c>
      <c r="S73" s="552">
        <f t="shared" si="37"/>
        <v>1</v>
      </c>
      <c r="T73" s="253"/>
      <c r="U73" s="253"/>
    </row>
    <row r="74" spans="1:21" ht="15" customHeight="1">
      <c r="A74" s="261"/>
      <c r="B74" s="565" t="s">
        <v>62</v>
      </c>
      <c r="C74" s="642">
        <f t="shared" si="38"/>
        <v>0.82399999999999995</v>
      </c>
      <c r="D74" s="551">
        <f>IF($J$4="Todas",SUMIFS(DB_Q5!$O$5:$O$254,DB_Q5!$F$5:$F$254,D$65),SUMIFS(DB_Q5!$O$5:$O$254,DB_Q5!$E$5:$E$254,$J$4,DB_Q5!$F$5:$F$254,D$65))</f>
        <v>94</v>
      </c>
      <c r="E74" s="551">
        <f>IF($J$4="Todas",SUMIFS(DB_Q5!$O$5:$O$254,DB_Q5!$F$5:$F$254,E$65),SUMIFS(DB_Q5!$O$5:$O$254,DB_Q5!$E$5:$E$254,$J$4,DB_Q5!$F$5:$F$254,E$65))</f>
        <v>103</v>
      </c>
      <c r="F74" s="551">
        <f>IF($J$4="Todas",SUMIFS(DB_Q5!$O$5:$O$254,DB_Q5!$F$5:$F$254,F$65),SUMIFS(DB_Q5!$O$5:$O$254,DB_Q5!$E$5:$E$254,$J$4,DB_Q5!$F$5:$F$254,F$65))</f>
        <v>9</v>
      </c>
      <c r="G74" s="552">
        <f t="shared" si="30"/>
        <v>0.83185840707964598</v>
      </c>
      <c r="H74" s="552">
        <f t="shared" si="31"/>
        <v>0.8046875</v>
      </c>
      <c r="I74" s="552">
        <f t="shared" si="32"/>
        <v>1</v>
      </c>
      <c r="J74" s="574">
        <f>IF($J$4="Todas",SUMIFS(DB_Q5!$O$5:$O$254,DB_Q5!$C$5:$C$254,J$65),SUMIFS(DB_Q5!$O$5:$O$254,DB_Q5!$E$5:$E$254,$J$4,DB_Q5!$C$5:$C$254,J$65))</f>
        <v>39</v>
      </c>
      <c r="K74" s="551">
        <f>IF($J$4="Todas",SUMIFS(DB_Q5!$O$5:$O$254,DB_Q5!$C$5:$C$254,K$65),SUMIFS(DB_Q5!$O$5:$O$254,DB_Q5!$E$5:$E$254,$J$4,DB_Q5!$C$5:$C$254,K$65))</f>
        <v>54</v>
      </c>
      <c r="L74" s="551">
        <f>IF($J$4="Todas",SUMIFS(DB_Q5!$O$5:$O$254,DB_Q5!$C$5:$C$254,L$65),SUMIFS(DB_Q5!$O$5:$O$254,DB_Q5!$E$5:$E$254,$J$4,DB_Q5!$C$5:$C$254,L$65))</f>
        <v>82</v>
      </c>
      <c r="M74" s="551">
        <f>IF($J$4="Todas",SUMIFS(DB_Q5!$O$5:$O$254,DB_Q5!$C$5:$C$254,M$65),SUMIFS(DB_Q5!$O$5:$O$254,DB_Q5!$E$5:$E$254,$J$4,DB_Q5!$C$5:$C$254,M$65))</f>
        <v>19</v>
      </c>
      <c r="N74" s="551">
        <f>IF($J$4="Todas",SUMIFS(DB_Q5!$O$5:$O$254,DB_Q5!$C$5:$C$254,N$65),SUMIFS(DB_Q5!$O$5:$O$254,DB_Q5!$E$5:$E$254,$J$4,DB_Q5!$C$5:$C$254,N$65))</f>
        <v>12</v>
      </c>
      <c r="O74" s="552">
        <f t="shared" si="33"/>
        <v>1</v>
      </c>
      <c r="P74" s="552">
        <f t="shared" si="34"/>
        <v>0.77142857142857146</v>
      </c>
      <c r="Q74" s="552">
        <f t="shared" si="35"/>
        <v>0.77358490566037741</v>
      </c>
      <c r="R74" s="552">
        <f t="shared" si="36"/>
        <v>0.86363636363636365</v>
      </c>
      <c r="S74" s="552">
        <f t="shared" si="37"/>
        <v>0.92307692307692313</v>
      </c>
      <c r="T74" s="253"/>
      <c r="U74" s="253"/>
    </row>
    <row r="75" spans="1:21" ht="15" customHeight="1">
      <c r="A75" s="261"/>
      <c r="B75" s="565" t="s">
        <v>216</v>
      </c>
      <c r="C75" s="642">
        <f t="shared" si="38"/>
        <v>0.94799999999999995</v>
      </c>
      <c r="D75" s="551">
        <f>IF($J$4="Todas",SUMIFS(DB_Q5!$P$5:$P$254,DB_Q5!$F$5:$F$254,D$65),SUMIFS(DB_Q5!$P$5:$P$254,DB_Q5!$E$5:$E$254,$J$4,DB_Q5!$F$5:$F$254,D$65))</f>
        <v>109</v>
      </c>
      <c r="E75" s="551">
        <f>IF($J$4="Todas",SUMIFS(DB_Q5!$P$5:$P$254,DB_Q5!$F$5:$F$254,E$65),SUMIFS(DB_Q5!$P$5:$P$254,DB_Q5!$E$5:$E$254,$J$4,DB_Q5!$F$5:$F$254,E$65))</f>
        <v>119</v>
      </c>
      <c r="F75" s="551">
        <f>IF($J$4="Todas",SUMIFS(DB_Q5!$P$5:$P$254,DB_Q5!$F$5:$F$254,F$65),SUMIFS(DB_Q5!$P$5:$P$254,DB_Q5!$E$5:$E$254,$J$4,DB_Q5!$F$5:$F$254,F$65))</f>
        <v>9</v>
      </c>
      <c r="G75" s="552">
        <f t="shared" si="30"/>
        <v>0.96460176991150437</v>
      </c>
      <c r="H75" s="552">
        <f t="shared" si="31"/>
        <v>0.9296875</v>
      </c>
      <c r="I75" s="552">
        <f t="shared" si="32"/>
        <v>1</v>
      </c>
      <c r="J75" s="574">
        <f>IF($J$4="Todas",SUMIFS(DB_Q5!$P$5:$P$254,DB_Q5!$C$5:$C$254,J$65),SUMIFS(DB_Q5!$P$5:$P$254,DB_Q5!$E$5:$E$254,$J$4,DB_Q5!$C$5:$C$254,J$65))</f>
        <v>38</v>
      </c>
      <c r="K75" s="551">
        <f>IF($J$4="Todas",SUMIFS(DB_Q5!$P$5:$P$254,DB_Q5!$C$5:$C$254,K$65),SUMIFS(DB_Q5!$P$5:$P$254,DB_Q5!$E$5:$E$254,$J$4,DB_Q5!$C$5:$C$254,K$65))</f>
        <v>62</v>
      </c>
      <c r="L75" s="551">
        <f>IF($J$4="Todas",SUMIFS(DB_Q5!$P$5:$P$254,DB_Q5!$C$5:$C$254,L$65),SUMIFS(DB_Q5!$P$5:$P$254,DB_Q5!$E$5:$E$254,$J$4,DB_Q5!$C$5:$C$254,L$65))</f>
        <v>103</v>
      </c>
      <c r="M75" s="551">
        <f>IF($J$4="Todas",SUMIFS(DB_Q5!$P$5:$P$254,DB_Q5!$C$5:$C$254,M$65),SUMIFS(DB_Q5!$P$5:$P$254,DB_Q5!$E$5:$E$254,$J$4,DB_Q5!$C$5:$C$254,M$65))</f>
        <v>21</v>
      </c>
      <c r="N75" s="551">
        <f>IF($J$4="Todas",SUMIFS(DB_Q5!$P$5:$P$254,DB_Q5!$C$5:$C$254,N$65),SUMIFS(DB_Q5!$P$5:$P$254,DB_Q5!$E$5:$E$254,$J$4,DB_Q5!$C$5:$C$254,N$65))</f>
        <v>13</v>
      </c>
      <c r="O75" s="552">
        <f t="shared" si="33"/>
        <v>0.97435897435897434</v>
      </c>
      <c r="P75" s="552">
        <f t="shared" si="34"/>
        <v>0.88571428571428568</v>
      </c>
      <c r="Q75" s="552">
        <f t="shared" si="35"/>
        <v>0.97169811320754718</v>
      </c>
      <c r="R75" s="552">
        <f t="shared" si="36"/>
        <v>0.95454545454545459</v>
      </c>
      <c r="S75" s="552">
        <f t="shared" si="37"/>
        <v>1</v>
      </c>
      <c r="T75" s="253"/>
      <c r="U75" s="253"/>
    </row>
    <row r="76" spans="1:21" ht="15" customHeight="1">
      <c r="A76" s="261"/>
      <c r="B76" s="565" t="s">
        <v>63</v>
      </c>
      <c r="C76" s="642">
        <f t="shared" si="38"/>
        <v>0.96399999999999997</v>
      </c>
      <c r="D76" s="551">
        <f>IF($J$4="Todas",SUMIFS(DB_Q5!$Q$5:$Q$254,DB_Q5!$F$5:$F$254,D$65),SUMIFS(DB_Q5!$Q$5:$Q$254,DB_Q5!$E$5:$E$254,$J$4,DB_Q5!$F$5:$F$254,D$65))</f>
        <v>110</v>
      </c>
      <c r="E76" s="551">
        <f>IF($J$4="Todas",SUMIFS(DB_Q5!$Q$5:$Q$254,DB_Q5!$F$5:$F$254,E$65),SUMIFS(DB_Q5!$Q$5:$Q$254,DB_Q5!$E$5:$E$254,$J$4,DB_Q5!$F$5:$F$254,E$65))</f>
        <v>122</v>
      </c>
      <c r="F76" s="551">
        <f>IF($J$4="Todas",SUMIFS(DB_Q5!$Q$5:$Q$254,DB_Q5!$F$5:$F$254,F$65),SUMIFS(DB_Q5!$Q$5:$Q$254,DB_Q5!$E$5:$E$254,$J$4,DB_Q5!$F$5:$F$254,F$65))</f>
        <v>9</v>
      </c>
      <c r="G76" s="552">
        <f t="shared" si="30"/>
        <v>0.97345132743362828</v>
      </c>
      <c r="H76" s="552">
        <f t="shared" si="31"/>
        <v>0.953125</v>
      </c>
      <c r="I76" s="552">
        <f t="shared" si="32"/>
        <v>1</v>
      </c>
      <c r="J76" s="574">
        <f>IF($J$4="Todas",SUMIFS(DB_Q5!$Q$5:$Q$254,DB_Q5!$C$5:$C$254,J$65),SUMIFS(DB_Q5!$Q$5:$Q$254,DB_Q5!$E$5:$E$254,$J$4,DB_Q5!$C$5:$C$254,J$65))</f>
        <v>38</v>
      </c>
      <c r="K76" s="551">
        <f>IF($J$4="Todas",SUMIFS(DB_Q5!$Q$5:$Q$254,DB_Q5!$C$5:$C$254,K$65),SUMIFS(DB_Q5!$Q$5:$Q$254,DB_Q5!$E$5:$E$254,$J$4,DB_Q5!$C$5:$C$254,K$65))</f>
        <v>68</v>
      </c>
      <c r="L76" s="551">
        <f>IF($J$4="Todas",SUMIFS(DB_Q5!$Q$5:$Q$254,DB_Q5!$C$5:$C$254,L$65),SUMIFS(DB_Q5!$Q$5:$Q$254,DB_Q5!$E$5:$E$254,$J$4,DB_Q5!$C$5:$C$254,L$65))</f>
        <v>102</v>
      </c>
      <c r="M76" s="551">
        <f>IF($J$4="Todas",SUMIFS(DB_Q5!$Q$5:$Q$254,DB_Q5!$C$5:$C$254,M$65),SUMIFS(DB_Q5!$Q$5:$Q$254,DB_Q5!$E$5:$E$254,$J$4,DB_Q5!$C$5:$C$254,M$65))</f>
        <v>21</v>
      </c>
      <c r="N76" s="551">
        <f>IF($J$4="Todas",SUMIFS(DB_Q5!$Q$5:$Q$254,DB_Q5!$C$5:$C$254,N$65),SUMIFS(DB_Q5!$Q$5:$Q$254,DB_Q5!$E$5:$E$254,$J$4,DB_Q5!$C$5:$C$254,N$65))</f>
        <v>12</v>
      </c>
      <c r="O76" s="552">
        <f t="shared" si="33"/>
        <v>0.97435897435897434</v>
      </c>
      <c r="P76" s="552">
        <f t="shared" si="34"/>
        <v>0.97142857142857142</v>
      </c>
      <c r="Q76" s="552">
        <f t="shared" si="35"/>
        <v>0.96226415094339623</v>
      </c>
      <c r="R76" s="552">
        <f t="shared" si="36"/>
        <v>0.95454545454545459</v>
      </c>
      <c r="S76" s="552">
        <f t="shared" si="37"/>
        <v>0.92307692307692313</v>
      </c>
      <c r="T76" s="253"/>
      <c r="U76" s="253"/>
    </row>
    <row r="77" spans="1:21" ht="15" customHeight="1">
      <c r="A77" s="261"/>
      <c r="B77" s="565" t="s">
        <v>64</v>
      </c>
      <c r="C77" s="642">
        <f t="shared" si="38"/>
        <v>0.85199999999999998</v>
      </c>
      <c r="D77" s="551">
        <f>IF($J$4="Todas",SUMIFS(DB_Q5!$R$5:$R$254,DB_Q5!$F$5:$F$254,D$65),SUMIFS(DB_Q5!$R$5:$R$254,DB_Q5!$E$5:$E$254,$J$4,DB_Q5!$F$5:$F$254,D$65))</f>
        <v>96</v>
      </c>
      <c r="E77" s="551">
        <f>IF($J$4="Todas",SUMIFS(DB_Q5!$R$5:$R$254,DB_Q5!$F$5:$F$254,E$65),SUMIFS(DB_Q5!$R$5:$R$254,DB_Q5!$E$5:$E$254,$J$4,DB_Q5!$F$5:$F$254,E$65))</f>
        <v>111</v>
      </c>
      <c r="F77" s="551">
        <f>IF($J$4="Todas",SUMIFS(DB_Q5!$R$5:$R$254,DB_Q5!$F$5:$F$254,F$65),SUMIFS(DB_Q5!$R$5:$R$254,DB_Q5!$E$5:$E$254,$J$4,DB_Q5!$F$5:$F$254,F$65))</f>
        <v>6</v>
      </c>
      <c r="G77" s="552">
        <f t="shared" si="30"/>
        <v>0.84955752212389379</v>
      </c>
      <c r="H77" s="552">
        <f t="shared" si="31"/>
        <v>0.8671875</v>
      </c>
      <c r="I77" s="552">
        <f t="shared" si="32"/>
        <v>0.66666666666666663</v>
      </c>
      <c r="J77" s="574">
        <f>IF($J$4="Todas",SUMIFS(DB_Q5!$R$5:$R$254,DB_Q5!$C$5:$C$254,J$65),SUMIFS(DB_Q5!$R$5:$R$254,DB_Q5!$E$5:$E$254,$J$4,DB_Q5!$C$5:$C$254,J$65))</f>
        <v>30</v>
      </c>
      <c r="K77" s="551">
        <f>IF($J$4="Todas",SUMIFS(DB_Q5!$R$5:$R$254,DB_Q5!$C$5:$C$254,K$65),SUMIFS(DB_Q5!$R$5:$R$254,DB_Q5!$E$5:$E$254,$J$4,DB_Q5!$C$5:$C$254,K$65))</f>
        <v>56</v>
      </c>
      <c r="L77" s="551">
        <f>IF($J$4="Todas",SUMIFS(DB_Q5!$R$5:$R$254,DB_Q5!$C$5:$C$254,L$65),SUMIFS(DB_Q5!$R$5:$R$254,DB_Q5!$E$5:$E$254,$J$4,DB_Q5!$C$5:$C$254,L$65))</f>
        <v>96</v>
      </c>
      <c r="M77" s="551">
        <f>IF($J$4="Todas",SUMIFS(DB_Q5!$R$5:$R$254,DB_Q5!$C$5:$C$254,M$65),SUMIFS(DB_Q5!$R$5:$R$254,DB_Q5!$E$5:$E$254,$J$4,DB_Q5!$C$5:$C$254,M$65))</f>
        <v>20</v>
      </c>
      <c r="N77" s="551">
        <f>IF($J$4="Todas",SUMIFS(DB_Q5!$R$5:$R$254,DB_Q5!$C$5:$C$254,N$65),SUMIFS(DB_Q5!$R$5:$R$254,DB_Q5!$E$5:$E$254,$J$4,DB_Q5!$C$5:$C$254,N$65))</f>
        <v>11</v>
      </c>
      <c r="O77" s="552">
        <f t="shared" si="33"/>
        <v>0.76923076923076927</v>
      </c>
      <c r="P77" s="552">
        <f t="shared" si="34"/>
        <v>0.8</v>
      </c>
      <c r="Q77" s="552">
        <f t="shared" si="35"/>
        <v>0.90566037735849059</v>
      </c>
      <c r="R77" s="552">
        <f t="shared" si="36"/>
        <v>0.90909090909090906</v>
      </c>
      <c r="S77" s="552">
        <f t="shared" si="37"/>
        <v>0.84615384615384615</v>
      </c>
      <c r="T77" s="253"/>
      <c r="U77" s="253"/>
    </row>
    <row r="78" spans="1:21" ht="15" customHeight="1">
      <c r="A78" s="261"/>
      <c r="B78" s="663" t="s">
        <v>65</v>
      </c>
      <c r="C78" s="664">
        <f t="shared" si="38"/>
        <v>0.58399999999999996</v>
      </c>
      <c r="D78" s="665">
        <f>IF($J$4="Todas",SUMIFS(DB_Q5!$S$5:$S$254,DB_Q5!$F$5:$F$254,D$65),SUMIFS(DB_Q5!$S$5:$S$254,DB_Q5!$E$5:$E$254,$J$4,DB_Q5!$F$5:$F$254,D$65))</f>
        <v>73</v>
      </c>
      <c r="E78" s="665">
        <f>IF($J$4="Todas",SUMIFS(DB_Q5!$S$5:$S$254,DB_Q5!$F$5:$F$254,E$65),SUMIFS(DB_Q5!$S$5:$S$254,DB_Q5!$E$5:$E$254,$J$4,DB_Q5!$F$5:$F$254,E$65))</f>
        <v>66</v>
      </c>
      <c r="F78" s="665">
        <f>IF($J$4="Todas",SUMIFS(DB_Q5!$S$5:$S$254,DB_Q5!$F$5:$F$254,F$65),SUMIFS(DB_Q5!$S$5:$S$254,DB_Q5!$E$5:$E$254,$J$4,DB_Q5!$F$5:$F$254,F$65))</f>
        <v>7</v>
      </c>
      <c r="G78" s="666">
        <f t="shared" si="30"/>
        <v>0.64601769911504425</v>
      </c>
      <c r="H78" s="666">
        <f t="shared" si="31"/>
        <v>0.515625</v>
      </c>
      <c r="I78" s="666">
        <f t="shared" si="32"/>
        <v>0.77777777777777779</v>
      </c>
      <c r="J78" s="675">
        <f>IF($J$4="Todas",SUMIFS(DB_Q5!$S$5:$S$254,DB_Q5!$C$5:$C$254,J$65),SUMIFS(DB_Q5!$S$5:$S$254,DB_Q5!$E$5:$E$254,$J$4,DB_Q5!$C$5:$C$254,J$65))</f>
        <v>29</v>
      </c>
      <c r="K78" s="665">
        <f>IF($J$4="Todas",SUMIFS(DB_Q5!$S$5:$S$254,DB_Q5!$C$5:$C$254,K$65),SUMIFS(DB_Q5!$S$5:$S$254,DB_Q5!$E$5:$E$254,$J$4,DB_Q5!$C$5:$C$254,K$65))</f>
        <v>39</v>
      </c>
      <c r="L78" s="665">
        <f>IF($J$4="Todas",SUMIFS(DB_Q5!$S$5:$S$254,DB_Q5!$C$5:$C$254,L$65),SUMIFS(DB_Q5!$S$5:$S$254,DB_Q5!$E$5:$E$254,$J$4,DB_Q5!$C$5:$C$254,L$65))</f>
        <v>56</v>
      </c>
      <c r="M78" s="665">
        <f>IF($J$4="Todas",SUMIFS(DB_Q5!$S$5:$S$254,DB_Q5!$C$5:$C$254,M$65),SUMIFS(DB_Q5!$S$5:$S$254,DB_Q5!$E$5:$E$254,$J$4,DB_Q5!$C$5:$C$254,M$65))</f>
        <v>13</v>
      </c>
      <c r="N78" s="665">
        <f>IF($J$4="Todas",SUMIFS(DB_Q5!$S$5:$S$254,DB_Q5!$C$5:$C$254,N$65),SUMIFS(DB_Q5!$S$5:$S$254,DB_Q5!$E$5:$E$254,$J$4,DB_Q5!$C$5:$C$254,N$65))</f>
        <v>9</v>
      </c>
      <c r="O78" s="666">
        <f t="shared" si="33"/>
        <v>0.74358974358974361</v>
      </c>
      <c r="P78" s="666">
        <f t="shared" si="34"/>
        <v>0.55714285714285716</v>
      </c>
      <c r="Q78" s="666">
        <f t="shared" si="35"/>
        <v>0.52830188679245282</v>
      </c>
      <c r="R78" s="666">
        <f t="shared" si="36"/>
        <v>0.59090909090909094</v>
      </c>
      <c r="S78" s="666">
        <f t="shared" si="37"/>
        <v>0.69230769230769229</v>
      </c>
      <c r="T78" s="253"/>
      <c r="U78" s="253"/>
    </row>
    <row r="79" spans="1:21" ht="15" customHeight="1" thickBot="1">
      <c r="A79" s="261"/>
      <c r="B79" s="667" t="s">
        <v>50</v>
      </c>
      <c r="C79" s="668">
        <f t="shared" si="38"/>
        <v>4.3999999999999997E-2</v>
      </c>
      <c r="D79" s="669">
        <f>IF($J$4="Todas",SUMIFS(DB_Q5!$T$5:$T$254,DB_Q5!$F$5:$F$254,D$65),SUMIFS(DB_Q5!$T$5:$T$254,DB_Q5!$E$5:$E$254,$J$4,DB_Q5!$F$5:$F$254,D$65))</f>
        <v>5</v>
      </c>
      <c r="E79" s="669">
        <f>IF($J$4="Todas",SUMIFS(DB_Q5!$T$5:$T$254,DB_Q5!$F$5:$F$254,E$65),SUMIFS(DB_Q5!$T$5:$T$254,DB_Q5!$E$5:$E$254,$J$4,DB_Q5!$F$5:$F$254,E$65))</f>
        <v>6</v>
      </c>
      <c r="F79" s="669">
        <f>IF($J$4="Todas",SUMIFS(DB_Q5!$T$5:$T$254,DB_Q5!$F$5:$F$254,F$65),SUMIFS(DB_Q5!$T$5:$T$254,DB_Q5!$E$5:$E$254,$J$4,DB_Q5!$F$5:$F$254,F$65))</f>
        <v>0</v>
      </c>
      <c r="G79" s="670">
        <f t="shared" si="30"/>
        <v>4.4247787610619468E-2</v>
      </c>
      <c r="H79" s="670">
        <f t="shared" si="31"/>
        <v>4.6875E-2</v>
      </c>
      <c r="I79" s="670">
        <f t="shared" si="32"/>
        <v>0</v>
      </c>
      <c r="J79" s="676">
        <f>IF($J$4="Todas",SUMIFS(DB_Q5!$T$5:$T$254,DB_Q5!$C$5:$C$254,J$65),SUMIFS(DB_Q5!$T$5:$T$254,DB_Q5!$E$5:$E$254,$J$4,DB_Q5!$C$5:$C$254,J$65))</f>
        <v>4</v>
      </c>
      <c r="K79" s="669">
        <f>IF($J$4="Todas",SUMIFS(DB_Q5!$T$5:$T$254,DB_Q5!$C$5:$C$254,K$65),SUMIFS(DB_Q5!$T$5:$T$254,DB_Q5!$E$5:$E$254,$J$4,DB_Q5!$C$5:$C$254,K$65))</f>
        <v>2</v>
      </c>
      <c r="L79" s="669">
        <f>IF($J$4="Todas",SUMIFS(DB_Q5!$T$5:$T$254,DB_Q5!$C$5:$C$254,L$65),SUMIFS(DB_Q5!$T$5:$T$254,DB_Q5!$E$5:$E$254,$J$4,DB_Q5!$C$5:$C$254,L$65))</f>
        <v>2</v>
      </c>
      <c r="M79" s="669">
        <f>IF($J$4="Todas",SUMIFS(DB_Q5!$T$5:$T$254,DB_Q5!$C$5:$C$254,M$65),SUMIFS(DB_Q5!$T$5:$T$254,DB_Q5!$E$5:$E$254,$J$4,DB_Q5!$C$5:$C$254,M$65))</f>
        <v>0</v>
      </c>
      <c r="N79" s="669">
        <f>IF($J$4="Todas",SUMIFS(DB_Q5!$T$5:$T$254,DB_Q5!$C$5:$C$254,N$65),SUMIFS(DB_Q5!$T$5:$T$254,DB_Q5!$E$5:$E$254,$J$4,DB_Q5!$C$5:$C$254,N$65))</f>
        <v>3</v>
      </c>
      <c r="O79" s="670">
        <f t="shared" si="33"/>
        <v>0.10256410256410256</v>
      </c>
      <c r="P79" s="670">
        <f t="shared" si="34"/>
        <v>2.8571428571428571E-2</v>
      </c>
      <c r="Q79" s="670">
        <f t="shared" si="35"/>
        <v>1.8867924528301886E-2</v>
      </c>
      <c r="R79" s="670">
        <f t="shared" si="36"/>
        <v>0</v>
      </c>
      <c r="S79" s="670">
        <f t="shared" si="37"/>
        <v>0.23076923076923078</v>
      </c>
      <c r="T79" s="253"/>
      <c r="U79" s="253"/>
    </row>
    <row r="80" spans="1:21" ht="15" customHeight="1" thickTop="1">
      <c r="A80" s="261"/>
      <c r="D80" s="655">
        <f>IF($J$4="Todas",COUNTIF(DB_Q4!$F$5:$F$254,D$65),COUNTIFS(DB_Q4!$F$5:$F$254,$J$4,DB_Q4!$F$5:$F$254,D$65))</f>
        <v>113</v>
      </c>
      <c r="E80" s="655">
        <f>IF($J$4="Todas",COUNTIF(DB_Q4!$F$5:$F$254,E$65),COUNTIFS(DB_Q4!$F$5:$F$254,$J$4,DB_Q4!$F$5:$F$254,E$65))</f>
        <v>128</v>
      </c>
      <c r="F80" s="655">
        <f>IF($J$4="Todas",COUNTIF(DB_Q4!$F$5:$F$254,F$65),COUNTIFS(DB_Q4!$F$5:$F$254,$J$4,DB_Q4!$F$5:$F$254,F$65))</f>
        <v>9</v>
      </c>
      <c r="G80" s="270"/>
      <c r="H80" s="270"/>
      <c r="I80" s="655">
        <f>IF($J$4="Todas",COUNTIF(DB_Q4!$E$5:$E$254,G$65),COUNTIFS(DB_Q4!#REF!,$J$4,DB_Q4!$E$5:$E$254,G$65))</f>
        <v>0</v>
      </c>
      <c r="J80" s="655">
        <f>IF($J$4="Todas",COUNTIF(DB_Q4!$C$5:$C$254,J$65),COUNTIFS(DB_Q4!$C$5:$C$254,$J$4,DB_Q4!$C$5:$C$254,J$65))</f>
        <v>39</v>
      </c>
      <c r="K80" s="655">
        <f>IF($J$4="Todas",COUNTIF(DB_Q4!$C$5:$C$254,K$65),COUNTIFS(DB_Q4!$C$5:$C$254,$J$4,DB_Q4!$C$5:$C$254,K$65))</f>
        <v>70</v>
      </c>
      <c r="L80" s="655">
        <f>IF($J$4="Todas",COUNTIF(DB_Q4!$C$5:$C$254,L$65),COUNTIFS(DB_Q4!$C$5:$C$254,$J$4,DB_Q4!$C$5:$C$254,L$65))</f>
        <v>106</v>
      </c>
      <c r="M80" s="655">
        <f>IF($J$4="Todas",COUNTIF(DB_Q4!$C$5:$C$254,M$65),COUNTIFS(DB_Q4!$C$5:$C$254,$J$4,DB_Q4!$C$5:$C$254,M$65))</f>
        <v>22</v>
      </c>
      <c r="N80" s="655">
        <f>IF($J$4="Todas",COUNTIF(DB_Q4!$C$5:$C$254,N$65),COUNTIFS(DB_Q4!$C$5:$C$254,$J$4,DB_Q4!$C$5:$C$254,N$65))</f>
        <v>13</v>
      </c>
      <c r="O80" s="655">
        <f>IF($J$4="Todas",COUNTIF(DB_Q4!$D$5:$D$254,O$65),COUNTIFS(DB_Q4!$D$5:$D$254,$J$4,DB_Q4!$D$5:$D$254,O$65))</f>
        <v>0</v>
      </c>
      <c r="P80" s="269"/>
      <c r="Q80" s="269"/>
      <c r="R80" s="269"/>
      <c r="S80" s="269"/>
      <c r="T80" s="373"/>
      <c r="U80" s="373"/>
    </row>
    <row r="81" spans="1:1" ht="15" customHeight="1">
      <c r="A81" s="261"/>
    </row>
    <row r="84" spans="1:1" ht="15" customHeight="1">
      <c r="A84" s="261"/>
    </row>
    <row r="85" spans="1:1" ht="15" customHeight="1">
      <c r="A85" s="261"/>
    </row>
    <row r="86" spans="1:1" ht="15" customHeight="1">
      <c r="A86" s="261"/>
    </row>
    <row r="87" spans="1:1" ht="15" customHeight="1">
      <c r="A87" s="261"/>
    </row>
    <row r="88" spans="1:1" ht="15" customHeight="1">
      <c r="A88" s="261"/>
    </row>
    <row r="89" spans="1:1" ht="15" customHeight="1">
      <c r="A89" s="261"/>
    </row>
    <row r="90" spans="1:1" ht="15" customHeight="1">
      <c r="A90" s="261"/>
    </row>
    <row r="91" spans="1:1" ht="15" customHeight="1">
      <c r="A91" s="261"/>
    </row>
    <row r="92" spans="1:1" ht="15" customHeight="1">
      <c r="A92" s="261"/>
    </row>
    <row r="93" spans="1:1" ht="15" customHeight="1">
      <c r="A93" s="261"/>
    </row>
    <row r="94" spans="1:1" ht="15" customHeight="1">
      <c r="A94" s="261"/>
    </row>
    <row r="95" spans="1:1" ht="15" customHeight="1">
      <c r="A95" s="261"/>
    </row>
    <row r="96" spans="1:1" ht="15" customHeight="1">
      <c r="A96" s="261"/>
    </row>
    <row r="97" spans="1:1" ht="15" customHeight="1">
      <c r="A97" s="261"/>
    </row>
    <row r="98" spans="1:1" ht="15" customHeight="1">
      <c r="A98" s="261"/>
    </row>
    <row r="99" spans="1:1" ht="15" customHeight="1">
      <c r="A99" s="261"/>
    </row>
    <row r="100" spans="1:1" ht="15" customHeight="1">
      <c r="A100" s="261"/>
    </row>
    <row r="101" spans="1:1" ht="15" customHeight="1">
      <c r="A101" s="261"/>
    </row>
    <row r="102" spans="1:1" ht="15" customHeight="1">
      <c r="A102" s="261"/>
    </row>
    <row r="103" spans="1:1" ht="15" customHeight="1">
      <c r="A103" s="261"/>
    </row>
    <row r="104" spans="1:1" ht="15" customHeight="1">
      <c r="A104" s="261"/>
    </row>
    <row r="105" spans="1:1" ht="15" customHeight="1">
      <c r="A105" s="261"/>
    </row>
    <row r="106" spans="1:1" ht="15" customHeight="1">
      <c r="A106" s="261"/>
    </row>
    <row r="107" spans="1:1" ht="15" customHeight="1">
      <c r="A107" s="261"/>
    </row>
    <row r="108" spans="1:1" ht="15" customHeight="1">
      <c r="A108" s="261"/>
    </row>
    <row r="109" spans="1:1" ht="15" customHeight="1">
      <c r="A109" s="261"/>
    </row>
    <row r="110" spans="1:1" ht="15" customHeight="1">
      <c r="A110" s="261"/>
    </row>
    <row r="111" spans="1:1" ht="15" customHeight="1">
      <c r="A111" s="261"/>
    </row>
    <row r="112" spans="1:1" ht="15" customHeight="1">
      <c r="A112" s="261"/>
    </row>
    <row r="113" spans="1:1" ht="15" customHeight="1">
      <c r="A113" s="261"/>
    </row>
    <row r="114" spans="1:1" ht="15" customHeight="1">
      <c r="A114" s="261"/>
    </row>
    <row r="115" spans="1:1" ht="15" customHeight="1">
      <c r="A115" s="261"/>
    </row>
    <row r="116" spans="1:1" ht="15" customHeight="1">
      <c r="A116" s="261"/>
    </row>
    <row r="117" spans="1:1" ht="15" customHeight="1">
      <c r="A117" s="261"/>
    </row>
    <row r="118" spans="1:1" ht="15" customHeight="1">
      <c r="A118" s="261"/>
    </row>
    <row r="119" spans="1:1" ht="15" customHeight="1">
      <c r="A119" s="261"/>
    </row>
    <row r="120" spans="1:1" ht="15" customHeight="1">
      <c r="A120" s="261"/>
    </row>
    <row r="121" spans="1:1" ht="15" customHeight="1">
      <c r="A121" s="261"/>
    </row>
    <row r="122" spans="1:1" ht="15" customHeight="1">
      <c r="A122" s="261"/>
    </row>
    <row r="123" spans="1:1" ht="15" customHeight="1">
      <c r="A123" s="261"/>
    </row>
    <row r="124" spans="1:1" ht="15" customHeight="1">
      <c r="A124" s="261"/>
    </row>
    <row r="125" spans="1:1" ht="15" customHeight="1">
      <c r="A125" s="261"/>
    </row>
    <row r="126" spans="1:1" ht="15" customHeight="1">
      <c r="A126" s="261"/>
    </row>
    <row r="127" spans="1:1" ht="15" customHeight="1">
      <c r="A127" s="261"/>
    </row>
    <row r="128" spans="1:1" ht="15" customHeight="1">
      <c r="A128" s="261"/>
    </row>
    <row r="129" spans="1:1" ht="15" customHeight="1">
      <c r="A129" s="261"/>
    </row>
    <row r="130" spans="1:1" ht="15" customHeight="1">
      <c r="A130" s="261"/>
    </row>
    <row r="131" spans="1:1" ht="15" customHeight="1">
      <c r="A131" s="261"/>
    </row>
    <row r="132" spans="1:1" ht="15" customHeight="1">
      <c r="A132" s="261"/>
    </row>
    <row r="133" spans="1:1" ht="15" customHeight="1">
      <c r="A133" s="261"/>
    </row>
    <row r="134" spans="1:1" ht="15" customHeight="1">
      <c r="A134" s="261"/>
    </row>
    <row r="135" spans="1:1" ht="15" customHeight="1">
      <c r="A135" s="261"/>
    </row>
    <row r="136" spans="1:1" ht="15" customHeight="1">
      <c r="A136" s="261"/>
    </row>
    <row r="137" spans="1:1" ht="15" customHeight="1">
      <c r="A137" s="261"/>
    </row>
    <row r="138" spans="1:1" ht="15" customHeight="1">
      <c r="A138" s="261"/>
    </row>
    <row r="139" spans="1:1" ht="15" customHeight="1">
      <c r="A139" s="261"/>
    </row>
    <row r="140" spans="1:1" ht="15" customHeight="1">
      <c r="A140" s="261"/>
    </row>
    <row r="141" spans="1:1" ht="15" customHeight="1">
      <c r="A141" s="261"/>
    </row>
    <row r="142" spans="1:1" ht="15" customHeight="1">
      <c r="A142" s="261"/>
    </row>
    <row r="143" spans="1:1" ht="15" customHeight="1">
      <c r="A143" s="261"/>
    </row>
    <row r="144" spans="1:1" ht="15" customHeight="1">
      <c r="A144" s="261"/>
    </row>
    <row r="145" spans="1:1" ht="15" customHeight="1">
      <c r="A145" s="261"/>
    </row>
    <row r="146" spans="1:1" ht="15" customHeight="1">
      <c r="A146" s="261"/>
    </row>
    <row r="147" spans="1:1" ht="15" customHeight="1">
      <c r="A147" s="261"/>
    </row>
    <row r="148" spans="1:1" ht="15" customHeight="1">
      <c r="A148" s="261"/>
    </row>
    <row r="149" spans="1:1" ht="15" customHeight="1">
      <c r="A149" s="261"/>
    </row>
    <row r="150" spans="1:1" ht="15" customHeight="1">
      <c r="A150" s="261"/>
    </row>
    <row r="151" spans="1:1" ht="15" customHeight="1">
      <c r="A151" s="261"/>
    </row>
    <row r="152" spans="1:1" ht="15" customHeight="1">
      <c r="A152" s="261"/>
    </row>
    <row r="153" spans="1:1" ht="15" customHeight="1">
      <c r="A153" s="261"/>
    </row>
    <row r="154" spans="1:1" ht="15" customHeight="1">
      <c r="A154" s="261"/>
    </row>
    <row r="155" spans="1:1" ht="15" customHeight="1">
      <c r="A155" s="261"/>
    </row>
    <row r="156" spans="1:1" ht="15" customHeight="1">
      <c r="A156" s="261"/>
    </row>
    <row r="157" spans="1:1" ht="15" customHeight="1">
      <c r="A157" s="261"/>
    </row>
    <row r="158" spans="1:1" ht="15" customHeight="1">
      <c r="A158" s="261"/>
    </row>
    <row r="159" spans="1:1" ht="15" customHeight="1">
      <c r="A159" s="261"/>
    </row>
    <row r="160" spans="1:1" ht="15" customHeight="1">
      <c r="A160" s="261"/>
    </row>
    <row r="161" spans="1:1" ht="15" customHeight="1">
      <c r="A161" s="261"/>
    </row>
    <row r="162" spans="1:1" ht="15" customHeight="1">
      <c r="A162" s="261"/>
    </row>
    <row r="163" spans="1:1" ht="15" customHeight="1">
      <c r="A163" s="261"/>
    </row>
    <row r="164" spans="1:1" ht="15" customHeight="1">
      <c r="A164" s="261"/>
    </row>
    <row r="165" spans="1:1" ht="15" customHeight="1">
      <c r="A165" s="261"/>
    </row>
    <row r="166" spans="1:1" ht="15" customHeight="1">
      <c r="A166" s="261"/>
    </row>
    <row r="167" spans="1:1" ht="15" customHeight="1">
      <c r="A167" s="261"/>
    </row>
    <row r="168" spans="1:1" ht="15" customHeight="1">
      <c r="A168" s="261"/>
    </row>
    <row r="169" spans="1:1" ht="15" customHeight="1">
      <c r="A169" s="261"/>
    </row>
    <row r="170" spans="1:1" ht="15" customHeight="1">
      <c r="A170" s="261"/>
    </row>
    <row r="171" spans="1:1" ht="15" customHeight="1">
      <c r="A171" s="261"/>
    </row>
    <row r="172" spans="1:1" ht="15" customHeight="1">
      <c r="A172" s="261"/>
    </row>
    <row r="173" spans="1:1" ht="15" customHeight="1">
      <c r="A173" s="261"/>
    </row>
    <row r="174" spans="1:1" ht="15" customHeight="1">
      <c r="A174" s="261"/>
    </row>
    <row r="175" spans="1:1" ht="15" customHeight="1">
      <c r="A175" s="261"/>
    </row>
    <row r="176" spans="1:1" ht="15" customHeight="1">
      <c r="A176" s="261"/>
    </row>
    <row r="177" spans="1:1" ht="15" customHeight="1">
      <c r="A177" s="261"/>
    </row>
    <row r="178" spans="1:1" ht="15" customHeight="1">
      <c r="A178" s="261"/>
    </row>
    <row r="179" spans="1:1" ht="15" customHeight="1">
      <c r="A179" s="261"/>
    </row>
    <row r="180" spans="1:1" ht="15" customHeight="1">
      <c r="A180" s="261"/>
    </row>
    <row r="181" spans="1:1" ht="15" customHeight="1">
      <c r="A181" s="261"/>
    </row>
    <row r="182" spans="1:1" ht="15" customHeight="1">
      <c r="A182" s="261"/>
    </row>
    <row r="183" spans="1:1" ht="15" customHeight="1">
      <c r="A183" s="261"/>
    </row>
    <row r="184" spans="1:1" ht="15" customHeight="1">
      <c r="A184" s="261"/>
    </row>
    <row r="185" spans="1:1" ht="15" customHeight="1">
      <c r="A185" s="261"/>
    </row>
    <row r="186" spans="1:1" ht="15" customHeight="1">
      <c r="A186" s="261"/>
    </row>
    <row r="187" spans="1:1" ht="15" customHeight="1">
      <c r="A187" s="261"/>
    </row>
    <row r="188" spans="1:1" ht="15" customHeight="1">
      <c r="A188" s="261"/>
    </row>
    <row r="189" spans="1:1" ht="15" customHeight="1">
      <c r="A189" s="261"/>
    </row>
    <row r="190" spans="1:1" ht="15" customHeight="1">
      <c r="A190" s="261"/>
    </row>
    <row r="191" spans="1:1" ht="15" customHeight="1">
      <c r="A191" s="261"/>
    </row>
    <row r="192" spans="1:1" ht="15" customHeight="1">
      <c r="A192" s="261"/>
    </row>
    <row r="193" spans="1:1" ht="15" customHeight="1">
      <c r="A193" s="261"/>
    </row>
    <row r="194" spans="1:1" ht="15" customHeight="1">
      <c r="A194" s="261"/>
    </row>
    <row r="195" spans="1:1" ht="15" customHeight="1">
      <c r="A195" s="261"/>
    </row>
    <row r="196" spans="1:1" ht="15" customHeight="1">
      <c r="A196" s="261"/>
    </row>
    <row r="197" spans="1:1" ht="15" customHeight="1">
      <c r="A197" s="261"/>
    </row>
    <row r="198" spans="1:1" ht="15" customHeight="1">
      <c r="A198" s="261"/>
    </row>
    <row r="199" spans="1:1" ht="15" customHeight="1">
      <c r="A199" s="261"/>
    </row>
    <row r="200" spans="1:1" ht="15" customHeight="1">
      <c r="A200" s="261"/>
    </row>
    <row r="201" spans="1:1" ht="15" customHeight="1">
      <c r="A201" s="261"/>
    </row>
    <row r="202" spans="1:1" ht="15" customHeight="1">
      <c r="A202" s="261"/>
    </row>
    <row r="203" spans="1:1" ht="15" customHeight="1">
      <c r="A203" s="261"/>
    </row>
    <row r="204" spans="1:1" ht="15" customHeight="1">
      <c r="A204" s="261"/>
    </row>
    <row r="205" spans="1:1" ht="15" customHeight="1">
      <c r="A205" s="261"/>
    </row>
    <row r="206" spans="1:1" ht="15" customHeight="1">
      <c r="A206" s="261"/>
    </row>
    <row r="207" spans="1:1" ht="15" customHeight="1">
      <c r="A207" s="261"/>
    </row>
    <row r="208" spans="1:1" ht="15" customHeight="1">
      <c r="A208" s="261"/>
    </row>
    <row r="209" spans="1:1" ht="15" customHeight="1">
      <c r="A209" s="261"/>
    </row>
    <row r="210" spans="1:1" ht="15" customHeight="1">
      <c r="A210" s="261"/>
    </row>
    <row r="211" spans="1:1" ht="15" customHeight="1">
      <c r="A211" s="261"/>
    </row>
    <row r="212" spans="1:1" ht="15" customHeight="1">
      <c r="A212" s="261"/>
    </row>
    <row r="213" spans="1:1" ht="15" customHeight="1">
      <c r="A213" s="261"/>
    </row>
    <row r="214" spans="1:1" ht="15" customHeight="1">
      <c r="A214" s="261"/>
    </row>
    <row r="215" spans="1:1" ht="15" customHeight="1">
      <c r="A215" s="261"/>
    </row>
    <row r="216" spans="1:1" ht="15" customHeight="1">
      <c r="A216" s="261"/>
    </row>
    <row r="217" spans="1:1" ht="15" customHeight="1">
      <c r="A217" s="261"/>
    </row>
    <row r="218" spans="1:1" ht="15" customHeight="1">
      <c r="A218" s="261"/>
    </row>
    <row r="219" spans="1:1" ht="15" customHeight="1">
      <c r="A219" s="261"/>
    </row>
    <row r="220" spans="1:1" ht="15" customHeight="1">
      <c r="A220" s="261"/>
    </row>
    <row r="221" spans="1:1" ht="15" customHeight="1">
      <c r="A221" s="261"/>
    </row>
    <row r="222" spans="1:1" ht="15" customHeight="1">
      <c r="A222" s="261"/>
    </row>
    <row r="223" spans="1:1" ht="15" customHeight="1">
      <c r="A223" s="261"/>
    </row>
    <row r="224" spans="1:1" ht="15" customHeight="1">
      <c r="A224" s="261"/>
    </row>
    <row r="225" spans="1:1" ht="15" customHeight="1">
      <c r="A225" s="261"/>
    </row>
    <row r="226" spans="1:1" ht="15" customHeight="1">
      <c r="A226" s="261"/>
    </row>
    <row r="227" spans="1:1" ht="15" customHeight="1">
      <c r="A227" s="261"/>
    </row>
    <row r="228" spans="1:1" ht="15" customHeight="1">
      <c r="A228" s="261"/>
    </row>
    <row r="229" spans="1:1" ht="15" customHeight="1">
      <c r="A229" s="261"/>
    </row>
    <row r="230" spans="1:1" ht="15" customHeight="1">
      <c r="A230" s="261"/>
    </row>
    <row r="231" spans="1:1" ht="15" customHeight="1">
      <c r="A231" s="261"/>
    </row>
    <row r="232" spans="1:1" ht="15" customHeight="1">
      <c r="A232" s="261"/>
    </row>
    <row r="233" spans="1:1" ht="15" customHeight="1">
      <c r="A233" s="261"/>
    </row>
    <row r="234" spans="1:1" ht="15" customHeight="1">
      <c r="A234" s="261"/>
    </row>
    <row r="235" spans="1:1" ht="15" customHeight="1">
      <c r="A235" s="261"/>
    </row>
    <row r="236" spans="1:1" ht="15" customHeight="1">
      <c r="A236" s="261"/>
    </row>
    <row r="237" spans="1:1" ht="15" customHeight="1">
      <c r="A237" s="261"/>
    </row>
    <row r="238" spans="1:1" ht="15" customHeight="1">
      <c r="A238" s="261"/>
    </row>
    <row r="239" spans="1:1" ht="15" customHeight="1">
      <c r="A239" s="261"/>
    </row>
    <row r="240" spans="1:1" ht="15" customHeight="1">
      <c r="A240" s="261"/>
    </row>
    <row r="241" spans="1:1" ht="15" customHeight="1">
      <c r="A241" s="261"/>
    </row>
    <row r="242" spans="1:1" ht="15" customHeight="1">
      <c r="A242" s="261"/>
    </row>
    <row r="243" spans="1:1" ht="15" customHeight="1">
      <c r="A243" s="261"/>
    </row>
    <row r="244" spans="1:1" ht="15" customHeight="1">
      <c r="A244" s="261"/>
    </row>
    <row r="245" spans="1:1" ht="15" customHeight="1">
      <c r="A245" s="261"/>
    </row>
    <row r="246" spans="1:1" ht="15" customHeight="1">
      <c r="A246" s="261"/>
    </row>
    <row r="247" spans="1:1" ht="15" customHeight="1">
      <c r="A247" s="261"/>
    </row>
    <row r="248" spans="1:1" ht="15" customHeight="1">
      <c r="A248" s="261"/>
    </row>
    <row r="249" spans="1:1" ht="15" customHeight="1">
      <c r="A249" s="261"/>
    </row>
    <row r="250" spans="1:1" ht="15" customHeight="1">
      <c r="A250" s="261"/>
    </row>
    <row r="251" spans="1:1" ht="15" customHeight="1">
      <c r="A251" s="261"/>
    </row>
    <row r="252" spans="1:1" ht="15" customHeight="1">
      <c r="A252" s="261"/>
    </row>
    <row r="253" spans="1:1" ht="15" customHeight="1">
      <c r="A253" s="261"/>
    </row>
    <row r="254" spans="1:1" ht="15" customHeight="1">
      <c r="A254" s="261"/>
    </row>
    <row r="255" spans="1:1" ht="15" customHeight="1">
      <c r="A255" s="261"/>
    </row>
    <row r="256" spans="1:1" ht="15" customHeight="1">
      <c r="A256" s="261"/>
    </row>
    <row r="257" spans="1:1" ht="15" customHeight="1">
      <c r="A257" s="261"/>
    </row>
    <row r="258" spans="1:1" ht="15" customHeight="1">
      <c r="A258" s="261"/>
    </row>
    <row r="259" spans="1:1" ht="15" customHeight="1">
      <c r="A259" s="261"/>
    </row>
    <row r="260" spans="1:1" ht="15" customHeight="1">
      <c r="A260" s="261"/>
    </row>
    <row r="261" spans="1:1" ht="15" customHeight="1">
      <c r="A261" s="261"/>
    </row>
    <row r="262" spans="1:1" ht="15" customHeight="1">
      <c r="A262" s="261"/>
    </row>
    <row r="263" spans="1:1" ht="15" customHeight="1">
      <c r="A263" s="261"/>
    </row>
    <row r="264" spans="1:1" ht="15" customHeight="1">
      <c r="A264" s="261"/>
    </row>
    <row r="265" spans="1:1" ht="15" customHeight="1">
      <c r="A265" s="261"/>
    </row>
    <row r="266" spans="1:1" ht="15" customHeight="1">
      <c r="A266" s="261"/>
    </row>
    <row r="267" spans="1:1" ht="15" customHeight="1">
      <c r="A267" s="261"/>
    </row>
    <row r="268" spans="1:1" ht="15" customHeight="1">
      <c r="A268" s="261"/>
    </row>
    <row r="269" spans="1:1" ht="15" customHeight="1">
      <c r="A269" s="261"/>
    </row>
    <row r="270" spans="1:1" ht="15" customHeight="1">
      <c r="A270" s="261"/>
    </row>
    <row r="271" spans="1:1" ht="15" customHeight="1">
      <c r="A271" s="261"/>
    </row>
    <row r="272" spans="1:1" ht="15" customHeight="1">
      <c r="A272" s="261"/>
    </row>
    <row r="273" spans="1:1" ht="15" customHeight="1">
      <c r="A273" s="261"/>
    </row>
    <row r="274" spans="1:1" ht="15" customHeight="1">
      <c r="A274" s="261"/>
    </row>
    <row r="275" spans="1:1" ht="15" customHeight="1">
      <c r="A275" s="261"/>
    </row>
    <row r="277" spans="1:1" ht="15" customHeight="1">
      <c r="A277" s="261"/>
    </row>
    <row r="278" spans="1:1" ht="15" customHeight="1">
      <c r="A278" s="261"/>
    </row>
    <row r="279" spans="1:1" ht="15" customHeight="1">
      <c r="A279" s="261"/>
    </row>
    <row r="280" spans="1:1" ht="15" customHeight="1">
      <c r="A280" s="261"/>
    </row>
    <row r="281" spans="1:1" ht="15" customHeight="1">
      <c r="A281" s="261"/>
    </row>
    <row r="282" spans="1:1" ht="15" customHeight="1">
      <c r="A282" s="261"/>
    </row>
    <row r="283" spans="1:1" ht="15" customHeight="1">
      <c r="A283" s="261"/>
    </row>
    <row r="284" spans="1:1" ht="15" customHeight="1">
      <c r="A284" s="261"/>
    </row>
    <row r="285" spans="1:1" ht="15" customHeight="1">
      <c r="A285" s="261"/>
    </row>
    <row r="286" spans="1:1" ht="15" customHeight="1">
      <c r="A286" s="261"/>
    </row>
    <row r="287" spans="1:1" ht="15" customHeight="1">
      <c r="A287" s="261"/>
    </row>
    <row r="288" spans="1:1" ht="15" customHeight="1">
      <c r="A288" s="261"/>
    </row>
    <row r="289" spans="1:1" ht="15" customHeight="1">
      <c r="A289" s="261"/>
    </row>
    <row r="290" spans="1:1" ht="15" customHeight="1">
      <c r="A290" s="261"/>
    </row>
    <row r="291" spans="1:1" ht="15" customHeight="1">
      <c r="A291" s="261"/>
    </row>
    <row r="292" spans="1:1" ht="15" customHeight="1">
      <c r="A292" s="261"/>
    </row>
    <row r="308" spans="1:1" ht="15" customHeight="1">
      <c r="A308" s="261"/>
    </row>
    <row r="309" spans="1:1" ht="15" customHeight="1">
      <c r="A309" s="261"/>
    </row>
    <row r="310" spans="1:1" ht="15" customHeight="1">
      <c r="A310" s="261"/>
    </row>
    <row r="311" spans="1:1" ht="15" customHeight="1">
      <c r="A311" s="261"/>
    </row>
    <row r="312" spans="1:1" ht="15" customHeight="1">
      <c r="A312" s="261"/>
    </row>
    <row r="313" spans="1:1" ht="15" customHeight="1">
      <c r="A313" s="261"/>
    </row>
    <row r="314" spans="1:1" ht="15" customHeight="1">
      <c r="A314" s="261"/>
    </row>
    <row r="315" spans="1:1" ht="15" customHeight="1">
      <c r="A315" s="261"/>
    </row>
    <row r="316" spans="1:1" ht="15" customHeight="1">
      <c r="A316" s="261"/>
    </row>
    <row r="317" spans="1:1" ht="15" customHeight="1">
      <c r="A317" s="261"/>
    </row>
    <row r="318" spans="1:1" ht="15" customHeight="1">
      <c r="A318" s="261"/>
    </row>
    <row r="319" spans="1:1" ht="15" customHeight="1">
      <c r="A319" s="261"/>
    </row>
    <row r="320" spans="1:1" ht="15" customHeight="1">
      <c r="A320" s="261"/>
    </row>
    <row r="321" spans="1:1" ht="15" customHeight="1">
      <c r="A321" s="261"/>
    </row>
    <row r="322" spans="1:1" ht="15" customHeight="1">
      <c r="A322" s="261"/>
    </row>
    <row r="323" spans="1:1" ht="15" customHeight="1">
      <c r="A323" s="261"/>
    </row>
    <row r="324" spans="1:1" ht="15" customHeight="1">
      <c r="A324" s="261"/>
    </row>
    <row r="325" spans="1:1" ht="15" customHeight="1">
      <c r="A325" s="261"/>
    </row>
  </sheetData>
  <sheetProtection password="E269" sheet="1" objects="1" scenarios="1" selectLockedCells="1"/>
  <dataValidations count="1">
    <dataValidation type="list" allowBlank="1" showInputMessage="1" showErrorMessage="1" sqref="J4">
      <formula1>$J$1:$M$1</formula1>
    </dataValidation>
  </dataValidations>
  <pageMargins left="0.7" right="0.7" top="0.75" bottom="0.75" header="0.3" footer="0.3"/>
  <pageSetup paperSize="9" scale="1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A1:AG328"/>
  <sheetViews>
    <sheetView showGridLines="0" zoomScale="70" zoomScaleNormal="70" workbookViewId="0">
      <pane xSplit="1" ySplit="4" topLeftCell="G5" activePane="bottomRight" state="frozen"/>
      <selection activeCell="N5" sqref="N5:N1252"/>
      <selection pane="topRight" activeCell="N5" sqref="N5:N1252"/>
      <selection pane="bottomLeft" activeCell="N5" sqref="N5:N1252"/>
      <selection pane="bottomRight" activeCell="AG268" sqref="Y5:AG268"/>
    </sheetView>
  </sheetViews>
  <sheetFormatPr baseColWidth="10" defaultColWidth="9" defaultRowHeight="12"/>
  <cols>
    <col min="1" max="1" width="5.875" style="112" bestFit="1" customWidth="1"/>
    <col min="2" max="3" width="11.5" style="3" customWidth="1"/>
    <col min="4" max="4" width="12" style="2" bestFit="1" customWidth="1"/>
    <col min="5" max="5" width="11.875" style="2" bestFit="1" customWidth="1"/>
    <col min="6" max="6" width="12.375" style="3" bestFit="1" customWidth="1"/>
    <col min="7" max="7" width="14.125" style="2" bestFit="1" customWidth="1"/>
    <col min="8" max="8" width="15.875" style="2" customWidth="1"/>
    <col min="9" max="9" width="15.875" style="2" bestFit="1" customWidth="1"/>
    <col min="10" max="10" width="7.5" style="2" bestFit="1" customWidth="1"/>
    <col min="11" max="11" width="9.125" style="2" bestFit="1" customWidth="1"/>
    <col min="12" max="12" width="7.25" style="2" bestFit="1" customWidth="1"/>
    <col min="13" max="13" width="8.125" style="2" bestFit="1" customWidth="1"/>
    <col min="14" max="14" width="9.875" style="2" bestFit="1" customWidth="1"/>
    <col min="15" max="15" width="7.875" style="2" bestFit="1" customWidth="1"/>
    <col min="16" max="16" width="11.75" style="2" bestFit="1" customWidth="1"/>
    <col min="17" max="17" width="11.125" style="2" bestFit="1" customWidth="1"/>
    <col min="18" max="18" width="7.25" style="2" bestFit="1" customWidth="1"/>
    <col min="19" max="21" width="12.375" style="3" bestFit="1" customWidth="1"/>
    <col min="22" max="22" width="14.125" style="2" bestFit="1" customWidth="1"/>
    <col min="23" max="23" width="15.875" style="2" customWidth="1"/>
    <col min="24" max="24" width="15.875" style="2" bestFit="1" customWidth="1"/>
    <col min="25" max="25" width="11.875" style="2" bestFit="1" customWidth="1"/>
    <col min="26" max="26" width="12.125" style="2" bestFit="1" customWidth="1"/>
    <col min="27" max="27" width="12.875" style="2" bestFit="1" customWidth="1"/>
    <col min="28" max="28" width="11.75" style="2" bestFit="1" customWidth="1"/>
    <col min="29" max="29" width="12.75" style="2" bestFit="1" customWidth="1"/>
    <col min="30" max="30" width="12.875" style="2" bestFit="1" customWidth="1"/>
    <col min="31" max="31" width="12.25" style="2" bestFit="1" customWidth="1"/>
    <col min="32" max="32" width="12.75" style="2" bestFit="1" customWidth="1"/>
    <col min="33" max="33" width="12.5" style="2" bestFit="1" customWidth="1"/>
    <col min="34" max="16384" width="9" style="2"/>
  </cols>
  <sheetData>
    <row r="1" spans="1:33" s="1" customFormat="1" ht="12" customHeight="1">
      <c r="A1" s="109"/>
      <c r="B1" s="113" t="s">
        <v>125</v>
      </c>
      <c r="C1" s="113"/>
      <c r="D1" s="113"/>
      <c r="E1" s="134"/>
      <c r="F1" s="114"/>
      <c r="G1" s="85" t="s">
        <v>127</v>
      </c>
      <c r="H1" s="117"/>
      <c r="I1" s="117"/>
      <c r="J1" s="117"/>
      <c r="K1" s="117"/>
      <c r="L1" s="117"/>
      <c r="M1" s="117"/>
      <c r="N1" s="117"/>
      <c r="O1" s="117"/>
      <c r="P1" s="117"/>
      <c r="Q1" s="117"/>
      <c r="R1" s="117"/>
      <c r="S1" s="118"/>
      <c r="T1" s="118"/>
      <c r="U1" s="118"/>
      <c r="V1" s="121" t="s">
        <v>127</v>
      </c>
      <c r="W1" s="115"/>
      <c r="X1" s="115"/>
      <c r="Y1" s="119"/>
      <c r="Z1" s="117"/>
      <c r="AA1" s="119"/>
      <c r="AB1" s="119"/>
      <c r="AC1" s="119"/>
      <c r="AD1" s="119"/>
      <c r="AE1" s="119"/>
      <c r="AF1" s="119"/>
      <c r="AG1" s="120"/>
    </row>
    <row r="2" spans="1:33" s="1" customFormat="1" ht="12" customHeight="1">
      <c r="A2" s="107"/>
      <c r="B2" s="102"/>
      <c r="C2" s="102" t="s">
        <v>246</v>
      </c>
      <c r="D2" s="102"/>
      <c r="E2" s="102"/>
      <c r="F2" s="103"/>
      <c r="G2" s="94"/>
      <c r="H2" s="95"/>
      <c r="I2" s="96"/>
      <c r="J2" s="957" t="s">
        <v>42</v>
      </c>
      <c r="K2" s="958"/>
      <c r="L2" s="958"/>
      <c r="M2" s="958"/>
      <c r="N2" s="958"/>
      <c r="O2" s="958"/>
      <c r="P2" s="958"/>
      <c r="Q2" s="958"/>
      <c r="R2" s="958"/>
      <c r="S2" s="101"/>
      <c r="T2" s="101"/>
      <c r="U2" s="101"/>
      <c r="V2" s="94"/>
      <c r="W2" s="95"/>
      <c r="X2" s="96"/>
      <c r="Y2" s="940" t="s">
        <v>4</v>
      </c>
      <c r="Z2" s="941"/>
      <c r="AA2" s="941"/>
      <c r="AB2" s="941"/>
      <c r="AC2" s="941"/>
      <c r="AD2" s="941"/>
      <c r="AE2" s="941"/>
      <c r="AF2" s="941"/>
      <c r="AG2" s="942"/>
    </row>
    <row r="3" spans="1:33" s="1" customFormat="1" ht="12" customHeight="1">
      <c r="A3" s="107"/>
      <c r="B3" s="105"/>
      <c r="C3" s="105"/>
      <c r="D3" s="105"/>
      <c r="E3" s="105"/>
      <c r="F3" s="106"/>
      <c r="G3" s="97"/>
      <c r="H3" s="98"/>
      <c r="I3" s="99"/>
      <c r="J3" s="945" t="s">
        <v>150</v>
      </c>
      <c r="K3" s="956"/>
      <c r="L3" s="956"/>
      <c r="M3" s="956"/>
      <c r="N3" s="956"/>
      <c r="O3" s="956"/>
      <c r="P3" s="956"/>
      <c r="Q3" s="956"/>
      <c r="R3" s="956"/>
      <c r="S3" s="104"/>
      <c r="T3" s="104"/>
      <c r="U3" s="104"/>
      <c r="V3" s="97"/>
      <c r="W3" s="98"/>
      <c r="X3" s="99"/>
      <c r="Y3" s="943" t="s">
        <v>152</v>
      </c>
      <c r="Z3" s="944"/>
      <c r="AA3" s="944"/>
      <c r="AB3" s="944"/>
      <c r="AC3" s="944"/>
      <c r="AD3" s="944"/>
      <c r="AE3" s="944"/>
      <c r="AF3" s="944"/>
      <c r="AG3" s="945"/>
    </row>
    <row r="4" spans="1:33" s="1" customFormat="1" ht="96">
      <c r="A4" s="108" t="s">
        <v>126</v>
      </c>
      <c r="B4" s="100" t="s">
        <v>234</v>
      </c>
      <c r="C4" s="100" t="s">
        <v>241</v>
      </c>
      <c r="D4" s="100" t="s">
        <v>254</v>
      </c>
      <c r="E4" s="100" t="s">
        <v>48</v>
      </c>
      <c r="F4" s="100" t="s">
        <v>229</v>
      </c>
      <c r="G4" s="72" t="s">
        <v>116</v>
      </c>
      <c r="H4" s="116" t="s">
        <v>118</v>
      </c>
      <c r="I4" s="74" t="s">
        <v>117</v>
      </c>
      <c r="J4" s="36" t="s">
        <v>142</v>
      </c>
      <c r="K4" s="37" t="s">
        <v>143</v>
      </c>
      <c r="L4" s="37" t="s">
        <v>144</v>
      </c>
      <c r="M4" s="37" t="s">
        <v>265</v>
      </c>
      <c r="N4" s="37" t="s">
        <v>145</v>
      </c>
      <c r="O4" s="37" t="s">
        <v>146</v>
      </c>
      <c r="P4" s="37" t="s">
        <v>147</v>
      </c>
      <c r="Q4" s="37" t="s">
        <v>148</v>
      </c>
      <c r="R4" s="38" t="s">
        <v>149</v>
      </c>
      <c r="S4" s="25" t="s">
        <v>275</v>
      </c>
      <c r="T4" s="25" t="s">
        <v>276</v>
      </c>
      <c r="U4" s="25" t="s">
        <v>48</v>
      </c>
      <c r="V4" s="72" t="s">
        <v>116</v>
      </c>
      <c r="W4" s="116" t="s">
        <v>118</v>
      </c>
      <c r="X4" s="74" t="s">
        <v>117</v>
      </c>
      <c r="Y4" s="43" t="s">
        <v>255</v>
      </c>
      <c r="Z4" s="131" t="s">
        <v>256</v>
      </c>
      <c r="AA4" s="44" t="s">
        <v>257</v>
      </c>
      <c r="AB4" s="44" t="s">
        <v>258</v>
      </c>
      <c r="AC4" s="44" t="s">
        <v>259</v>
      </c>
      <c r="AD4" s="44" t="s">
        <v>260</v>
      </c>
      <c r="AE4" s="44" t="s">
        <v>261</v>
      </c>
      <c r="AF4" s="44" t="s">
        <v>262</v>
      </c>
      <c r="AG4" s="45" t="s">
        <v>50</v>
      </c>
    </row>
    <row r="5" spans="1:33">
      <c r="A5" s="110">
        <v>1</v>
      </c>
      <c r="B5" s="67" t="s">
        <v>239</v>
      </c>
      <c r="C5" s="16" t="s">
        <v>243</v>
      </c>
      <c r="D5" s="16" t="s">
        <v>251</v>
      </c>
      <c r="E5" s="17" t="s">
        <v>207</v>
      </c>
      <c r="F5" s="46" t="s">
        <v>89</v>
      </c>
      <c r="G5" s="40" t="s">
        <v>108</v>
      </c>
      <c r="H5" s="19" t="s">
        <v>89</v>
      </c>
      <c r="I5" s="41" t="s">
        <v>90</v>
      </c>
      <c r="J5" s="135"/>
      <c r="K5" s="136"/>
      <c r="L5" s="136"/>
      <c r="M5" s="136"/>
      <c r="N5" s="136"/>
      <c r="O5" s="136"/>
      <c r="P5" s="136"/>
      <c r="Q5" s="136"/>
      <c r="R5" s="61"/>
      <c r="S5" s="17"/>
      <c r="T5" s="17"/>
      <c r="U5" s="17" t="s">
        <v>207</v>
      </c>
      <c r="V5" s="40" t="s">
        <v>108</v>
      </c>
      <c r="W5" s="19" t="s">
        <v>89</v>
      </c>
      <c r="X5" s="41" t="s">
        <v>90</v>
      </c>
      <c r="Y5" s="135"/>
      <c r="Z5" s="136"/>
      <c r="AA5" s="60"/>
      <c r="AB5" s="60"/>
      <c r="AC5" s="60"/>
      <c r="AD5" s="60"/>
      <c r="AE5" s="60"/>
      <c r="AF5" s="60"/>
      <c r="AG5" s="61"/>
    </row>
    <row r="6" spans="1:33">
      <c r="A6" s="110">
        <v>2</v>
      </c>
      <c r="B6" s="66" t="s">
        <v>237</v>
      </c>
      <c r="C6" s="6" t="s">
        <v>244</v>
      </c>
      <c r="D6" s="6" t="s">
        <v>247</v>
      </c>
      <c r="E6" s="7" t="s">
        <v>207</v>
      </c>
      <c r="F6" s="47" t="s">
        <v>0</v>
      </c>
      <c r="G6" s="42" t="s">
        <v>108</v>
      </c>
      <c r="H6" s="137" t="s">
        <v>89</v>
      </c>
      <c r="I6" s="9" t="s">
        <v>90</v>
      </c>
      <c r="J6" s="62"/>
      <c r="K6" s="63"/>
      <c r="L6" s="63"/>
      <c r="M6" s="63"/>
      <c r="N6" s="63"/>
      <c r="O6" s="63"/>
      <c r="P6" s="63"/>
      <c r="Q6" s="63"/>
      <c r="R6" s="49"/>
      <c r="S6" s="7"/>
      <c r="T6" s="7"/>
      <c r="U6" s="7" t="s">
        <v>207</v>
      </c>
      <c r="V6" s="42" t="s">
        <v>108</v>
      </c>
      <c r="W6" s="137" t="s">
        <v>89</v>
      </c>
      <c r="X6" s="9" t="s">
        <v>90</v>
      </c>
      <c r="Y6" s="62"/>
      <c r="Z6" s="63"/>
      <c r="AA6" s="63"/>
      <c r="AB6" s="63"/>
      <c r="AC6" s="63"/>
      <c r="AD6" s="63"/>
      <c r="AE6" s="63"/>
      <c r="AF6" s="63"/>
      <c r="AG6" s="49"/>
    </row>
    <row r="7" spans="1:33">
      <c r="A7" s="110">
        <v>3</v>
      </c>
      <c r="B7" s="66" t="s">
        <v>50</v>
      </c>
      <c r="C7" s="6" t="s">
        <v>244</v>
      </c>
      <c r="D7" s="6" t="s">
        <v>249</v>
      </c>
      <c r="E7" s="7" t="s">
        <v>207</v>
      </c>
      <c r="F7" s="47" t="s">
        <v>0</v>
      </c>
      <c r="G7" s="42" t="s">
        <v>108</v>
      </c>
      <c r="H7" s="137" t="s">
        <v>89</v>
      </c>
      <c r="I7" s="9" t="s">
        <v>90</v>
      </c>
      <c r="J7" s="62"/>
      <c r="K7" s="63"/>
      <c r="L7" s="63"/>
      <c r="M7" s="63"/>
      <c r="N7" s="63"/>
      <c r="O7" s="63"/>
      <c r="P7" s="63"/>
      <c r="Q7" s="63"/>
      <c r="R7" s="49"/>
      <c r="S7" s="7"/>
      <c r="T7" s="7"/>
      <c r="U7" s="7" t="s">
        <v>207</v>
      </c>
      <c r="V7" s="42" t="s">
        <v>108</v>
      </c>
      <c r="W7" s="137" t="s">
        <v>89</v>
      </c>
      <c r="X7" s="9" t="s">
        <v>90</v>
      </c>
      <c r="Y7" s="62"/>
      <c r="Z7" s="63"/>
      <c r="AA7" s="63"/>
      <c r="AB7" s="63"/>
      <c r="AC7" s="63"/>
      <c r="AD7" s="63"/>
      <c r="AE7" s="63"/>
      <c r="AF7" s="63"/>
      <c r="AG7" s="49"/>
    </row>
    <row r="8" spans="1:33">
      <c r="A8" s="110">
        <v>4</v>
      </c>
      <c r="B8" s="66" t="s">
        <v>236</v>
      </c>
      <c r="C8" s="6" t="s">
        <v>243</v>
      </c>
      <c r="D8" s="6" t="s">
        <v>248</v>
      </c>
      <c r="E8" s="7" t="s">
        <v>207</v>
      </c>
      <c r="F8" s="47" t="s">
        <v>89</v>
      </c>
      <c r="G8" s="42" t="s">
        <v>108</v>
      </c>
      <c r="H8" s="137" t="s">
        <v>89</v>
      </c>
      <c r="I8" s="9" t="s">
        <v>90</v>
      </c>
      <c r="J8" s="62"/>
      <c r="K8" s="63"/>
      <c r="L8" s="63"/>
      <c r="M8" s="63"/>
      <c r="N8" s="63"/>
      <c r="O8" s="63"/>
      <c r="P8" s="63"/>
      <c r="Q8" s="63"/>
      <c r="R8" s="49"/>
      <c r="S8" s="7"/>
      <c r="T8" s="7"/>
      <c r="U8" s="7" t="s">
        <v>207</v>
      </c>
      <c r="V8" s="42" t="s">
        <v>108</v>
      </c>
      <c r="W8" s="137" t="s">
        <v>89</v>
      </c>
      <c r="X8" s="9" t="s">
        <v>90</v>
      </c>
      <c r="Y8" s="62"/>
      <c r="Z8" s="63"/>
      <c r="AA8" s="63"/>
      <c r="AB8" s="63"/>
      <c r="AC8" s="63"/>
      <c r="AD8" s="63"/>
      <c r="AE8" s="63"/>
      <c r="AF8" s="63"/>
      <c r="AG8" s="49"/>
    </row>
    <row r="9" spans="1:33">
      <c r="A9" s="110">
        <v>5</v>
      </c>
      <c r="B9" s="66" t="s">
        <v>236</v>
      </c>
      <c r="C9" s="6" t="s">
        <v>243</v>
      </c>
      <c r="D9" s="6" t="s">
        <v>250</v>
      </c>
      <c r="E9" s="7" t="s">
        <v>207</v>
      </c>
      <c r="F9" s="47" t="s">
        <v>89</v>
      </c>
      <c r="G9" s="42" t="s">
        <v>108</v>
      </c>
      <c r="H9" s="137" t="s">
        <v>89</v>
      </c>
      <c r="I9" s="9" t="s">
        <v>90</v>
      </c>
      <c r="J9" s="62"/>
      <c r="K9" s="63"/>
      <c r="L9" s="63"/>
      <c r="M9" s="63"/>
      <c r="N9" s="63"/>
      <c r="O9" s="63"/>
      <c r="P9" s="63"/>
      <c r="Q9" s="63"/>
      <c r="R9" s="49"/>
      <c r="S9" s="7"/>
      <c r="T9" s="7"/>
      <c r="U9" s="7" t="s">
        <v>207</v>
      </c>
      <c r="V9" s="42" t="s">
        <v>108</v>
      </c>
      <c r="W9" s="137" t="s">
        <v>89</v>
      </c>
      <c r="X9" s="9" t="s">
        <v>90</v>
      </c>
      <c r="Y9" s="62"/>
      <c r="Z9" s="63"/>
      <c r="AA9" s="63"/>
      <c r="AB9" s="63"/>
      <c r="AC9" s="63"/>
      <c r="AD9" s="63"/>
      <c r="AE9" s="63"/>
      <c r="AF9" s="63"/>
      <c r="AG9" s="49"/>
    </row>
    <row r="10" spans="1:33">
      <c r="A10" s="110">
        <v>6</v>
      </c>
      <c r="B10" s="66" t="s">
        <v>236</v>
      </c>
      <c r="C10" s="6" t="s">
        <v>242</v>
      </c>
      <c r="D10" s="6" t="s">
        <v>247</v>
      </c>
      <c r="E10" s="7" t="s">
        <v>207</v>
      </c>
      <c r="F10" s="47" t="s">
        <v>0</v>
      </c>
      <c r="G10" s="42" t="s">
        <v>108</v>
      </c>
      <c r="H10" s="137" t="s">
        <v>89</v>
      </c>
      <c r="I10" s="9" t="s">
        <v>90</v>
      </c>
      <c r="J10" s="62"/>
      <c r="K10" s="63"/>
      <c r="L10" s="63"/>
      <c r="M10" s="63"/>
      <c r="N10" s="63"/>
      <c r="O10" s="63"/>
      <c r="P10" s="63"/>
      <c r="Q10" s="63"/>
      <c r="R10" s="49"/>
      <c r="S10" s="7"/>
      <c r="T10" s="7"/>
      <c r="U10" s="7" t="s">
        <v>207</v>
      </c>
      <c r="V10" s="42" t="s">
        <v>108</v>
      </c>
      <c r="W10" s="137" t="s">
        <v>89</v>
      </c>
      <c r="X10" s="9" t="s">
        <v>90</v>
      </c>
      <c r="Y10" s="62"/>
      <c r="Z10" s="63"/>
      <c r="AA10" s="63"/>
      <c r="AB10" s="63"/>
      <c r="AC10" s="63"/>
      <c r="AD10" s="63"/>
      <c r="AE10" s="63"/>
      <c r="AF10" s="63"/>
      <c r="AG10" s="49"/>
    </row>
    <row r="11" spans="1:33">
      <c r="A11" s="110">
        <v>7</v>
      </c>
      <c r="B11" s="66" t="s">
        <v>236</v>
      </c>
      <c r="C11" s="6" t="s">
        <v>244</v>
      </c>
      <c r="D11" s="6" t="s">
        <v>248</v>
      </c>
      <c r="E11" s="7" t="s">
        <v>207</v>
      </c>
      <c r="F11" s="47" t="s">
        <v>0</v>
      </c>
      <c r="G11" s="42" t="s">
        <v>108</v>
      </c>
      <c r="H11" s="137" t="s">
        <v>89</v>
      </c>
      <c r="I11" s="9" t="s">
        <v>90</v>
      </c>
      <c r="J11" s="62"/>
      <c r="K11" s="63"/>
      <c r="L11" s="63"/>
      <c r="M11" s="63"/>
      <c r="N11" s="63"/>
      <c r="O11" s="63"/>
      <c r="P11" s="63"/>
      <c r="Q11" s="63"/>
      <c r="R11" s="49"/>
      <c r="S11" s="7"/>
      <c r="T11" s="7"/>
      <c r="U11" s="7" t="s">
        <v>207</v>
      </c>
      <c r="V11" s="42" t="s">
        <v>108</v>
      </c>
      <c r="W11" s="137" t="s">
        <v>89</v>
      </c>
      <c r="X11" s="9" t="s">
        <v>90</v>
      </c>
      <c r="Y11" s="62"/>
      <c r="Z11" s="63"/>
      <c r="AA11" s="63"/>
      <c r="AB11" s="63"/>
      <c r="AC11" s="63"/>
      <c r="AD11" s="63"/>
      <c r="AE11" s="63"/>
      <c r="AF11" s="63"/>
      <c r="AG11" s="49"/>
    </row>
    <row r="12" spans="1:33">
      <c r="A12" s="110">
        <v>8</v>
      </c>
      <c r="B12" s="66" t="s">
        <v>50</v>
      </c>
      <c r="C12" s="6" t="s">
        <v>242</v>
      </c>
      <c r="D12" s="6" t="s">
        <v>247</v>
      </c>
      <c r="E12" s="7" t="s">
        <v>207</v>
      </c>
      <c r="F12" s="47" t="s">
        <v>0</v>
      </c>
      <c r="G12" s="42" t="s">
        <v>50</v>
      </c>
      <c r="H12" s="137" t="s">
        <v>89</v>
      </c>
      <c r="I12" s="9" t="s">
        <v>96</v>
      </c>
      <c r="J12" s="62">
        <v>1</v>
      </c>
      <c r="K12" s="63">
        <v>1</v>
      </c>
      <c r="L12" s="63"/>
      <c r="M12" s="63">
        <v>1</v>
      </c>
      <c r="N12" s="63"/>
      <c r="O12" s="63"/>
      <c r="P12" s="63">
        <v>1</v>
      </c>
      <c r="Q12" s="63"/>
      <c r="R12" s="49"/>
      <c r="S12" s="7" t="s">
        <v>282</v>
      </c>
      <c r="T12" s="7" t="s">
        <v>270</v>
      </c>
      <c r="U12" s="7" t="s">
        <v>207</v>
      </c>
      <c r="V12" s="42" t="s">
        <v>50</v>
      </c>
      <c r="W12" s="137" t="s">
        <v>89</v>
      </c>
      <c r="X12" s="9" t="s">
        <v>96</v>
      </c>
      <c r="Y12" s="62">
        <v>1</v>
      </c>
      <c r="Z12" s="63"/>
      <c r="AA12" s="63">
        <v>1</v>
      </c>
      <c r="AB12" s="63"/>
      <c r="AC12" s="63"/>
      <c r="AD12" s="63">
        <v>1</v>
      </c>
      <c r="AE12" s="63"/>
      <c r="AF12" s="63"/>
      <c r="AG12" s="49"/>
    </row>
    <row r="13" spans="1:33">
      <c r="A13" s="110">
        <v>9</v>
      </c>
      <c r="B13" s="66" t="s">
        <v>236</v>
      </c>
      <c r="C13" s="6" t="s">
        <v>243</v>
      </c>
      <c r="D13" s="6" t="s">
        <v>250</v>
      </c>
      <c r="E13" s="7" t="s">
        <v>207</v>
      </c>
      <c r="F13" s="47" t="s">
        <v>89</v>
      </c>
      <c r="G13" s="42" t="s">
        <v>108</v>
      </c>
      <c r="H13" s="137" t="s">
        <v>89</v>
      </c>
      <c r="I13" s="9" t="s">
        <v>90</v>
      </c>
      <c r="J13" s="62"/>
      <c r="K13" s="63"/>
      <c r="L13" s="63"/>
      <c r="M13" s="63"/>
      <c r="N13" s="63"/>
      <c r="O13" s="63"/>
      <c r="P13" s="63"/>
      <c r="Q13" s="63"/>
      <c r="R13" s="49"/>
      <c r="S13" s="7"/>
      <c r="T13" s="7"/>
      <c r="U13" s="7" t="s">
        <v>207</v>
      </c>
      <c r="V13" s="42" t="s">
        <v>108</v>
      </c>
      <c r="W13" s="137" t="s">
        <v>89</v>
      </c>
      <c r="X13" s="9" t="s">
        <v>90</v>
      </c>
      <c r="Y13" s="62"/>
      <c r="Z13" s="63"/>
      <c r="AA13" s="63"/>
      <c r="AB13" s="63"/>
      <c r="AC13" s="63"/>
      <c r="AD13" s="63"/>
      <c r="AE13" s="63"/>
      <c r="AF13" s="63"/>
      <c r="AG13" s="49"/>
    </row>
    <row r="14" spans="1:33">
      <c r="A14" s="110">
        <v>10</v>
      </c>
      <c r="B14" s="66" t="s">
        <v>50</v>
      </c>
      <c r="C14" s="6" t="s">
        <v>242</v>
      </c>
      <c r="D14" s="6" t="s">
        <v>249</v>
      </c>
      <c r="E14" s="7" t="s">
        <v>207</v>
      </c>
      <c r="F14" s="47" t="s">
        <v>90</v>
      </c>
      <c r="G14" s="42" t="s">
        <v>108</v>
      </c>
      <c r="H14" s="137" t="s">
        <v>89</v>
      </c>
      <c r="I14" s="9" t="s">
        <v>90</v>
      </c>
      <c r="J14" s="62"/>
      <c r="K14" s="63"/>
      <c r="L14" s="63"/>
      <c r="M14" s="63"/>
      <c r="N14" s="63"/>
      <c r="O14" s="63"/>
      <c r="P14" s="63"/>
      <c r="Q14" s="63"/>
      <c r="R14" s="49"/>
      <c r="S14" s="7"/>
      <c r="T14" s="7"/>
      <c r="U14" s="7" t="s">
        <v>207</v>
      </c>
      <c r="V14" s="42" t="s">
        <v>108</v>
      </c>
      <c r="W14" s="137" t="s">
        <v>89</v>
      </c>
      <c r="X14" s="9" t="s">
        <v>90</v>
      </c>
      <c r="Y14" s="62"/>
      <c r="Z14" s="63"/>
      <c r="AA14" s="63"/>
      <c r="AB14" s="63"/>
      <c r="AC14" s="63"/>
      <c r="AD14" s="63"/>
      <c r="AE14" s="63"/>
      <c r="AF14" s="63"/>
      <c r="AG14" s="49"/>
    </row>
    <row r="15" spans="1:33">
      <c r="A15" s="110">
        <v>11</v>
      </c>
      <c r="B15" s="66" t="s">
        <v>239</v>
      </c>
      <c r="C15" s="6" t="s">
        <v>243</v>
      </c>
      <c r="D15" s="6" t="s">
        <v>247</v>
      </c>
      <c r="E15" s="7" t="s">
        <v>207</v>
      </c>
      <c r="F15" s="47" t="s">
        <v>0</v>
      </c>
      <c r="G15" s="42" t="s">
        <v>108</v>
      </c>
      <c r="H15" s="137" t="s">
        <v>89</v>
      </c>
      <c r="I15" s="9" t="s">
        <v>90</v>
      </c>
      <c r="J15" s="62"/>
      <c r="K15" s="63"/>
      <c r="L15" s="63"/>
      <c r="M15" s="63"/>
      <c r="N15" s="63"/>
      <c r="O15" s="63"/>
      <c r="P15" s="63"/>
      <c r="Q15" s="63"/>
      <c r="R15" s="49"/>
      <c r="S15" s="47"/>
      <c r="T15" s="47"/>
      <c r="U15" s="7" t="s">
        <v>207</v>
      </c>
      <c r="V15" s="42" t="s">
        <v>108</v>
      </c>
      <c r="W15" s="137" t="s">
        <v>89</v>
      </c>
      <c r="X15" s="9" t="s">
        <v>90</v>
      </c>
      <c r="Y15" s="62"/>
      <c r="Z15" s="63"/>
      <c r="AA15" s="63"/>
      <c r="AB15" s="63"/>
      <c r="AC15" s="63"/>
      <c r="AD15" s="63"/>
      <c r="AE15" s="63"/>
      <c r="AF15" s="63"/>
      <c r="AG15" s="49"/>
    </row>
    <row r="16" spans="1:33">
      <c r="A16" s="110">
        <v>12</v>
      </c>
      <c r="B16" s="66" t="s">
        <v>294</v>
      </c>
      <c r="C16" s="6" t="s">
        <v>242</v>
      </c>
      <c r="D16" s="6" t="s">
        <v>248</v>
      </c>
      <c r="E16" s="7" t="s">
        <v>207</v>
      </c>
      <c r="F16" s="47" t="s">
        <v>89</v>
      </c>
      <c r="G16" s="42" t="s">
        <v>50</v>
      </c>
      <c r="H16" s="137" t="s">
        <v>89</v>
      </c>
      <c r="I16" s="9" t="s">
        <v>96</v>
      </c>
      <c r="J16" s="62"/>
      <c r="K16" s="63">
        <v>1</v>
      </c>
      <c r="L16" s="63"/>
      <c r="M16" s="63"/>
      <c r="N16" s="63"/>
      <c r="O16" s="63"/>
      <c r="P16" s="63">
        <v>1</v>
      </c>
      <c r="Q16" s="63"/>
      <c r="R16" s="49"/>
      <c r="S16" s="7" t="s">
        <v>282</v>
      </c>
      <c r="T16" s="7" t="s">
        <v>271</v>
      </c>
      <c r="U16" s="7" t="s">
        <v>207</v>
      </c>
      <c r="V16" s="42" t="s">
        <v>50</v>
      </c>
      <c r="W16" s="137" t="s">
        <v>89</v>
      </c>
      <c r="X16" s="9" t="s">
        <v>96</v>
      </c>
      <c r="Y16" s="62"/>
      <c r="Z16" s="63"/>
      <c r="AA16" s="63"/>
      <c r="AB16" s="63"/>
      <c r="AC16" s="63">
        <v>1</v>
      </c>
      <c r="AD16" s="63"/>
      <c r="AE16" s="63"/>
      <c r="AF16" s="63"/>
      <c r="AG16" s="49"/>
    </row>
    <row r="17" spans="1:33">
      <c r="A17" s="110">
        <v>13</v>
      </c>
      <c r="B17" s="66" t="s">
        <v>294</v>
      </c>
      <c r="C17" s="47" t="s">
        <v>242</v>
      </c>
      <c r="D17" s="6" t="s">
        <v>249</v>
      </c>
      <c r="E17" s="47" t="s">
        <v>207</v>
      </c>
      <c r="F17" s="47" t="s">
        <v>90</v>
      </c>
      <c r="G17" s="42" t="s">
        <v>108</v>
      </c>
      <c r="H17" s="137" t="s">
        <v>89</v>
      </c>
      <c r="I17" s="9" t="s">
        <v>90</v>
      </c>
      <c r="J17" s="62"/>
      <c r="K17" s="63"/>
      <c r="L17" s="63"/>
      <c r="M17" s="63"/>
      <c r="N17" s="63"/>
      <c r="O17" s="63"/>
      <c r="P17" s="63"/>
      <c r="Q17" s="63"/>
      <c r="R17" s="49"/>
      <c r="S17" s="7"/>
      <c r="T17" s="7"/>
      <c r="U17" s="47" t="s">
        <v>207</v>
      </c>
      <c r="V17" s="42" t="s">
        <v>108</v>
      </c>
      <c r="W17" s="137" t="s">
        <v>89</v>
      </c>
      <c r="X17" s="9" t="s">
        <v>90</v>
      </c>
      <c r="Y17" s="62"/>
      <c r="Z17" s="63"/>
      <c r="AA17" s="63"/>
      <c r="AB17" s="63"/>
      <c r="AC17" s="63"/>
      <c r="AD17" s="63"/>
      <c r="AE17" s="63"/>
      <c r="AF17" s="63"/>
      <c r="AG17" s="49"/>
    </row>
    <row r="18" spans="1:33">
      <c r="A18" s="110">
        <v>14</v>
      </c>
      <c r="B18" s="66" t="s">
        <v>238</v>
      </c>
      <c r="C18" s="47" t="s">
        <v>243</v>
      </c>
      <c r="D18" s="6" t="s">
        <v>253</v>
      </c>
      <c r="E18" s="47" t="s">
        <v>207</v>
      </c>
      <c r="F18" s="47" t="s">
        <v>0</v>
      </c>
      <c r="G18" s="42" t="s">
        <v>114</v>
      </c>
      <c r="H18" s="137" t="s">
        <v>89</v>
      </c>
      <c r="I18" s="9" t="s">
        <v>96</v>
      </c>
      <c r="J18" s="62"/>
      <c r="K18" s="63"/>
      <c r="L18" s="63"/>
      <c r="M18" s="63">
        <v>1</v>
      </c>
      <c r="N18" s="63"/>
      <c r="O18" s="63"/>
      <c r="P18" s="63">
        <v>1</v>
      </c>
      <c r="Q18" s="63">
        <v>1</v>
      </c>
      <c r="R18" s="49"/>
      <c r="S18" s="7" t="s">
        <v>280</v>
      </c>
      <c r="T18" s="7" t="s">
        <v>270</v>
      </c>
      <c r="U18" s="47" t="s">
        <v>207</v>
      </c>
      <c r="V18" s="42" t="s">
        <v>114</v>
      </c>
      <c r="W18" s="137" t="s">
        <v>89</v>
      </c>
      <c r="X18" s="9" t="s">
        <v>96</v>
      </c>
      <c r="Y18" s="62"/>
      <c r="Z18" s="63"/>
      <c r="AA18" s="63">
        <v>1</v>
      </c>
      <c r="AB18" s="63"/>
      <c r="AC18" s="63">
        <v>1</v>
      </c>
      <c r="AD18" s="63"/>
      <c r="AE18" s="63"/>
      <c r="AF18" s="63"/>
      <c r="AG18" s="49">
        <v>1</v>
      </c>
    </row>
    <row r="19" spans="1:33">
      <c r="A19" s="110">
        <v>15</v>
      </c>
      <c r="B19" s="66" t="s">
        <v>240</v>
      </c>
      <c r="C19" s="6" t="s">
        <v>243</v>
      </c>
      <c r="D19" s="6" t="s">
        <v>252</v>
      </c>
      <c r="E19" s="7" t="s">
        <v>207</v>
      </c>
      <c r="F19" s="47" t="s">
        <v>89</v>
      </c>
      <c r="G19" s="42" t="s">
        <v>112</v>
      </c>
      <c r="H19" s="137" t="s">
        <v>89</v>
      </c>
      <c r="I19" s="9" t="s">
        <v>96</v>
      </c>
      <c r="J19" s="62"/>
      <c r="K19" s="63"/>
      <c r="L19" s="63"/>
      <c r="M19" s="63">
        <v>1</v>
      </c>
      <c r="N19" s="63"/>
      <c r="O19" s="63"/>
      <c r="P19" s="63"/>
      <c r="Q19" s="63"/>
      <c r="R19" s="49"/>
      <c r="S19" s="7" t="s">
        <v>280</v>
      </c>
      <c r="T19" s="7" t="s">
        <v>271</v>
      </c>
      <c r="U19" s="7" t="s">
        <v>207</v>
      </c>
      <c r="V19" s="42" t="s">
        <v>112</v>
      </c>
      <c r="W19" s="137" t="s">
        <v>89</v>
      </c>
      <c r="X19" s="9" t="s">
        <v>96</v>
      </c>
      <c r="Y19" s="62"/>
      <c r="Z19" s="63"/>
      <c r="AA19" s="63"/>
      <c r="AB19" s="63"/>
      <c r="AC19" s="63"/>
      <c r="AD19" s="63">
        <v>1</v>
      </c>
      <c r="AE19" s="63"/>
      <c r="AF19" s="63"/>
      <c r="AG19" s="49"/>
    </row>
    <row r="20" spans="1:33">
      <c r="A20" s="110"/>
      <c r="B20" s="6" t="s">
        <v>240</v>
      </c>
      <c r="C20" s="6" t="s">
        <v>243</v>
      </c>
      <c r="D20" s="6" t="s">
        <v>252</v>
      </c>
      <c r="E20" s="6" t="s">
        <v>207</v>
      </c>
      <c r="F20" s="6" t="s">
        <v>89</v>
      </c>
      <c r="G20" s="42" t="s">
        <v>50</v>
      </c>
      <c r="H20" s="137" t="s">
        <v>0</v>
      </c>
      <c r="I20" s="9" t="s">
        <v>96</v>
      </c>
      <c r="J20" s="62"/>
      <c r="K20" s="63"/>
      <c r="L20" s="63"/>
      <c r="M20" s="63">
        <v>1</v>
      </c>
      <c r="N20" s="63"/>
      <c r="O20" s="63"/>
      <c r="P20" s="63"/>
      <c r="Q20" s="63"/>
      <c r="R20" s="49"/>
      <c r="S20" s="7"/>
      <c r="T20" s="7"/>
      <c r="U20" s="6" t="s">
        <v>207</v>
      </c>
      <c r="V20" s="42" t="s">
        <v>50</v>
      </c>
      <c r="W20" s="137" t="s">
        <v>0</v>
      </c>
      <c r="X20" s="9" t="s">
        <v>96</v>
      </c>
      <c r="Y20" s="62"/>
      <c r="Z20" s="63"/>
      <c r="AA20" s="63"/>
      <c r="AB20" s="63"/>
      <c r="AC20" s="63"/>
      <c r="AD20" s="63"/>
      <c r="AE20" s="63"/>
      <c r="AF20" s="63"/>
      <c r="AG20" s="49"/>
    </row>
    <row r="21" spans="1:33">
      <c r="A21" s="110">
        <v>16</v>
      </c>
      <c r="B21" s="66" t="s">
        <v>240</v>
      </c>
      <c r="C21" s="6" t="s">
        <v>245</v>
      </c>
      <c r="D21" s="6" t="s">
        <v>249</v>
      </c>
      <c r="E21" s="7" t="s">
        <v>207</v>
      </c>
      <c r="F21" s="47" t="s">
        <v>89</v>
      </c>
      <c r="G21" s="42" t="s">
        <v>108</v>
      </c>
      <c r="H21" s="137" t="s">
        <v>89</v>
      </c>
      <c r="I21" s="9" t="s">
        <v>90</v>
      </c>
      <c r="J21" s="62"/>
      <c r="K21" s="63"/>
      <c r="L21" s="63"/>
      <c r="M21" s="63"/>
      <c r="N21" s="63"/>
      <c r="O21" s="63"/>
      <c r="P21" s="63"/>
      <c r="Q21" s="63"/>
      <c r="R21" s="49"/>
      <c r="S21" s="7"/>
      <c r="T21" s="7"/>
      <c r="U21" s="7" t="s">
        <v>207</v>
      </c>
      <c r="V21" s="42" t="s">
        <v>108</v>
      </c>
      <c r="W21" s="137" t="s">
        <v>89</v>
      </c>
      <c r="X21" s="9" t="s">
        <v>90</v>
      </c>
      <c r="Y21" s="62"/>
      <c r="Z21" s="63"/>
      <c r="AA21" s="63"/>
      <c r="AB21" s="63"/>
      <c r="AC21" s="63"/>
      <c r="AD21" s="63"/>
      <c r="AE21" s="63"/>
      <c r="AF21" s="63"/>
      <c r="AG21" s="49"/>
    </row>
    <row r="22" spans="1:33">
      <c r="A22" s="110">
        <v>17</v>
      </c>
      <c r="B22" s="66" t="s">
        <v>240</v>
      </c>
      <c r="C22" s="6" t="s">
        <v>90</v>
      </c>
      <c r="D22" s="6" t="s">
        <v>249</v>
      </c>
      <c r="E22" s="7" t="s">
        <v>207</v>
      </c>
      <c r="F22" s="47" t="s">
        <v>0</v>
      </c>
      <c r="G22" s="42" t="s">
        <v>108</v>
      </c>
      <c r="H22" s="137" t="s">
        <v>89</v>
      </c>
      <c r="I22" s="9" t="s">
        <v>90</v>
      </c>
      <c r="J22" s="62"/>
      <c r="K22" s="63"/>
      <c r="L22" s="63"/>
      <c r="M22" s="63"/>
      <c r="N22" s="63"/>
      <c r="O22" s="63"/>
      <c r="P22" s="63"/>
      <c r="Q22" s="63"/>
      <c r="R22" s="49"/>
      <c r="S22" s="7"/>
      <c r="T22" s="7"/>
      <c r="U22" s="7" t="s">
        <v>207</v>
      </c>
      <c r="V22" s="42" t="s">
        <v>108</v>
      </c>
      <c r="W22" s="137" t="s">
        <v>89</v>
      </c>
      <c r="X22" s="9" t="s">
        <v>90</v>
      </c>
      <c r="Y22" s="62"/>
      <c r="Z22" s="63"/>
      <c r="AA22" s="63"/>
      <c r="AB22" s="63"/>
      <c r="AC22" s="63"/>
      <c r="AD22" s="63"/>
      <c r="AE22" s="63"/>
      <c r="AF22" s="63"/>
      <c r="AG22" s="49"/>
    </row>
    <row r="23" spans="1:33">
      <c r="A23" s="110">
        <v>18</v>
      </c>
      <c r="B23" s="66" t="s">
        <v>240</v>
      </c>
      <c r="C23" s="6" t="s">
        <v>90</v>
      </c>
      <c r="D23" s="6" t="s">
        <v>253</v>
      </c>
      <c r="E23" s="7" t="s">
        <v>207</v>
      </c>
      <c r="F23" s="47" t="s">
        <v>0</v>
      </c>
      <c r="G23" s="42" t="s">
        <v>108</v>
      </c>
      <c r="H23" s="137" t="s">
        <v>89</v>
      </c>
      <c r="I23" s="9" t="s">
        <v>90</v>
      </c>
      <c r="J23" s="62"/>
      <c r="K23" s="63"/>
      <c r="L23" s="63"/>
      <c r="M23" s="63"/>
      <c r="N23" s="63"/>
      <c r="O23" s="63"/>
      <c r="P23" s="63"/>
      <c r="Q23" s="63"/>
      <c r="R23" s="49"/>
      <c r="S23" s="7"/>
      <c r="T23" s="7"/>
      <c r="U23" s="7" t="s">
        <v>207</v>
      </c>
      <c r="V23" s="42" t="s">
        <v>108</v>
      </c>
      <c r="W23" s="137" t="s">
        <v>89</v>
      </c>
      <c r="X23" s="9" t="s">
        <v>90</v>
      </c>
      <c r="Y23" s="62"/>
      <c r="Z23" s="63"/>
      <c r="AA23" s="63"/>
      <c r="AB23" s="63"/>
      <c r="AC23" s="63"/>
      <c r="AD23" s="63"/>
      <c r="AE23" s="63"/>
      <c r="AF23" s="63"/>
      <c r="AG23" s="49"/>
    </row>
    <row r="24" spans="1:33">
      <c r="A24" s="110">
        <v>19</v>
      </c>
      <c r="B24" s="66" t="s">
        <v>240</v>
      </c>
      <c r="C24" s="6" t="s">
        <v>242</v>
      </c>
      <c r="D24" s="6" t="s">
        <v>248</v>
      </c>
      <c r="E24" s="7" t="s">
        <v>207</v>
      </c>
      <c r="F24" s="47" t="s">
        <v>0</v>
      </c>
      <c r="G24" s="42" t="s">
        <v>108</v>
      </c>
      <c r="H24" s="137" t="s">
        <v>89</v>
      </c>
      <c r="I24" s="9" t="s">
        <v>90</v>
      </c>
      <c r="J24" s="62"/>
      <c r="K24" s="63"/>
      <c r="L24" s="63"/>
      <c r="M24" s="63"/>
      <c r="N24" s="63"/>
      <c r="O24" s="63"/>
      <c r="P24" s="63"/>
      <c r="Q24" s="63"/>
      <c r="R24" s="49"/>
      <c r="S24" s="7"/>
      <c r="T24" s="7"/>
      <c r="U24" s="7" t="s">
        <v>207</v>
      </c>
      <c r="V24" s="42" t="s">
        <v>108</v>
      </c>
      <c r="W24" s="137" t="s">
        <v>89</v>
      </c>
      <c r="X24" s="9" t="s">
        <v>90</v>
      </c>
      <c r="Y24" s="62"/>
      <c r="Z24" s="63"/>
      <c r="AA24" s="63"/>
      <c r="AB24" s="63"/>
      <c r="AC24" s="63"/>
      <c r="AD24" s="63"/>
      <c r="AE24" s="63"/>
      <c r="AF24" s="63"/>
      <c r="AG24" s="49"/>
    </row>
    <row r="25" spans="1:33">
      <c r="A25" s="110">
        <v>20</v>
      </c>
      <c r="B25" s="66" t="s">
        <v>239</v>
      </c>
      <c r="C25" s="6" t="s">
        <v>244</v>
      </c>
      <c r="D25" s="6" t="s">
        <v>247</v>
      </c>
      <c r="E25" s="7" t="s">
        <v>207</v>
      </c>
      <c r="F25" s="47" t="s">
        <v>0</v>
      </c>
      <c r="G25" s="42" t="s">
        <v>108</v>
      </c>
      <c r="H25" s="137" t="s">
        <v>89</v>
      </c>
      <c r="I25" s="9" t="s">
        <v>90</v>
      </c>
      <c r="J25" s="62"/>
      <c r="K25" s="63"/>
      <c r="L25" s="63"/>
      <c r="M25" s="63"/>
      <c r="N25" s="63"/>
      <c r="O25" s="63"/>
      <c r="P25" s="63"/>
      <c r="Q25" s="63"/>
      <c r="R25" s="49"/>
      <c r="S25" s="7"/>
      <c r="T25" s="7"/>
      <c r="U25" s="7" t="s">
        <v>207</v>
      </c>
      <c r="V25" s="42" t="s">
        <v>108</v>
      </c>
      <c r="W25" s="137" t="s">
        <v>89</v>
      </c>
      <c r="X25" s="9" t="s">
        <v>90</v>
      </c>
      <c r="Y25" s="62"/>
      <c r="Z25" s="63"/>
      <c r="AA25" s="63"/>
      <c r="AB25" s="63"/>
      <c r="AC25" s="63"/>
      <c r="AD25" s="63"/>
      <c r="AE25" s="63"/>
      <c r="AF25" s="63"/>
      <c r="AG25" s="49"/>
    </row>
    <row r="26" spans="1:33">
      <c r="A26" s="110">
        <v>21</v>
      </c>
      <c r="B26" s="66" t="s">
        <v>239</v>
      </c>
      <c r="C26" s="6" t="s">
        <v>245</v>
      </c>
      <c r="D26" s="6" t="s">
        <v>253</v>
      </c>
      <c r="E26" s="7" t="s">
        <v>207</v>
      </c>
      <c r="F26" s="47" t="s">
        <v>89</v>
      </c>
      <c r="G26" s="42" t="s">
        <v>50</v>
      </c>
      <c r="H26" s="137" t="s">
        <v>89</v>
      </c>
      <c r="I26" s="9" t="s">
        <v>96</v>
      </c>
      <c r="J26" s="62"/>
      <c r="K26" s="63"/>
      <c r="L26" s="63"/>
      <c r="M26" s="63">
        <v>1</v>
      </c>
      <c r="N26" s="63"/>
      <c r="O26" s="63"/>
      <c r="P26" s="63"/>
      <c r="Q26" s="63"/>
      <c r="R26" s="49"/>
      <c r="S26" s="7" t="s">
        <v>282</v>
      </c>
      <c r="T26" s="7" t="s">
        <v>272</v>
      </c>
      <c r="U26" s="7" t="s">
        <v>207</v>
      </c>
      <c r="V26" s="42" t="s">
        <v>50</v>
      </c>
      <c r="W26" s="137" t="s">
        <v>89</v>
      </c>
      <c r="X26" s="9" t="s">
        <v>96</v>
      </c>
      <c r="Y26" s="62"/>
      <c r="Z26" s="63"/>
      <c r="AA26" s="63"/>
      <c r="AB26" s="63"/>
      <c r="AC26" s="63"/>
      <c r="AD26" s="63"/>
      <c r="AE26" s="63"/>
      <c r="AF26" s="63"/>
      <c r="AG26" s="49"/>
    </row>
    <row r="27" spans="1:33">
      <c r="A27" s="110">
        <v>22</v>
      </c>
      <c r="B27" s="66" t="s">
        <v>240</v>
      </c>
      <c r="C27" s="6" t="s">
        <v>244</v>
      </c>
      <c r="D27" s="6" t="s">
        <v>249</v>
      </c>
      <c r="E27" s="7" t="s">
        <v>207</v>
      </c>
      <c r="F27" s="47" t="s">
        <v>0</v>
      </c>
      <c r="G27" s="42" t="s">
        <v>108</v>
      </c>
      <c r="H27" s="137" t="s">
        <v>89</v>
      </c>
      <c r="I27" s="9" t="s">
        <v>90</v>
      </c>
      <c r="J27" s="62"/>
      <c r="K27" s="63"/>
      <c r="L27" s="63"/>
      <c r="M27" s="63"/>
      <c r="N27" s="63"/>
      <c r="O27" s="63"/>
      <c r="P27" s="63"/>
      <c r="Q27" s="63"/>
      <c r="R27" s="49"/>
      <c r="S27" s="7"/>
      <c r="T27" s="7"/>
      <c r="U27" s="7" t="s">
        <v>207</v>
      </c>
      <c r="V27" s="42" t="s">
        <v>108</v>
      </c>
      <c r="W27" s="137" t="s">
        <v>89</v>
      </c>
      <c r="X27" s="9" t="s">
        <v>90</v>
      </c>
      <c r="Y27" s="62"/>
      <c r="Z27" s="63"/>
      <c r="AA27" s="63"/>
      <c r="AB27" s="63"/>
      <c r="AC27" s="63"/>
      <c r="AD27" s="63"/>
      <c r="AE27" s="63"/>
      <c r="AF27" s="63"/>
      <c r="AG27" s="49"/>
    </row>
    <row r="28" spans="1:33">
      <c r="A28" s="110">
        <v>23</v>
      </c>
      <c r="B28" s="66" t="s">
        <v>240</v>
      </c>
      <c r="C28" s="6" t="s">
        <v>90</v>
      </c>
      <c r="D28" s="6" t="s">
        <v>247</v>
      </c>
      <c r="E28" s="7" t="s">
        <v>207</v>
      </c>
      <c r="F28" s="47" t="s">
        <v>0</v>
      </c>
      <c r="G28" s="42" t="s">
        <v>108</v>
      </c>
      <c r="H28" s="137" t="s">
        <v>89</v>
      </c>
      <c r="I28" s="9" t="s">
        <v>90</v>
      </c>
      <c r="J28" s="62"/>
      <c r="K28" s="63"/>
      <c r="L28" s="63"/>
      <c r="M28" s="63"/>
      <c r="N28" s="63"/>
      <c r="O28" s="63"/>
      <c r="P28" s="63"/>
      <c r="Q28" s="63"/>
      <c r="R28" s="49"/>
      <c r="S28" s="7"/>
      <c r="T28" s="7"/>
      <c r="U28" s="7" t="s">
        <v>207</v>
      </c>
      <c r="V28" s="42" t="s">
        <v>108</v>
      </c>
      <c r="W28" s="137" t="s">
        <v>89</v>
      </c>
      <c r="X28" s="9" t="s">
        <v>90</v>
      </c>
      <c r="Y28" s="62"/>
      <c r="Z28" s="63"/>
      <c r="AA28" s="63"/>
      <c r="AB28" s="63"/>
      <c r="AC28" s="63"/>
      <c r="AD28" s="63"/>
      <c r="AE28" s="63"/>
      <c r="AF28" s="63"/>
      <c r="AG28" s="49"/>
    </row>
    <row r="29" spans="1:33">
      <c r="A29" s="110">
        <v>24</v>
      </c>
      <c r="B29" s="66" t="s">
        <v>240</v>
      </c>
      <c r="C29" s="6" t="s">
        <v>244</v>
      </c>
      <c r="D29" s="6" t="s">
        <v>249</v>
      </c>
      <c r="E29" s="7" t="s">
        <v>207</v>
      </c>
      <c r="F29" s="47" t="s">
        <v>0</v>
      </c>
      <c r="G29" s="42" t="s">
        <v>108</v>
      </c>
      <c r="H29" s="137" t="s">
        <v>89</v>
      </c>
      <c r="I29" s="9" t="s">
        <v>90</v>
      </c>
      <c r="J29" s="62"/>
      <c r="K29" s="63"/>
      <c r="L29" s="63"/>
      <c r="M29" s="63"/>
      <c r="N29" s="63"/>
      <c r="O29" s="63"/>
      <c r="P29" s="63"/>
      <c r="Q29" s="63"/>
      <c r="R29" s="49"/>
      <c r="S29" s="7"/>
      <c r="T29" s="7"/>
      <c r="U29" s="7" t="s">
        <v>207</v>
      </c>
      <c r="V29" s="42" t="s">
        <v>108</v>
      </c>
      <c r="W29" s="137" t="s">
        <v>89</v>
      </c>
      <c r="X29" s="9" t="s">
        <v>90</v>
      </c>
      <c r="Y29" s="62"/>
      <c r="Z29" s="63"/>
      <c r="AA29" s="63"/>
      <c r="AB29" s="63"/>
      <c r="AC29" s="63"/>
      <c r="AD29" s="63"/>
      <c r="AE29" s="63"/>
      <c r="AF29" s="63"/>
      <c r="AG29" s="49"/>
    </row>
    <row r="30" spans="1:33">
      <c r="A30" s="110">
        <v>25</v>
      </c>
      <c r="B30" s="66" t="s">
        <v>240</v>
      </c>
      <c r="C30" s="6" t="s">
        <v>244</v>
      </c>
      <c r="D30" s="6" t="s">
        <v>250</v>
      </c>
      <c r="E30" s="7" t="s">
        <v>207</v>
      </c>
      <c r="F30" s="47" t="s">
        <v>0</v>
      </c>
      <c r="G30" s="42" t="s">
        <v>108</v>
      </c>
      <c r="H30" s="137" t="s">
        <v>89</v>
      </c>
      <c r="I30" s="9" t="s">
        <v>90</v>
      </c>
      <c r="J30" s="62"/>
      <c r="K30" s="63"/>
      <c r="L30" s="63"/>
      <c r="M30" s="63"/>
      <c r="N30" s="63"/>
      <c r="O30" s="63"/>
      <c r="P30" s="63"/>
      <c r="Q30" s="63"/>
      <c r="R30" s="49"/>
      <c r="S30" s="7"/>
      <c r="T30" s="7"/>
      <c r="U30" s="7" t="s">
        <v>207</v>
      </c>
      <c r="V30" s="42" t="s">
        <v>108</v>
      </c>
      <c r="W30" s="137" t="s">
        <v>89</v>
      </c>
      <c r="X30" s="9" t="s">
        <v>90</v>
      </c>
      <c r="Y30" s="62"/>
      <c r="Z30" s="63"/>
      <c r="AA30" s="63"/>
      <c r="AB30" s="63"/>
      <c r="AC30" s="63"/>
      <c r="AD30" s="63"/>
      <c r="AE30" s="63"/>
      <c r="AF30" s="63"/>
      <c r="AG30" s="49"/>
    </row>
    <row r="31" spans="1:33">
      <c r="A31" s="110">
        <v>26</v>
      </c>
      <c r="B31" s="66" t="s">
        <v>235</v>
      </c>
      <c r="C31" s="6" t="s">
        <v>244</v>
      </c>
      <c r="D31" s="6" t="s">
        <v>250</v>
      </c>
      <c r="E31" s="7" t="s">
        <v>207</v>
      </c>
      <c r="F31" s="47" t="s">
        <v>0</v>
      </c>
      <c r="G31" s="42" t="s">
        <v>112</v>
      </c>
      <c r="H31" s="137" t="s">
        <v>89</v>
      </c>
      <c r="I31" s="9" t="s">
        <v>96</v>
      </c>
      <c r="J31" s="62"/>
      <c r="K31" s="63"/>
      <c r="L31" s="63"/>
      <c r="M31" s="63">
        <v>1</v>
      </c>
      <c r="N31" s="63"/>
      <c r="O31" s="63"/>
      <c r="P31" s="63">
        <v>1</v>
      </c>
      <c r="Q31" s="63"/>
      <c r="R31" s="49"/>
      <c r="S31" s="7" t="s">
        <v>282</v>
      </c>
      <c r="T31" s="7" t="s">
        <v>273</v>
      </c>
      <c r="U31" s="7" t="s">
        <v>207</v>
      </c>
      <c r="V31" s="42" t="s">
        <v>112</v>
      </c>
      <c r="W31" s="137" t="s">
        <v>89</v>
      </c>
      <c r="X31" s="9" t="s">
        <v>96</v>
      </c>
      <c r="Y31" s="62"/>
      <c r="Z31" s="63"/>
      <c r="AA31" s="63"/>
      <c r="AB31" s="63"/>
      <c r="AC31" s="63">
        <v>1</v>
      </c>
      <c r="AD31" s="63">
        <v>1</v>
      </c>
      <c r="AE31" s="63"/>
      <c r="AF31" s="63"/>
      <c r="AG31" s="49"/>
    </row>
    <row r="32" spans="1:33">
      <c r="A32" s="110">
        <v>27</v>
      </c>
      <c r="B32" s="66" t="s">
        <v>240</v>
      </c>
      <c r="C32" s="6" t="s">
        <v>244</v>
      </c>
      <c r="D32" s="6" t="s">
        <v>251</v>
      </c>
      <c r="E32" s="7" t="s">
        <v>207</v>
      </c>
      <c r="F32" s="47" t="s">
        <v>89</v>
      </c>
      <c r="G32" s="42" t="s">
        <v>108</v>
      </c>
      <c r="H32" s="137" t="s">
        <v>89</v>
      </c>
      <c r="I32" s="9" t="s">
        <v>90</v>
      </c>
      <c r="J32" s="62"/>
      <c r="K32" s="63"/>
      <c r="L32" s="63"/>
      <c r="M32" s="63"/>
      <c r="N32" s="63"/>
      <c r="O32" s="63"/>
      <c r="P32" s="63"/>
      <c r="Q32" s="63"/>
      <c r="R32" s="49"/>
      <c r="S32" s="7"/>
      <c r="T32" s="7"/>
      <c r="U32" s="7" t="s">
        <v>207</v>
      </c>
      <c r="V32" s="42" t="s">
        <v>108</v>
      </c>
      <c r="W32" s="137" t="s">
        <v>89</v>
      </c>
      <c r="X32" s="9" t="s">
        <v>90</v>
      </c>
      <c r="Y32" s="62"/>
      <c r="Z32" s="63"/>
      <c r="AA32" s="63"/>
      <c r="AB32" s="63"/>
      <c r="AC32" s="63"/>
      <c r="AD32" s="63"/>
      <c r="AE32" s="63"/>
      <c r="AF32" s="63"/>
      <c r="AG32" s="49"/>
    </row>
    <row r="33" spans="1:33">
      <c r="A33" s="110">
        <v>28</v>
      </c>
      <c r="B33" s="66" t="s">
        <v>235</v>
      </c>
      <c r="C33" s="6" t="s">
        <v>244</v>
      </c>
      <c r="D33" s="6" t="s">
        <v>248</v>
      </c>
      <c r="E33" s="7" t="s">
        <v>207</v>
      </c>
      <c r="F33" s="47" t="s">
        <v>0</v>
      </c>
      <c r="G33" s="42" t="s">
        <v>50</v>
      </c>
      <c r="H33" s="137" t="s">
        <v>89</v>
      </c>
      <c r="I33" s="9" t="s">
        <v>96</v>
      </c>
      <c r="J33" s="62"/>
      <c r="K33" s="63"/>
      <c r="L33" s="63"/>
      <c r="M33" s="63">
        <v>1</v>
      </c>
      <c r="N33" s="63"/>
      <c r="O33" s="63"/>
      <c r="P33" s="63"/>
      <c r="Q33" s="63"/>
      <c r="R33" s="49"/>
      <c r="S33" s="7" t="s">
        <v>280</v>
      </c>
      <c r="T33" s="7" t="s">
        <v>271</v>
      </c>
      <c r="U33" s="7" t="s">
        <v>207</v>
      </c>
      <c r="V33" s="42" t="s">
        <v>50</v>
      </c>
      <c r="W33" s="137" t="s">
        <v>89</v>
      </c>
      <c r="X33" s="9" t="s">
        <v>96</v>
      </c>
      <c r="Y33" s="62"/>
      <c r="Z33" s="63"/>
      <c r="AA33" s="63"/>
      <c r="AB33" s="63"/>
      <c r="AC33" s="63">
        <v>1</v>
      </c>
      <c r="AD33" s="63">
        <v>1</v>
      </c>
      <c r="AE33" s="63"/>
      <c r="AF33" s="63"/>
      <c r="AG33" s="49"/>
    </row>
    <row r="34" spans="1:33">
      <c r="A34" s="110">
        <v>29</v>
      </c>
      <c r="B34" s="66" t="s">
        <v>235</v>
      </c>
      <c r="C34" s="6" t="s">
        <v>244</v>
      </c>
      <c r="D34" s="6" t="s">
        <v>247</v>
      </c>
      <c r="E34" s="7" t="s">
        <v>207</v>
      </c>
      <c r="F34" s="47" t="s">
        <v>0</v>
      </c>
      <c r="G34" s="42" t="s">
        <v>50</v>
      </c>
      <c r="H34" s="137" t="s">
        <v>89</v>
      </c>
      <c r="I34" s="9" t="s">
        <v>96</v>
      </c>
      <c r="J34" s="62"/>
      <c r="K34" s="63"/>
      <c r="L34" s="63">
        <v>1</v>
      </c>
      <c r="M34" s="63">
        <v>1</v>
      </c>
      <c r="N34" s="63"/>
      <c r="O34" s="63"/>
      <c r="P34" s="63"/>
      <c r="Q34" s="63"/>
      <c r="R34" s="49"/>
      <c r="S34" s="7" t="s">
        <v>281</v>
      </c>
      <c r="T34" s="7" t="s">
        <v>270</v>
      </c>
      <c r="U34" s="7" t="s">
        <v>207</v>
      </c>
      <c r="V34" s="42" t="s">
        <v>50</v>
      </c>
      <c r="W34" s="137" t="s">
        <v>89</v>
      </c>
      <c r="X34" s="9" t="s">
        <v>96</v>
      </c>
      <c r="Y34" s="62"/>
      <c r="Z34" s="63"/>
      <c r="AA34" s="63"/>
      <c r="AB34" s="63"/>
      <c r="AC34" s="63">
        <v>1</v>
      </c>
      <c r="AD34" s="63">
        <v>1</v>
      </c>
      <c r="AE34" s="63"/>
      <c r="AF34" s="63"/>
      <c r="AG34" s="49"/>
    </row>
    <row r="35" spans="1:33">
      <c r="A35" s="110">
        <v>30</v>
      </c>
      <c r="B35" s="66" t="s">
        <v>239</v>
      </c>
      <c r="C35" s="6" t="s">
        <v>243</v>
      </c>
      <c r="D35" s="6" t="s">
        <v>247</v>
      </c>
      <c r="E35" s="7" t="s">
        <v>207</v>
      </c>
      <c r="F35" s="47" t="s">
        <v>89</v>
      </c>
      <c r="G35" s="42" t="s">
        <v>108</v>
      </c>
      <c r="H35" s="137" t="s">
        <v>89</v>
      </c>
      <c r="I35" s="9" t="s">
        <v>90</v>
      </c>
      <c r="J35" s="62"/>
      <c r="K35" s="63"/>
      <c r="L35" s="63"/>
      <c r="M35" s="63"/>
      <c r="N35" s="63"/>
      <c r="O35" s="63"/>
      <c r="P35" s="63"/>
      <c r="Q35" s="63"/>
      <c r="R35" s="49"/>
      <c r="S35" s="7"/>
      <c r="T35" s="7"/>
      <c r="U35" s="7" t="s">
        <v>207</v>
      </c>
      <c r="V35" s="42" t="s">
        <v>108</v>
      </c>
      <c r="W35" s="137" t="s">
        <v>89</v>
      </c>
      <c r="X35" s="9" t="s">
        <v>90</v>
      </c>
      <c r="Y35" s="62"/>
      <c r="Z35" s="63"/>
      <c r="AA35" s="63"/>
      <c r="AB35" s="63"/>
      <c r="AC35" s="63"/>
      <c r="AD35" s="63"/>
      <c r="AE35" s="63"/>
      <c r="AF35" s="63"/>
      <c r="AG35" s="49"/>
    </row>
    <row r="36" spans="1:33">
      <c r="A36" s="110">
        <v>31</v>
      </c>
      <c r="B36" s="66" t="s">
        <v>235</v>
      </c>
      <c r="C36" s="6" t="s">
        <v>244</v>
      </c>
      <c r="D36" s="6" t="s">
        <v>248</v>
      </c>
      <c r="E36" s="7" t="s">
        <v>207</v>
      </c>
      <c r="F36" s="47" t="s">
        <v>89</v>
      </c>
      <c r="G36" s="42" t="s">
        <v>50</v>
      </c>
      <c r="H36" s="137" t="s">
        <v>89</v>
      </c>
      <c r="I36" s="9" t="s">
        <v>96</v>
      </c>
      <c r="J36" s="62"/>
      <c r="K36" s="63"/>
      <c r="L36" s="63"/>
      <c r="M36" s="63">
        <v>1</v>
      </c>
      <c r="N36" s="63"/>
      <c r="O36" s="63"/>
      <c r="P36" s="63"/>
      <c r="Q36" s="63"/>
      <c r="R36" s="49"/>
      <c r="S36" s="7" t="s">
        <v>281</v>
      </c>
      <c r="T36" s="7" t="s">
        <v>270</v>
      </c>
      <c r="U36" s="7" t="s">
        <v>207</v>
      </c>
      <c r="V36" s="42" t="s">
        <v>50</v>
      </c>
      <c r="W36" s="137" t="s">
        <v>89</v>
      </c>
      <c r="X36" s="9" t="s">
        <v>96</v>
      </c>
      <c r="Y36" s="62"/>
      <c r="Z36" s="63"/>
      <c r="AA36" s="63"/>
      <c r="AB36" s="63"/>
      <c r="AC36" s="63"/>
      <c r="AD36" s="63">
        <v>1</v>
      </c>
      <c r="AE36" s="63"/>
      <c r="AF36" s="63"/>
      <c r="AG36" s="49"/>
    </row>
    <row r="37" spans="1:33">
      <c r="A37" s="110">
        <v>32</v>
      </c>
      <c r="B37" s="66" t="s">
        <v>240</v>
      </c>
      <c r="C37" s="6" t="s">
        <v>244</v>
      </c>
      <c r="D37" s="6" t="s">
        <v>252</v>
      </c>
      <c r="E37" s="7" t="s">
        <v>207</v>
      </c>
      <c r="F37" s="47" t="s">
        <v>89</v>
      </c>
      <c r="G37" s="42" t="s">
        <v>108</v>
      </c>
      <c r="H37" s="137" t="s">
        <v>89</v>
      </c>
      <c r="I37" s="9" t="s">
        <v>90</v>
      </c>
      <c r="J37" s="62"/>
      <c r="K37" s="63"/>
      <c r="L37" s="63"/>
      <c r="M37" s="63"/>
      <c r="N37" s="63"/>
      <c r="O37" s="63"/>
      <c r="P37" s="63"/>
      <c r="Q37" s="63"/>
      <c r="R37" s="49"/>
      <c r="S37" s="7"/>
      <c r="T37" s="7"/>
      <c r="U37" s="7" t="s">
        <v>207</v>
      </c>
      <c r="V37" s="42" t="s">
        <v>108</v>
      </c>
      <c r="W37" s="137" t="s">
        <v>89</v>
      </c>
      <c r="X37" s="9" t="s">
        <v>90</v>
      </c>
      <c r="Y37" s="62"/>
      <c r="Z37" s="63"/>
      <c r="AA37" s="63"/>
      <c r="AB37" s="63"/>
      <c r="AC37" s="63"/>
      <c r="AD37" s="63"/>
      <c r="AE37" s="63"/>
      <c r="AF37" s="63"/>
      <c r="AG37" s="49"/>
    </row>
    <row r="38" spans="1:33">
      <c r="A38" s="110">
        <v>33</v>
      </c>
      <c r="B38" s="66" t="s">
        <v>240</v>
      </c>
      <c r="C38" s="6" t="s">
        <v>244</v>
      </c>
      <c r="D38" s="6" t="s">
        <v>249</v>
      </c>
      <c r="E38" s="7" t="s">
        <v>207</v>
      </c>
      <c r="F38" s="47" t="s">
        <v>90</v>
      </c>
      <c r="G38" s="42" t="s">
        <v>108</v>
      </c>
      <c r="H38" s="137" t="s">
        <v>89</v>
      </c>
      <c r="I38" s="9" t="s">
        <v>90</v>
      </c>
      <c r="J38" s="62"/>
      <c r="K38" s="63"/>
      <c r="L38" s="63"/>
      <c r="M38" s="63"/>
      <c r="N38" s="63"/>
      <c r="O38" s="63"/>
      <c r="P38" s="63"/>
      <c r="Q38" s="63"/>
      <c r="R38" s="49"/>
      <c r="S38" s="7"/>
      <c r="T38" s="7"/>
      <c r="U38" s="7" t="s">
        <v>207</v>
      </c>
      <c r="V38" s="42" t="s">
        <v>108</v>
      </c>
      <c r="W38" s="137" t="s">
        <v>89</v>
      </c>
      <c r="X38" s="9" t="s">
        <v>90</v>
      </c>
      <c r="Y38" s="62"/>
      <c r="Z38" s="63"/>
      <c r="AA38" s="63"/>
      <c r="AB38" s="63"/>
      <c r="AC38" s="63"/>
      <c r="AD38" s="63"/>
      <c r="AE38" s="63"/>
      <c r="AF38" s="63"/>
      <c r="AG38" s="49"/>
    </row>
    <row r="39" spans="1:33">
      <c r="A39" s="110">
        <v>34</v>
      </c>
      <c r="B39" s="66" t="s">
        <v>240</v>
      </c>
      <c r="C39" s="6" t="s">
        <v>244</v>
      </c>
      <c r="D39" s="6" t="s">
        <v>248</v>
      </c>
      <c r="E39" s="7" t="s">
        <v>207</v>
      </c>
      <c r="F39" s="47" t="s">
        <v>0</v>
      </c>
      <c r="G39" s="42" t="s">
        <v>108</v>
      </c>
      <c r="H39" s="137" t="s">
        <v>89</v>
      </c>
      <c r="I39" s="9" t="s">
        <v>90</v>
      </c>
      <c r="J39" s="62"/>
      <c r="K39" s="63"/>
      <c r="L39" s="63"/>
      <c r="M39" s="63"/>
      <c r="N39" s="63"/>
      <c r="O39" s="63"/>
      <c r="P39" s="63"/>
      <c r="Q39" s="63"/>
      <c r="R39" s="49"/>
      <c r="S39" s="7"/>
      <c r="T39" s="7"/>
      <c r="U39" s="7" t="s">
        <v>207</v>
      </c>
      <c r="V39" s="42" t="s">
        <v>108</v>
      </c>
      <c r="W39" s="137" t="s">
        <v>89</v>
      </c>
      <c r="X39" s="9" t="s">
        <v>90</v>
      </c>
      <c r="Y39" s="62"/>
      <c r="Z39" s="63"/>
      <c r="AA39" s="63"/>
      <c r="AB39" s="63"/>
      <c r="AC39" s="63"/>
      <c r="AD39" s="63"/>
      <c r="AE39" s="63"/>
      <c r="AF39" s="63"/>
      <c r="AG39" s="49"/>
    </row>
    <row r="40" spans="1:33">
      <c r="A40" s="110">
        <v>35</v>
      </c>
      <c r="B40" s="66" t="s">
        <v>235</v>
      </c>
      <c r="C40" s="6" t="s">
        <v>244</v>
      </c>
      <c r="D40" s="6" t="s">
        <v>249</v>
      </c>
      <c r="E40" s="7" t="s">
        <v>207</v>
      </c>
      <c r="F40" s="47" t="s">
        <v>0</v>
      </c>
      <c r="G40" s="42" t="s">
        <v>50</v>
      </c>
      <c r="H40" s="137" t="s">
        <v>89</v>
      </c>
      <c r="I40" s="9" t="s">
        <v>96</v>
      </c>
      <c r="J40" s="62"/>
      <c r="K40" s="63"/>
      <c r="L40" s="63">
        <v>1</v>
      </c>
      <c r="M40" s="63">
        <v>1</v>
      </c>
      <c r="N40" s="63"/>
      <c r="O40" s="63"/>
      <c r="P40" s="63"/>
      <c r="Q40" s="63"/>
      <c r="R40" s="49"/>
      <c r="S40" s="7" t="s">
        <v>280</v>
      </c>
      <c r="T40" s="7" t="s">
        <v>271</v>
      </c>
      <c r="U40" s="7" t="s">
        <v>207</v>
      </c>
      <c r="V40" s="42" t="s">
        <v>50</v>
      </c>
      <c r="W40" s="137" t="s">
        <v>89</v>
      </c>
      <c r="X40" s="9" t="s">
        <v>96</v>
      </c>
      <c r="Y40" s="62"/>
      <c r="Z40" s="63"/>
      <c r="AA40" s="63"/>
      <c r="AB40" s="63"/>
      <c r="AC40" s="63">
        <v>1</v>
      </c>
      <c r="AD40" s="63">
        <v>1</v>
      </c>
      <c r="AE40" s="63"/>
      <c r="AF40" s="63"/>
      <c r="AG40" s="49"/>
    </row>
    <row r="41" spans="1:33">
      <c r="A41" s="110">
        <v>36</v>
      </c>
      <c r="B41" s="66" t="s">
        <v>293</v>
      </c>
      <c r="C41" s="6" t="s">
        <v>244</v>
      </c>
      <c r="D41" s="6" t="s">
        <v>247</v>
      </c>
      <c r="E41" s="7" t="s">
        <v>207</v>
      </c>
      <c r="F41" s="47" t="s">
        <v>0</v>
      </c>
      <c r="G41" s="42" t="s">
        <v>108</v>
      </c>
      <c r="H41" s="137" t="s">
        <v>89</v>
      </c>
      <c r="I41" s="9" t="s">
        <v>90</v>
      </c>
      <c r="J41" s="62"/>
      <c r="K41" s="63"/>
      <c r="L41" s="63"/>
      <c r="M41" s="63"/>
      <c r="N41" s="63"/>
      <c r="O41" s="63"/>
      <c r="P41" s="63"/>
      <c r="Q41" s="63"/>
      <c r="R41" s="49"/>
      <c r="S41" s="7"/>
      <c r="T41" s="7"/>
      <c r="U41" s="7" t="s">
        <v>207</v>
      </c>
      <c r="V41" s="42" t="s">
        <v>108</v>
      </c>
      <c r="W41" s="137" t="s">
        <v>89</v>
      </c>
      <c r="X41" s="9" t="s">
        <v>90</v>
      </c>
      <c r="Y41" s="62"/>
      <c r="Z41" s="63"/>
      <c r="AA41" s="63"/>
      <c r="AB41" s="63"/>
      <c r="AC41" s="63"/>
      <c r="AD41" s="63"/>
      <c r="AE41" s="63"/>
      <c r="AF41" s="63"/>
      <c r="AG41" s="49"/>
    </row>
    <row r="42" spans="1:33">
      <c r="A42" s="110">
        <v>37</v>
      </c>
      <c r="B42" s="66" t="s">
        <v>293</v>
      </c>
      <c r="C42" s="6" t="s">
        <v>244</v>
      </c>
      <c r="D42" s="6" t="s">
        <v>247</v>
      </c>
      <c r="E42" s="7" t="s">
        <v>207</v>
      </c>
      <c r="F42" s="47" t="s">
        <v>0</v>
      </c>
      <c r="G42" s="42" t="s">
        <v>108</v>
      </c>
      <c r="H42" s="137" t="s">
        <v>89</v>
      </c>
      <c r="I42" s="9" t="s">
        <v>90</v>
      </c>
      <c r="J42" s="62"/>
      <c r="K42" s="63"/>
      <c r="L42" s="63"/>
      <c r="M42" s="63"/>
      <c r="N42" s="63"/>
      <c r="O42" s="63"/>
      <c r="P42" s="63"/>
      <c r="Q42" s="63"/>
      <c r="R42" s="49"/>
      <c r="S42" s="7"/>
      <c r="T42" s="7"/>
      <c r="U42" s="7" t="s">
        <v>207</v>
      </c>
      <c r="V42" s="42" t="s">
        <v>108</v>
      </c>
      <c r="W42" s="137" t="s">
        <v>89</v>
      </c>
      <c r="X42" s="9" t="s">
        <v>90</v>
      </c>
      <c r="Y42" s="62"/>
      <c r="Z42" s="63"/>
      <c r="AA42" s="63"/>
      <c r="AB42" s="63"/>
      <c r="AC42" s="63"/>
      <c r="AD42" s="63"/>
      <c r="AE42" s="63"/>
      <c r="AF42" s="63"/>
      <c r="AG42" s="49"/>
    </row>
    <row r="43" spans="1:33">
      <c r="A43" s="110">
        <v>38</v>
      </c>
      <c r="B43" s="66" t="s">
        <v>293</v>
      </c>
      <c r="C43" s="6" t="s">
        <v>244</v>
      </c>
      <c r="D43" s="6" t="s">
        <v>249</v>
      </c>
      <c r="E43" s="7" t="s">
        <v>207</v>
      </c>
      <c r="F43" s="47" t="s">
        <v>0</v>
      </c>
      <c r="G43" s="42" t="s">
        <v>108</v>
      </c>
      <c r="H43" s="137" t="s">
        <v>89</v>
      </c>
      <c r="I43" s="9" t="s">
        <v>90</v>
      </c>
      <c r="J43" s="62"/>
      <c r="K43" s="63"/>
      <c r="L43" s="63"/>
      <c r="M43" s="63"/>
      <c r="N43" s="63"/>
      <c r="O43" s="63"/>
      <c r="P43" s="63"/>
      <c r="Q43" s="63"/>
      <c r="R43" s="49"/>
      <c r="S43" s="7"/>
      <c r="T43" s="7"/>
      <c r="U43" s="7" t="s">
        <v>207</v>
      </c>
      <c r="V43" s="42" t="s">
        <v>108</v>
      </c>
      <c r="W43" s="137" t="s">
        <v>89</v>
      </c>
      <c r="X43" s="9" t="s">
        <v>90</v>
      </c>
      <c r="Y43" s="62"/>
      <c r="Z43" s="63"/>
      <c r="AA43" s="63"/>
      <c r="AB43" s="63"/>
      <c r="AC43" s="63"/>
      <c r="AD43" s="63"/>
      <c r="AE43" s="63"/>
      <c r="AF43" s="63"/>
      <c r="AG43" s="49"/>
    </row>
    <row r="44" spans="1:33">
      <c r="A44" s="110">
        <v>39</v>
      </c>
      <c r="B44" s="66" t="s">
        <v>235</v>
      </c>
      <c r="C44" s="6" t="s">
        <v>244</v>
      </c>
      <c r="D44" s="6" t="s">
        <v>249</v>
      </c>
      <c r="E44" s="7" t="s">
        <v>207</v>
      </c>
      <c r="F44" s="47" t="s">
        <v>0</v>
      </c>
      <c r="G44" s="42" t="s">
        <v>50</v>
      </c>
      <c r="H44" s="137" t="s">
        <v>89</v>
      </c>
      <c r="I44" s="9" t="s">
        <v>96</v>
      </c>
      <c r="J44" s="62"/>
      <c r="K44" s="63"/>
      <c r="L44" s="63">
        <v>1</v>
      </c>
      <c r="M44" s="63">
        <v>1</v>
      </c>
      <c r="N44" s="63"/>
      <c r="O44" s="63"/>
      <c r="P44" s="63"/>
      <c r="Q44" s="63"/>
      <c r="R44" s="49"/>
      <c r="S44" s="7" t="s">
        <v>282</v>
      </c>
      <c r="T44" s="7" t="s">
        <v>273</v>
      </c>
      <c r="U44" s="7" t="s">
        <v>207</v>
      </c>
      <c r="V44" s="42" t="s">
        <v>50</v>
      </c>
      <c r="W44" s="137" t="s">
        <v>89</v>
      </c>
      <c r="X44" s="9" t="s">
        <v>96</v>
      </c>
      <c r="Y44" s="62"/>
      <c r="Z44" s="63">
        <v>1</v>
      </c>
      <c r="AA44" s="63"/>
      <c r="AB44" s="63"/>
      <c r="AC44" s="63"/>
      <c r="AD44" s="63"/>
      <c r="AE44" s="63"/>
      <c r="AF44" s="63"/>
      <c r="AG44" s="49"/>
    </row>
    <row r="45" spans="1:33">
      <c r="A45" s="110">
        <v>40</v>
      </c>
      <c r="B45" s="66" t="s">
        <v>235</v>
      </c>
      <c r="C45" s="6" t="s">
        <v>242</v>
      </c>
      <c r="D45" s="6" t="s">
        <v>250</v>
      </c>
      <c r="E45" s="7" t="s">
        <v>207</v>
      </c>
      <c r="F45" s="47" t="s">
        <v>89</v>
      </c>
      <c r="G45" s="42" t="s">
        <v>50</v>
      </c>
      <c r="H45" s="137" t="s">
        <v>89</v>
      </c>
      <c r="I45" s="9" t="s">
        <v>96</v>
      </c>
      <c r="J45" s="62"/>
      <c r="K45" s="63"/>
      <c r="L45" s="63"/>
      <c r="M45" s="63">
        <v>1</v>
      </c>
      <c r="N45" s="63"/>
      <c r="O45" s="63"/>
      <c r="P45" s="63">
        <v>1</v>
      </c>
      <c r="Q45" s="63"/>
      <c r="R45" s="49"/>
      <c r="S45" s="7" t="s">
        <v>280</v>
      </c>
      <c r="T45" s="7" t="s">
        <v>273</v>
      </c>
      <c r="U45" s="7" t="s">
        <v>207</v>
      </c>
      <c r="V45" s="42" t="s">
        <v>50</v>
      </c>
      <c r="W45" s="137" t="s">
        <v>89</v>
      </c>
      <c r="X45" s="9" t="s">
        <v>96</v>
      </c>
      <c r="Y45" s="62"/>
      <c r="Z45" s="63">
        <v>1</v>
      </c>
      <c r="AA45" s="63"/>
      <c r="AB45" s="63"/>
      <c r="AC45" s="63"/>
      <c r="AD45" s="63"/>
      <c r="AE45" s="63"/>
      <c r="AF45" s="63"/>
      <c r="AG45" s="49"/>
    </row>
    <row r="46" spans="1:33">
      <c r="A46" s="110">
        <v>41</v>
      </c>
      <c r="B46" s="66" t="s">
        <v>240</v>
      </c>
      <c r="C46" s="6" t="s">
        <v>244</v>
      </c>
      <c r="D46" s="6" t="s">
        <v>248</v>
      </c>
      <c r="E46" s="7" t="s">
        <v>207</v>
      </c>
      <c r="F46" s="47" t="s">
        <v>89</v>
      </c>
      <c r="G46" s="42" t="s">
        <v>108</v>
      </c>
      <c r="H46" s="137" t="s">
        <v>89</v>
      </c>
      <c r="I46" s="9" t="s">
        <v>90</v>
      </c>
      <c r="J46" s="62"/>
      <c r="K46" s="63"/>
      <c r="L46" s="63"/>
      <c r="M46" s="63"/>
      <c r="N46" s="63"/>
      <c r="O46" s="63"/>
      <c r="P46" s="63"/>
      <c r="Q46" s="63"/>
      <c r="R46" s="49"/>
      <c r="S46" s="7"/>
      <c r="T46" s="7"/>
      <c r="U46" s="7" t="s">
        <v>207</v>
      </c>
      <c r="V46" s="42" t="s">
        <v>108</v>
      </c>
      <c r="W46" s="137" t="s">
        <v>89</v>
      </c>
      <c r="X46" s="9" t="s">
        <v>90</v>
      </c>
      <c r="Y46" s="62"/>
      <c r="Z46" s="63"/>
      <c r="AA46" s="63"/>
      <c r="AB46" s="63"/>
      <c r="AC46" s="63"/>
      <c r="AD46" s="63"/>
      <c r="AE46" s="63"/>
      <c r="AF46" s="63"/>
      <c r="AG46" s="49"/>
    </row>
    <row r="47" spans="1:33">
      <c r="A47" s="110">
        <v>42</v>
      </c>
      <c r="B47" s="66" t="s">
        <v>235</v>
      </c>
      <c r="C47" s="6" t="s">
        <v>242</v>
      </c>
      <c r="D47" s="6" t="s">
        <v>249</v>
      </c>
      <c r="E47" s="7" t="s">
        <v>207</v>
      </c>
      <c r="F47" s="47" t="s">
        <v>0</v>
      </c>
      <c r="G47" s="42" t="s">
        <v>50</v>
      </c>
      <c r="H47" s="137" t="s">
        <v>89</v>
      </c>
      <c r="I47" s="9" t="s">
        <v>96</v>
      </c>
      <c r="J47" s="62"/>
      <c r="K47" s="63"/>
      <c r="L47" s="63"/>
      <c r="M47" s="63">
        <v>1</v>
      </c>
      <c r="N47" s="63"/>
      <c r="O47" s="63"/>
      <c r="P47" s="63"/>
      <c r="Q47" s="63"/>
      <c r="R47" s="49"/>
      <c r="S47" s="7" t="s">
        <v>280</v>
      </c>
      <c r="T47" s="7" t="s">
        <v>273</v>
      </c>
      <c r="U47" s="7" t="s">
        <v>207</v>
      </c>
      <c r="V47" s="42" t="s">
        <v>50</v>
      </c>
      <c r="W47" s="137" t="s">
        <v>89</v>
      </c>
      <c r="X47" s="9" t="s">
        <v>96</v>
      </c>
      <c r="Y47" s="62"/>
      <c r="Z47" s="63">
        <v>1</v>
      </c>
      <c r="AA47" s="63"/>
      <c r="AB47" s="63"/>
      <c r="AC47" s="63"/>
      <c r="AD47" s="63"/>
      <c r="AE47" s="63"/>
      <c r="AF47" s="63"/>
      <c r="AG47" s="49"/>
    </row>
    <row r="48" spans="1:33">
      <c r="A48" s="110">
        <v>43</v>
      </c>
      <c r="B48" s="66" t="s">
        <v>235</v>
      </c>
      <c r="C48" s="6" t="s">
        <v>245</v>
      </c>
      <c r="D48" s="6" t="s">
        <v>250</v>
      </c>
      <c r="E48" s="7" t="s">
        <v>207</v>
      </c>
      <c r="F48" s="47" t="s">
        <v>0</v>
      </c>
      <c r="G48" s="42" t="s">
        <v>50</v>
      </c>
      <c r="H48" s="137" t="s">
        <v>89</v>
      </c>
      <c r="I48" s="9" t="s">
        <v>96</v>
      </c>
      <c r="J48" s="62"/>
      <c r="K48" s="63"/>
      <c r="L48" s="63"/>
      <c r="M48" s="63">
        <v>1</v>
      </c>
      <c r="N48" s="63"/>
      <c r="O48" s="63"/>
      <c r="P48" s="63"/>
      <c r="Q48" s="63"/>
      <c r="R48" s="49"/>
      <c r="S48" s="7" t="s">
        <v>281</v>
      </c>
      <c r="T48" s="7" t="s">
        <v>273</v>
      </c>
      <c r="U48" s="7" t="s">
        <v>207</v>
      </c>
      <c r="V48" s="42" t="s">
        <v>50</v>
      </c>
      <c r="W48" s="137" t="s">
        <v>89</v>
      </c>
      <c r="X48" s="9" t="s">
        <v>96</v>
      </c>
      <c r="Y48" s="62"/>
      <c r="Z48" s="63">
        <v>1</v>
      </c>
      <c r="AA48" s="63"/>
      <c r="AB48" s="63"/>
      <c r="AC48" s="63"/>
      <c r="AD48" s="63"/>
      <c r="AE48" s="63"/>
      <c r="AF48" s="63"/>
      <c r="AG48" s="49"/>
    </row>
    <row r="49" spans="1:33">
      <c r="A49" s="110">
        <v>44</v>
      </c>
      <c r="B49" s="66" t="s">
        <v>239</v>
      </c>
      <c r="C49" s="6" t="s">
        <v>243</v>
      </c>
      <c r="D49" s="6" t="s">
        <v>251</v>
      </c>
      <c r="E49" s="7" t="s">
        <v>207</v>
      </c>
      <c r="F49" s="47" t="s">
        <v>89</v>
      </c>
      <c r="G49" s="42" t="s">
        <v>108</v>
      </c>
      <c r="H49" s="137" t="s">
        <v>89</v>
      </c>
      <c r="I49" s="9" t="s">
        <v>90</v>
      </c>
      <c r="J49" s="62"/>
      <c r="K49" s="63"/>
      <c r="L49" s="63"/>
      <c r="M49" s="63"/>
      <c r="N49" s="63"/>
      <c r="O49" s="63"/>
      <c r="P49" s="63"/>
      <c r="Q49" s="63"/>
      <c r="R49" s="49"/>
      <c r="S49" s="7"/>
      <c r="T49" s="7"/>
      <c r="U49" s="7" t="s">
        <v>207</v>
      </c>
      <c r="V49" s="42" t="s">
        <v>108</v>
      </c>
      <c r="W49" s="137" t="s">
        <v>89</v>
      </c>
      <c r="X49" s="9" t="s">
        <v>90</v>
      </c>
      <c r="Y49" s="62"/>
      <c r="Z49" s="63"/>
      <c r="AA49" s="63"/>
      <c r="AB49" s="63"/>
      <c r="AC49" s="63"/>
      <c r="AD49" s="63"/>
      <c r="AE49" s="63"/>
      <c r="AF49" s="63"/>
      <c r="AG49" s="49"/>
    </row>
    <row r="50" spans="1:33">
      <c r="A50" s="110">
        <v>45</v>
      </c>
      <c r="B50" s="66" t="s">
        <v>235</v>
      </c>
      <c r="C50" s="6" t="s">
        <v>245</v>
      </c>
      <c r="D50" s="6" t="s">
        <v>248</v>
      </c>
      <c r="E50" s="7" t="s">
        <v>207</v>
      </c>
      <c r="F50" s="47" t="s">
        <v>89</v>
      </c>
      <c r="G50" s="42" t="s">
        <v>108</v>
      </c>
      <c r="H50" s="137" t="s">
        <v>89</v>
      </c>
      <c r="I50" s="9" t="s">
        <v>90</v>
      </c>
      <c r="J50" s="62"/>
      <c r="K50" s="63"/>
      <c r="L50" s="63"/>
      <c r="M50" s="63"/>
      <c r="N50" s="63"/>
      <c r="O50" s="63"/>
      <c r="P50" s="63"/>
      <c r="Q50" s="63"/>
      <c r="R50" s="49"/>
      <c r="S50" s="7"/>
      <c r="T50" s="7"/>
      <c r="U50" s="7" t="s">
        <v>207</v>
      </c>
      <c r="V50" s="42" t="s">
        <v>108</v>
      </c>
      <c r="W50" s="137" t="s">
        <v>89</v>
      </c>
      <c r="X50" s="9" t="s">
        <v>90</v>
      </c>
      <c r="Y50" s="62"/>
      <c r="Z50" s="63"/>
      <c r="AA50" s="63"/>
      <c r="AB50" s="63"/>
      <c r="AC50" s="63"/>
      <c r="AD50" s="63"/>
      <c r="AE50" s="63"/>
      <c r="AF50" s="63"/>
      <c r="AG50" s="49"/>
    </row>
    <row r="51" spans="1:33">
      <c r="A51" s="110">
        <v>46</v>
      </c>
      <c r="B51" s="66" t="s">
        <v>235</v>
      </c>
      <c r="C51" s="6" t="s">
        <v>245</v>
      </c>
      <c r="D51" s="6" t="s">
        <v>248</v>
      </c>
      <c r="E51" s="7" t="s">
        <v>207</v>
      </c>
      <c r="F51" s="47" t="s">
        <v>89</v>
      </c>
      <c r="G51" s="42" t="s">
        <v>50</v>
      </c>
      <c r="H51" s="137" t="s">
        <v>89</v>
      </c>
      <c r="I51" s="9" t="s">
        <v>96</v>
      </c>
      <c r="J51" s="62"/>
      <c r="K51" s="63"/>
      <c r="L51" s="63">
        <v>1</v>
      </c>
      <c r="M51" s="63">
        <v>1</v>
      </c>
      <c r="N51" s="63"/>
      <c r="O51" s="63"/>
      <c r="P51" s="63"/>
      <c r="Q51" s="63">
        <v>1</v>
      </c>
      <c r="R51" s="49"/>
      <c r="S51" s="47" t="s">
        <v>281</v>
      </c>
      <c r="T51" s="47" t="s">
        <v>270</v>
      </c>
      <c r="U51" s="7" t="s">
        <v>207</v>
      </c>
      <c r="V51" s="42" t="s">
        <v>50</v>
      </c>
      <c r="W51" s="137" t="s">
        <v>89</v>
      </c>
      <c r="X51" s="9" t="s">
        <v>96</v>
      </c>
      <c r="Y51" s="62"/>
      <c r="Z51" s="63"/>
      <c r="AA51" s="63"/>
      <c r="AB51" s="63"/>
      <c r="AC51" s="63">
        <v>1</v>
      </c>
      <c r="AD51" s="63"/>
      <c r="AE51" s="63"/>
      <c r="AF51" s="63"/>
      <c r="AG51" s="49"/>
    </row>
    <row r="52" spans="1:33">
      <c r="A52" s="110">
        <v>47</v>
      </c>
      <c r="B52" s="66" t="s">
        <v>240</v>
      </c>
      <c r="C52" s="6" t="s">
        <v>244</v>
      </c>
      <c r="D52" s="6" t="s">
        <v>253</v>
      </c>
      <c r="E52" s="7" t="s">
        <v>207</v>
      </c>
      <c r="F52" s="47" t="s">
        <v>0</v>
      </c>
      <c r="G52" s="42" t="s">
        <v>108</v>
      </c>
      <c r="H52" s="137" t="s">
        <v>89</v>
      </c>
      <c r="I52" s="9" t="s">
        <v>90</v>
      </c>
      <c r="J52" s="62"/>
      <c r="K52" s="63"/>
      <c r="L52" s="63"/>
      <c r="M52" s="63"/>
      <c r="N52" s="63"/>
      <c r="O52" s="63"/>
      <c r="P52" s="63"/>
      <c r="Q52" s="63"/>
      <c r="R52" s="49"/>
      <c r="S52" s="7"/>
      <c r="T52" s="7"/>
      <c r="U52" s="7" t="s">
        <v>207</v>
      </c>
      <c r="V52" s="42" t="s">
        <v>108</v>
      </c>
      <c r="W52" s="137" t="s">
        <v>89</v>
      </c>
      <c r="X52" s="9" t="s">
        <v>90</v>
      </c>
      <c r="Y52" s="62"/>
      <c r="Z52" s="63"/>
      <c r="AA52" s="63"/>
      <c r="AB52" s="63"/>
      <c r="AC52" s="63"/>
      <c r="AD52" s="63"/>
      <c r="AE52" s="63"/>
      <c r="AF52" s="63"/>
      <c r="AG52" s="49"/>
    </row>
    <row r="53" spans="1:33">
      <c r="A53" s="110">
        <v>48</v>
      </c>
      <c r="B53" s="66" t="s">
        <v>240</v>
      </c>
      <c r="C53" s="6" t="s">
        <v>244</v>
      </c>
      <c r="D53" s="6" t="s">
        <v>252</v>
      </c>
      <c r="E53" s="7" t="s">
        <v>207</v>
      </c>
      <c r="F53" s="47" t="s">
        <v>89</v>
      </c>
      <c r="G53" s="42" t="s">
        <v>108</v>
      </c>
      <c r="H53" s="137" t="s">
        <v>89</v>
      </c>
      <c r="I53" s="9" t="s">
        <v>90</v>
      </c>
      <c r="J53" s="62"/>
      <c r="K53" s="63"/>
      <c r="L53" s="63"/>
      <c r="M53" s="63"/>
      <c r="N53" s="63"/>
      <c r="O53" s="63"/>
      <c r="P53" s="63"/>
      <c r="Q53" s="63"/>
      <c r="R53" s="49"/>
      <c r="S53" s="7"/>
      <c r="T53" s="7"/>
      <c r="U53" s="7" t="s">
        <v>207</v>
      </c>
      <c r="V53" s="42" t="s">
        <v>108</v>
      </c>
      <c r="W53" s="137" t="s">
        <v>89</v>
      </c>
      <c r="X53" s="9" t="s">
        <v>90</v>
      </c>
      <c r="Y53" s="62"/>
      <c r="Z53" s="63"/>
      <c r="AA53" s="63"/>
      <c r="AB53" s="63"/>
      <c r="AC53" s="63"/>
      <c r="AD53" s="63"/>
      <c r="AE53" s="63"/>
      <c r="AF53" s="63"/>
      <c r="AG53" s="49"/>
    </row>
    <row r="54" spans="1:33">
      <c r="A54" s="110">
        <v>49</v>
      </c>
      <c r="B54" s="66" t="s">
        <v>235</v>
      </c>
      <c r="C54" s="6" t="s">
        <v>244</v>
      </c>
      <c r="D54" s="6" t="s">
        <v>247</v>
      </c>
      <c r="E54" s="7" t="s">
        <v>208</v>
      </c>
      <c r="F54" s="47" t="s">
        <v>89</v>
      </c>
      <c r="G54" s="42" t="s">
        <v>311</v>
      </c>
      <c r="H54" s="137" t="s">
        <v>89</v>
      </c>
      <c r="I54" s="9" t="s">
        <v>97</v>
      </c>
      <c r="J54" s="62"/>
      <c r="K54" s="63"/>
      <c r="L54" s="63"/>
      <c r="M54" s="63"/>
      <c r="N54" s="63"/>
      <c r="O54" s="63"/>
      <c r="P54" s="63"/>
      <c r="Q54" s="63"/>
      <c r="R54" s="49"/>
      <c r="S54" s="7" t="s">
        <v>281</v>
      </c>
      <c r="T54" s="7" t="s">
        <v>270</v>
      </c>
      <c r="U54" s="7" t="s">
        <v>208</v>
      </c>
      <c r="V54" s="42" t="s">
        <v>311</v>
      </c>
      <c r="W54" s="137" t="s">
        <v>89</v>
      </c>
      <c r="X54" s="9" t="s">
        <v>97</v>
      </c>
      <c r="Y54" s="62"/>
      <c r="Z54" s="63"/>
      <c r="AA54" s="63"/>
      <c r="AB54" s="63"/>
      <c r="AC54" s="63">
        <v>1</v>
      </c>
      <c r="AD54" s="63"/>
      <c r="AE54" s="63"/>
      <c r="AF54" s="63"/>
      <c r="AG54" s="49">
        <v>1</v>
      </c>
    </row>
    <row r="55" spans="1:33">
      <c r="A55" s="110">
        <v>50</v>
      </c>
      <c r="B55" s="66" t="s">
        <v>235</v>
      </c>
      <c r="C55" s="6" t="s">
        <v>244</v>
      </c>
      <c r="D55" s="6" t="s">
        <v>248</v>
      </c>
      <c r="E55" s="7" t="s">
        <v>208</v>
      </c>
      <c r="F55" s="47" t="s">
        <v>0</v>
      </c>
      <c r="G55" s="42" t="s">
        <v>109</v>
      </c>
      <c r="H55" s="137" t="s">
        <v>89</v>
      </c>
      <c r="I55" s="9" t="s">
        <v>97</v>
      </c>
      <c r="J55" s="62"/>
      <c r="K55" s="63">
        <v>1</v>
      </c>
      <c r="L55" s="63"/>
      <c r="M55" s="63"/>
      <c r="N55" s="63"/>
      <c r="O55" s="63"/>
      <c r="P55" s="63"/>
      <c r="Q55" s="63">
        <v>1</v>
      </c>
      <c r="R55" s="49"/>
      <c r="S55" s="7" t="s">
        <v>280</v>
      </c>
      <c r="T55" s="7" t="s">
        <v>271</v>
      </c>
      <c r="U55" s="7" t="s">
        <v>208</v>
      </c>
      <c r="V55" s="42" t="s">
        <v>109</v>
      </c>
      <c r="W55" s="137" t="s">
        <v>89</v>
      </c>
      <c r="X55" s="9" t="s">
        <v>97</v>
      </c>
      <c r="Y55" s="62">
        <v>1</v>
      </c>
      <c r="Z55" s="63"/>
      <c r="AA55" s="63"/>
      <c r="AB55" s="63"/>
      <c r="AC55" s="63"/>
      <c r="AD55" s="63"/>
      <c r="AE55" s="63"/>
      <c r="AF55" s="63"/>
      <c r="AG55" s="49"/>
    </row>
    <row r="56" spans="1:33">
      <c r="A56" s="110">
        <v>51</v>
      </c>
      <c r="B56" s="66" t="s">
        <v>294</v>
      </c>
      <c r="C56" s="6" t="s">
        <v>243</v>
      </c>
      <c r="D56" s="6" t="s">
        <v>250</v>
      </c>
      <c r="E56" s="7" t="s">
        <v>208</v>
      </c>
      <c r="F56" s="47" t="s">
        <v>0</v>
      </c>
      <c r="G56" s="42" t="s">
        <v>109</v>
      </c>
      <c r="H56" s="137" t="s">
        <v>89</v>
      </c>
      <c r="I56" s="9" t="s">
        <v>96</v>
      </c>
      <c r="J56" s="62"/>
      <c r="K56" s="63"/>
      <c r="L56" s="63"/>
      <c r="M56" s="63">
        <v>1</v>
      </c>
      <c r="N56" s="63"/>
      <c r="O56" s="63"/>
      <c r="P56" s="63"/>
      <c r="Q56" s="63"/>
      <c r="R56" s="49"/>
      <c r="S56" s="7" t="s">
        <v>90</v>
      </c>
      <c r="T56" s="7" t="s">
        <v>271</v>
      </c>
      <c r="U56" s="7" t="s">
        <v>208</v>
      </c>
      <c r="V56" s="42" t="s">
        <v>109</v>
      </c>
      <c r="W56" s="137" t="s">
        <v>89</v>
      </c>
      <c r="X56" s="9" t="s">
        <v>96</v>
      </c>
      <c r="Y56" s="62"/>
      <c r="Z56" s="63">
        <v>1</v>
      </c>
      <c r="AA56" s="63"/>
      <c r="AB56" s="63"/>
      <c r="AC56" s="63"/>
      <c r="AD56" s="63">
        <v>1</v>
      </c>
      <c r="AE56" s="63"/>
      <c r="AF56" s="63"/>
      <c r="AG56" s="49"/>
    </row>
    <row r="57" spans="1:33">
      <c r="A57" s="110"/>
      <c r="B57" s="6" t="s">
        <v>294</v>
      </c>
      <c r="C57" s="6" t="s">
        <v>243</v>
      </c>
      <c r="D57" s="6" t="s">
        <v>250</v>
      </c>
      <c r="E57" s="6" t="s">
        <v>208</v>
      </c>
      <c r="F57" s="6" t="s">
        <v>0</v>
      </c>
      <c r="G57" s="42" t="s">
        <v>114</v>
      </c>
      <c r="H57" s="137" t="s">
        <v>0</v>
      </c>
      <c r="I57" s="9" t="s">
        <v>96</v>
      </c>
      <c r="J57" s="62"/>
      <c r="K57" s="63"/>
      <c r="L57" s="63"/>
      <c r="M57" s="63">
        <v>1</v>
      </c>
      <c r="N57" s="63"/>
      <c r="O57" s="63"/>
      <c r="P57" s="63"/>
      <c r="Q57" s="63"/>
      <c r="R57" s="49"/>
      <c r="S57" s="7"/>
      <c r="T57" s="7"/>
      <c r="U57" s="6" t="s">
        <v>208</v>
      </c>
      <c r="V57" s="42" t="s">
        <v>114</v>
      </c>
      <c r="W57" s="137" t="s">
        <v>0</v>
      </c>
      <c r="X57" s="9" t="s">
        <v>96</v>
      </c>
      <c r="Y57" s="62"/>
      <c r="Z57" s="63"/>
      <c r="AA57" s="63"/>
      <c r="AB57" s="63"/>
      <c r="AC57" s="63"/>
      <c r="AD57" s="63"/>
      <c r="AE57" s="63"/>
      <c r="AF57" s="63"/>
      <c r="AG57" s="49"/>
    </row>
    <row r="58" spans="1:33">
      <c r="A58" s="110">
        <v>52</v>
      </c>
      <c r="B58" s="66" t="s">
        <v>238</v>
      </c>
      <c r="C58" s="47" t="s">
        <v>245</v>
      </c>
      <c r="D58" s="6" t="s">
        <v>251</v>
      </c>
      <c r="E58" s="47" t="s">
        <v>208</v>
      </c>
      <c r="F58" s="47" t="s">
        <v>89</v>
      </c>
      <c r="G58" s="42" t="s">
        <v>108</v>
      </c>
      <c r="H58" s="137" t="s">
        <v>89</v>
      </c>
      <c r="I58" s="9" t="s">
        <v>90</v>
      </c>
      <c r="J58" s="62"/>
      <c r="K58" s="63"/>
      <c r="L58" s="63"/>
      <c r="M58" s="63"/>
      <c r="N58" s="63"/>
      <c r="O58" s="63"/>
      <c r="P58" s="63"/>
      <c r="Q58" s="63"/>
      <c r="R58" s="49"/>
      <c r="S58" s="7"/>
      <c r="T58" s="7"/>
      <c r="U58" s="47" t="s">
        <v>208</v>
      </c>
      <c r="V58" s="42" t="s">
        <v>108</v>
      </c>
      <c r="W58" s="137" t="s">
        <v>89</v>
      </c>
      <c r="X58" s="9" t="s">
        <v>90</v>
      </c>
      <c r="Y58" s="62"/>
      <c r="Z58" s="63"/>
      <c r="AA58" s="63"/>
      <c r="AB58" s="63"/>
      <c r="AC58" s="63"/>
      <c r="AD58" s="63"/>
      <c r="AE58" s="63"/>
      <c r="AF58" s="63"/>
      <c r="AG58" s="49"/>
    </row>
    <row r="59" spans="1:33">
      <c r="A59" s="110">
        <v>53</v>
      </c>
      <c r="B59" s="66" t="s">
        <v>238</v>
      </c>
      <c r="C59" s="6" t="s">
        <v>243</v>
      </c>
      <c r="D59" s="6" t="s">
        <v>253</v>
      </c>
      <c r="E59" s="7" t="s">
        <v>208</v>
      </c>
      <c r="F59" s="47" t="s">
        <v>0</v>
      </c>
      <c r="G59" s="42" t="s">
        <v>311</v>
      </c>
      <c r="H59" s="137" t="s">
        <v>89</v>
      </c>
      <c r="I59" s="9" t="s">
        <v>96</v>
      </c>
      <c r="J59" s="62"/>
      <c r="K59" s="63"/>
      <c r="L59" s="63">
        <v>1</v>
      </c>
      <c r="M59" s="63">
        <v>1</v>
      </c>
      <c r="N59" s="63">
        <v>1</v>
      </c>
      <c r="O59" s="63"/>
      <c r="P59" s="63">
        <v>1</v>
      </c>
      <c r="Q59" s="63">
        <v>1</v>
      </c>
      <c r="R59" s="49"/>
      <c r="S59" s="7" t="s">
        <v>282</v>
      </c>
      <c r="T59" s="7" t="s">
        <v>272</v>
      </c>
      <c r="U59" s="7" t="s">
        <v>208</v>
      </c>
      <c r="V59" s="42" t="s">
        <v>311</v>
      </c>
      <c r="W59" s="137" t="s">
        <v>89</v>
      </c>
      <c r="X59" s="9" t="s">
        <v>96</v>
      </c>
      <c r="Y59" s="62"/>
      <c r="Z59" s="63">
        <v>1</v>
      </c>
      <c r="AA59" s="63">
        <v>1</v>
      </c>
      <c r="AB59" s="63"/>
      <c r="AC59" s="63"/>
      <c r="AD59" s="63">
        <v>1</v>
      </c>
      <c r="AE59" s="63"/>
      <c r="AF59" s="63"/>
      <c r="AG59" s="49"/>
    </row>
    <row r="60" spans="1:33">
      <c r="A60" s="110"/>
      <c r="B60" s="6" t="s">
        <v>238</v>
      </c>
      <c r="C60" s="6" t="s">
        <v>243</v>
      </c>
      <c r="D60" s="6" t="s">
        <v>253</v>
      </c>
      <c r="E60" s="6" t="s">
        <v>208</v>
      </c>
      <c r="F60" s="6" t="s">
        <v>0</v>
      </c>
      <c r="G60" s="42" t="s">
        <v>50</v>
      </c>
      <c r="H60" s="137" t="s">
        <v>0</v>
      </c>
      <c r="I60" s="9" t="s">
        <v>97</v>
      </c>
      <c r="J60" s="62">
        <v>1</v>
      </c>
      <c r="K60" s="63">
        <v>1</v>
      </c>
      <c r="L60" s="63"/>
      <c r="M60" s="63"/>
      <c r="N60" s="63"/>
      <c r="O60" s="63"/>
      <c r="P60" s="63"/>
      <c r="Q60" s="63"/>
      <c r="R60" s="49"/>
      <c r="S60" s="7"/>
      <c r="T60" s="7"/>
      <c r="U60" s="6" t="s">
        <v>208</v>
      </c>
      <c r="V60" s="42" t="s">
        <v>50</v>
      </c>
      <c r="W60" s="137" t="s">
        <v>0</v>
      </c>
      <c r="X60" s="9" t="s">
        <v>97</v>
      </c>
      <c r="Y60" s="62"/>
      <c r="Z60" s="63"/>
      <c r="AA60" s="63"/>
      <c r="AB60" s="63"/>
      <c r="AC60" s="63"/>
      <c r="AD60" s="63"/>
      <c r="AE60" s="63"/>
      <c r="AF60" s="63"/>
      <c r="AG60" s="49"/>
    </row>
    <row r="61" spans="1:33">
      <c r="A61" s="110">
        <v>54</v>
      </c>
      <c r="B61" s="66" t="s">
        <v>240</v>
      </c>
      <c r="C61" s="6" t="s">
        <v>244</v>
      </c>
      <c r="D61" s="6" t="s">
        <v>249</v>
      </c>
      <c r="E61" s="7" t="s">
        <v>208</v>
      </c>
      <c r="F61" s="47" t="s">
        <v>0</v>
      </c>
      <c r="G61" s="42" t="s">
        <v>108</v>
      </c>
      <c r="H61" s="137" t="s">
        <v>89</v>
      </c>
      <c r="I61" s="9" t="s">
        <v>90</v>
      </c>
      <c r="J61" s="62"/>
      <c r="K61" s="63"/>
      <c r="L61" s="63"/>
      <c r="M61" s="63"/>
      <c r="N61" s="63"/>
      <c r="O61" s="63"/>
      <c r="P61" s="63"/>
      <c r="Q61" s="63"/>
      <c r="R61" s="49"/>
      <c r="S61" s="7"/>
      <c r="T61" s="7"/>
      <c r="U61" s="7" t="s">
        <v>208</v>
      </c>
      <c r="V61" s="42" t="s">
        <v>108</v>
      </c>
      <c r="W61" s="137" t="s">
        <v>89</v>
      </c>
      <c r="X61" s="9" t="s">
        <v>90</v>
      </c>
      <c r="Y61" s="62"/>
      <c r="Z61" s="63"/>
      <c r="AA61" s="63"/>
      <c r="AB61" s="63"/>
      <c r="AC61" s="63"/>
      <c r="AD61" s="63"/>
      <c r="AE61" s="63"/>
      <c r="AF61" s="63"/>
      <c r="AG61" s="49"/>
    </row>
    <row r="62" spans="1:33">
      <c r="A62" s="110">
        <v>55</v>
      </c>
      <c r="B62" s="66" t="s">
        <v>50</v>
      </c>
      <c r="C62" s="6" t="s">
        <v>243</v>
      </c>
      <c r="D62" s="6" t="s">
        <v>247</v>
      </c>
      <c r="E62" s="7" t="s">
        <v>208</v>
      </c>
      <c r="F62" s="47" t="s">
        <v>0</v>
      </c>
      <c r="G62" s="42" t="s">
        <v>108</v>
      </c>
      <c r="H62" s="137" t="s">
        <v>89</v>
      </c>
      <c r="I62" s="9" t="s">
        <v>90</v>
      </c>
      <c r="J62" s="62"/>
      <c r="K62" s="63"/>
      <c r="L62" s="63"/>
      <c r="M62" s="63"/>
      <c r="N62" s="63"/>
      <c r="O62" s="63"/>
      <c r="P62" s="63"/>
      <c r="Q62" s="63"/>
      <c r="R62" s="49"/>
      <c r="S62" s="7"/>
      <c r="T62" s="7"/>
      <c r="U62" s="7" t="s">
        <v>208</v>
      </c>
      <c r="V62" s="42" t="s">
        <v>108</v>
      </c>
      <c r="W62" s="137" t="s">
        <v>89</v>
      </c>
      <c r="X62" s="9" t="s">
        <v>90</v>
      </c>
      <c r="Y62" s="62"/>
      <c r="Z62" s="63"/>
      <c r="AA62" s="63"/>
      <c r="AB62" s="63"/>
      <c r="AC62" s="63"/>
      <c r="AD62" s="63"/>
      <c r="AE62" s="63"/>
      <c r="AF62" s="63"/>
      <c r="AG62" s="49"/>
    </row>
    <row r="63" spans="1:33">
      <c r="A63" s="110">
        <v>56</v>
      </c>
      <c r="B63" s="66" t="s">
        <v>238</v>
      </c>
      <c r="C63" s="6" t="s">
        <v>245</v>
      </c>
      <c r="D63" s="6" t="s">
        <v>248</v>
      </c>
      <c r="E63" s="7" t="s">
        <v>208</v>
      </c>
      <c r="F63" s="47" t="s">
        <v>0</v>
      </c>
      <c r="G63" s="42" t="s">
        <v>108</v>
      </c>
      <c r="H63" s="137" t="s">
        <v>89</v>
      </c>
      <c r="I63" s="9" t="s">
        <v>90</v>
      </c>
      <c r="J63" s="62"/>
      <c r="K63" s="63"/>
      <c r="L63" s="63"/>
      <c r="M63" s="63"/>
      <c r="N63" s="63"/>
      <c r="O63" s="63"/>
      <c r="P63" s="63"/>
      <c r="Q63" s="63"/>
      <c r="R63" s="49"/>
      <c r="S63" s="7"/>
      <c r="T63" s="7"/>
      <c r="U63" s="7" t="s">
        <v>208</v>
      </c>
      <c r="V63" s="42" t="s">
        <v>108</v>
      </c>
      <c r="W63" s="137" t="s">
        <v>89</v>
      </c>
      <c r="X63" s="9" t="s">
        <v>90</v>
      </c>
      <c r="Y63" s="62"/>
      <c r="Z63" s="63"/>
      <c r="AA63" s="63"/>
      <c r="AB63" s="63"/>
      <c r="AC63" s="63"/>
      <c r="AD63" s="63"/>
      <c r="AE63" s="63"/>
      <c r="AF63" s="63"/>
      <c r="AG63" s="49"/>
    </row>
    <row r="64" spans="1:33">
      <c r="A64" s="110">
        <v>57</v>
      </c>
      <c r="B64" s="66" t="s">
        <v>237</v>
      </c>
      <c r="C64" s="6" t="s">
        <v>245</v>
      </c>
      <c r="D64" s="6" t="s">
        <v>247</v>
      </c>
      <c r="E64" s="7" t="s">
        <v>208</v>
      </c>
      <c r="F64" s="47" t="s">
        <v>0</v>
      </c>
      <c r="G64" s="42" t="s">
        <v>108</v>
      </c>
      <c r="H64" s="137" t="s">
        <v>89</v>
      </c>
      <c r="I64" s="9" t="s">
        <v>90</v>
      </c>
      <c r="J64" s="62"/>
      <c r="K64" s="63"/>
      <c r="L64" s="63"/>
      <c r="M64" s="63"/>
      <c r="N64" s="63"/>
      <c r="O64" s="63"/>
      <c r="P64" s="63"/>
      <c r="Q64" s="63"/>
      <c r="R64" s="49"/>
      <c r="S64" s="7"/>
      <c r="T64" s="7"/>
      <c r="U64" s="7" t="s">
        <v>208</v>
      </c>
      <c r="V64" s="42" t="s">
        <v>108</v>
      </c>
      <c r="W64" s="137" t="s">
        <v>89</v>
      </c>
      <c r="X64" s="9" t="s">
        <v>90</v>
      </c>
      <c r="Y64" s="62"/>
      <c r="Z64" s="63"/>
      <c r="AA64" s="63"/>
      <c r="AB64" s="63"/>
      <c r="AC64" s="63"/>
      <c r="AD64" s="63"/>
      <c r="AE64" s="63"/>
      <c r="AF64" s="63"/>
      <c r="AG64" s="49"/>
    </row>
    <row r="65" spans="1:33">
      <c r="A65" s="110">
        <v>58</v>
      </c>
      <c r="B65" s="66" t="s">
        <v>235</v>
      </c>
      <c r="C65" s="6" t="s">
        <v>244</v>
      </c>
      <c r="D65" s="6" t="s">
        <v>247</v>
      </c>
      <c r="E65" s="7" t="s">
        <v>208</v>
      </c>
      <c r="F65" s="47" t="s">
        <v>0</v>
      </c>
      <c r="G65" s="42" t="s">
        <v>109</v>
      </c>
      <c r="H65" s="137" t="s">
        <v>89</v>
      </c>
      <c r="I65" s="9" t="s">
        <v>96</v>
      </c>
      <c r="J65" s="62"/>
      <c r="K65" s="63"/>
      <c r="L65" s="63"/>
      <c r="M65" s="63"/>
      <c r="N65" s="63"/>
      <c r="O65" s="63"/>
      <c r="P65" s="63">
        <v>1</v>
      </c>
      <c r="Q65" s="63"/>
      <c r="R65" s="49"/>
      <c r="S65" s="7" t="s">
        <v>280</v>
      </c>
      <c r="T65" s="7" t="s">
        <v>271</v>
      </c>
      <c r="U65" s="7" t="s">
        <v>208</v>
      </c>
      <c r="V65" s="42" t="s">
        <v>109</v>
      </c>
      <c r="W65" s="137" t="s">
        <v>89</v>
      </c>
      <c r="X65" s="9" t="s">
        <v>96</v>
      </c>
      <c r="Y65" s="62"/>
      <c r="Z65" s="63"/>
      <c r="AA65" s="63"/>
      <c r="AB65" s="63"/>
      <c r="AC65" s="63"/>
      <c r="AD65" s="63"/>
      <c r="AE65" s="63"/>
      <c r="AF65" s="63"/>
      <c r="AG65" s="49">
        <v>1</v>
      </c>
    </row>
    <row r="66" spans="1:33">
      <c r="A66" s="110">
        <v>59</v>
      </c>
      <c r="B66" s="66" t="s">
        <v>235</v>
      </c>
      <c r="C66" s="6" t="s">
        <v>244</v>
      </c>
      <c r="D66" s="6" t="s">
        <v>248</v>
      </c>
      <c r="E66" s="7" t="s">
        <v>208</v>
      </c>
      <c r="F66" s="47" t="s">
        <v>0</v>
      </c>
      <c r="G66" s="42" t="s">
        <v>112</v>
      </c>
      <c r="H66" s="137" t="s">
        <v>89</v>
      </c>
      <c r="I66" s="9" t="s">
        <v>97</v>
      </c>
      <c r="J66" s="62"/>
      <c r="K66" s="63"/>
      <c r="L66" s="63"/>
      <c r="M66" s="63">
        <v>1</v>
      </c>
      <c r="N66" s="63"/>
      <c r="O66" s="63"/>
      <c r="P66" s="63"/>
      <c r="Q66" s="63"/>
      <c r="R66" s="49"/>
      <c r="S66" s="7" t="s">
        <v>280</v>
      </c>
      <c r="T66" s="7" t="s">
        <v>271</v>
      </c>
      <c r="U66" s="7" t="s">
        <v>208</v>
      </c>
      <c r="V66" s="42" t="s">
        <v>112</v>
      </c>
      <c r="W66" s="137" t="s">
        <v>89</v>
      </c>
      <c r="X66" s="9" t="s">
        <v>97</v>
      </c>
      <c r="Y66" s="62"/>
      <c r="Z66" s="63"/>
      <c r="AA66" s="63"/>
      <c r="AB66" s="63">
        <v>1</v>
      </c>
      <c r="AC66" s="63"/>
      <c r="AD66" s="63"/>
      <c r="AE66" s="63"/>
      <c r="AF66" s="63"/>
      <c r="AG66" s="49"/>
    </row>
    <row r="67" spans="1:33">
      <c r="A67" s="110">
        <v>60</v>
      </c>
      <c r="B67" s="66" t="s">
        <v>235</v>
      </c>
      <c r="C67" s="6" t="s">
        <v>242</v>
      </c>
      <c r="D67" s="6" t="s">
        <v>248</v>
      </c>
      <c r="E67" s="7" t="s">
        <v>208</v>
      </c>
      <c r="F67" s="47" t="s">
        <v>0</v>
      </c>
      <c r="G67" s="42" t="s">
        <v>310</v>
      </c>
      <c r="H67" s="137" t="s">
        <v>89</v>
      </c>
      <c r="I67" s="9" t="s">
        <v>96</v>
      </c>
      <c r="J67" s="62">
        <v>1</v>
      </c>
      <c r="K67" s="63">
        <v>1</v>
      </c>
      <c r="L67" s="63"/>
      <c r="M67" s="63">
        <v>1</v>
      </c>
      <c r="N67" s="63"/>
      <c r="O67" s="63"/>
      <c r="P67" s="63">
        <v>1</v>
      </c>
      <c r="Q67" s="63"/>
      <c r="R67" s="49"/>
      <c r="S67" s="7" t="s">
        <v>280</v>
      </c>
      <c r="T67" s="7" t="s">
        <v>271</v>
      </c>
      <c r="U67" s="7" t="s">
        <v>208</v>
      </c>
      <c r="V67" s="42" t="s">
        <v>310</v>
      </c>
      <c r="W67" s="137" t="s">
        <v>89</v>
      </c>
      <c r="X67" s="9" t="s">
        <v>96</v>
      </c>
      <c r="Y67" s="62"/>
      <c r="Z67" s="63">
        <v>1</v>
      </c>
      <c r="AA67" s="63">
        <v>1</v>
      </c>
      <c r="AB67" s="63"/>
      <c r="AC67" s="63"/>
      <c r="AD67" s="63"/>
      <c r="AE67" s="63"/>
      <c r="AF67" s="63"/>
      <c r="AG67" s="49"/>
    </row>
    <row r="68" spans="1:33">
      <c r="A68" s="110">
        <v>61</v>
      </c>
      <c r="B68" s="66" t="s">
        <v>235</v>
      </c>
      <c r="C68" s="6" t="s">
        <v>242</v>
      </c>
      <c r="D68" s="6" t="s">
        <v>249</v>
      </c>
      <c r="E68" s="7" t="s">
        <v>208</v>
      </c>
      <c r="F68" s="47" t="s">
        <v>89</v>
      </c>
      <c r="G68" s="42" t="s">
        <v>310</v>
      </c>
      <c r="H68" s="137" t="s">
        <v>89</v>
      </c>
      <c r="I68" s="9" t="s">
        <v>96</v>
      </c>
      <c r="J68" s="62"/>
      <c r="K68" s="63">
        <v>1</v>
      </c>
      <c r="L68" s="63"/>
      <c r="M68" s="63">
        <v>1</v>
      </c>
      <c r="N68" s="63"/>
      <c r="O68" s="63"/>
      <c r="P68" s="63">
        <v>1</v>
      </c>
      <c r="Q68" s="63"/>
      <c r="R68" s="49"/>
      <c r="S68" s="7" t="s">
        <v>280</v>
      </c>
      <c r="T68" s="7" t="s">
        <v>272</v>
      </c>
      <c r="U68" s="7" t="s">
        <v>208</v>
      </c>
      <c r="V68" s="42" t="s">
        <v>310</v>
      </c>
      <c r="W68" s="137" t="s">
        <v>89</v>
      </c>
      <c r="X68" s="9" t="s">
        <v>96</v>
      </c>
      <c r="Y68" s="62"/>
      <c r="Z68" s="63"/>
      <c r="AA68" s="63">
        <v>1</v>
      </c>
      <c r="AB68" s="63"/>
      <c r="AC68" s="63"/>
      <c r="AD68" s="63">
        <v>1</v>
      </c>
      <c r="AE68" s="63"/>
      <c r="AF68" s="63"/>
      <c r="AG68" s="49"/>
    </row>
    <row r="69" spans="1:33">
      <c r="A69" s="110"/>
      <c r="B69" s="6" t="s">
        <v>235</v>
      </c>
      <c r="C69" s="6" t="s">
        <v>242</v>
      </c>
      <c r="D69" s="6" t="s">
        <v>249</v>
      </c>
      <c r="E69" s="6" t="s">
        <v>208</v>
      </c>
      <c r="F69" s="6" t="s">
        <v>89</v>
      </c>
      <c r="G69" s="42" t="s">
        <v>311</v>
      </c>
      <c r="H69" s="137" t="s">
        <v>0</v>
      </c>
      <c r="I69" s="9" t="s">
        <v>96</v>
      </c>
      <c r="J69" s="62"/>
      <c r="K69" s="63">
        <v>1</v>
      </c>
      <c r="L69" s="63"/>
      <c r="M69" s="63">
        <v>1</v>
      </c>
      <c r="N69" s="63"/>
      <c r="O69" s="63"/>
      <c r="P69" s="63">
        <v>1</v>
      </c>
      <c r="Q69" s="63"/>
      <c r="R69" s="49"/>
      <c r="S69" s="7"/>
      <c r="T69" s="7"/>
      <c r="U69" s="6" t="s">
        <v>208</v>
      </c>
      <c r="V69" s="42" t="s">
        <v>311</v>
      </c>
      <c r="W69" s="137" t="s">
        <v>0</v>
      </c>
      <c r="X69" s="9" t="s">
        <v>96</v>
      </c>
      <c r="Y69" s="62"/>
      <c r="Z69" s="63"/>
      <c r="AA69" s="63"/>
      <c r="AB69" s="63"/>
      <c r="AC69" s="63"/>
      <c r="AD69" s="63"/>
      <c r="AE69" s="63"/>
      <c r="AF69" s="63"/>
      <c r="AG69" s="49"/>
    </row>
    <row r="70" spans="1:33">
      <c r="A70" s="110">
        <v>62</v>
      </c>
      <c r="B70" s="66" t="s">
        <v>235</v>
      </c>
      <c r="C70" s="6" t="s">
        <v>244</v>
      </c>
      <c r="D70" s="6" t="s">
        <v>247</v>
      </c>
      <c r="E70" s="7" t="s">
        <v>208</v>
      </c>
      <c r="F70" s="47" t="s">
        <v>0</v>
      </c>
      <c r="G70" s="42" t="s">
        <v>109</v>
      </c>
      <c r="H70" s="137" t="s">
        <v>89</v>
      </c>
      <c r="I70" s="9" t="s">
        <v>96</v>
      </c>
      <c r="J70" s="62"/>
      <c r="K70" s="63"/>
      <c r="L70" s="63"/>
      <c r="M70" s="63">
        <v>1</v>
      </c>
      <c r="N70" s="63"/>
      <c r="O70" s="63"/>
      <c r="P70" s="63"/>
      <c r="Q70" s="63"/>
      <c r="R70" s="49"/>
      <c r="S70" s="7" t="s">
        <v>280</v>
      </c>
      <c r="T70" s="7" t="s">
        <v>272</v>
      </c>
      <c r="U70" s="7" t="s">
        <v>208</v>
      </c>
      <c r="V70" s="42" t="s">
        <v>109</v>
      </c>
      <c r="W70" s="137" t="s">
        <v>89</v>
      </c>
      <c r="X70" s="9" t="s">
        <v>96</v>
      </c>
      <c r="Y70" s="62"/>
      <c r="Z70" s="63"/>
      <c r="AA70" s="63"/>
      <c r="AB70" s="63"/>
      <c r="AC70" s="63"/>
      <c r="AD70" s="63"/>
      <c r="AE70" s="63"/>
      <c r="AF70" s="63"/>
      <c r="AG70" s="49">
        <v>1</v>
      </c>
    </row>
    <row r="71" spans="1:33">
      <c r="A71" s="110">
        <v>63</v>
      </c>
      <c r="B71" s="66" t="s">
        <v>235</v>
      </c>
      <c r="C71" s="6" t="s">
        <v>243</v>
      </c>
      <c r="D71" s="6" t="s">
        <v>249</v>
      </c>
      <c r="E71" s="7" t="s">
        <v>208</v>
      </c>
      <c r="F71" s="47" t="s">
        <v>0</v>
      </c>
      <c r="G71" s="42" t="s">
        <v>108</v>
      </c>
      <c r="H71" s="137" t="s">
        <v>89</v>
      </c>
      <c r="I71" s="9" t="s">
        <v>90</v>
      </c>
      <c r="J71" s="62"/>
      <c r="K71" s="63"/>
      <c r="L71" s="63"/>
      <c r="M71" s="63"/>
      <c r="N71" s="63"/>
      <c r="O71" s="63"/>
      <c r="P71" s="63"/>
      <c r="Q71" s="63"/>
      <c r="R71" s="49"/>
      <c r="S71" s="7"/>
      <c r="T71" s="7"/>
      <c r="U71" s="7" t="s">
        <v>208</v>
      </c>
      <c r="V71" s="42" t="s">
        <v>108</v>
      </c>
      <c r="W71" s="137" t="s">
        <v>89</v>
      </c>
      <c r="X71" s="9" t="s">
        <v>90</v>
      </c>
      <c r="Y71" s="62"/>
      <c r="Z71" s="63"/>
      <c r="AA71" s="63"/>
      <c r="AB71" s="63"/>
      <c r="AC71" s="63"/>
      <c r="AD71" s="63"/>
      <c r="AE71" s="63"/>
      <c r="AF71" s="63"/>
      <c r="AG71" s="49"/>
    </row>
    <row r="72" spans="1:33">
      <c r="A72" s="110">
        <v>64</v>
      </c>
      <c r="B72" s="66" t="s">
        <v>50</v>
      </c>
      <c r="C72" s="6" t="s">
        <v>245</v>
      </c>
      <c r="D72" s="6" t="s">
        <v>90</v>
      </c>
      <c r="E72" s="7" t="s">
        <v>208</v>
      </c>
      <c r="F72" s="47" t="s">
        <v>89</v>
      </c>
      <c r="G72" s="42" t="s">
        <v>112</v>
      </c>
      <c r="H72" s="137" t="s">
        <v>89</v>
      </c>
      <c r="I72" s="9" t="s">
        <v>96</v>
      </c>
      <c r="J72" s="62"/>
      <c r="K72" s="63"/>
      <c r="L72" s="63"/>
      <c r="M72" s="63">
        <v>1</v>
      </c>
      <c r="N72" s="63"/>
      <c r="O72" s="63"/>
      <c r="P72" s="63"/>
      <c r="Q72" s="63"/>
      <c r="R72" s="49"/>
      <c r="S72" s="7" t="s">
        <v>280</v>
      </c>
      <c r="T72" s="7" t="s">
        <v>273</v>
      </c>
      <c r="U72" s="7" t="s">
        <v>208</v>
      </c>
      <c r="V72" s="42" t="s">
        <v>112</v>
      </c>
      <c r="W72" s="137" t="s">
        <v>89</v>
      </c>
      <c r="X72" s="9" t="s">
        <v>96</v>
      </c>
      <c r="Y72" s="62"/>
      <c r="Z72" s="63"/>
      <c r="AA72" s="63">
        <v>1</v>
      </c>
      <c r="AB72" s="63"/>
      <c r="AC72" s="63"/>
      <c r="AD72" s="63"/>
      <c r="AE72" s="63">
        <v>1</v>
      </c>
      <c r="AF72" s="63"/>
      <c r="AG72" s="49"/>
    </row>
    <row r="73" spans="1:33">
      <c r="A73" s="110"/>
      <c r="B73" s="6" t="s">
        <v>50</v>
      </c>
      <c r="C73" s="6" t="s">
        <v>245</v>
      </c>
      <c r="D73" s="6" t="s">
        <v>90</v>
      </c>
      <c r="E73" s="6" t="s">
        <v>208</v>
      </c>
      <c r="F73" s="6" t="s">
        <v>89</v>
      </c>
      <c r="G73" s="42" t="s">
        <v>114</v>
      </c>
      <c r="H73" s="137" t="s">
        <v>0</v>
      </c>
      <c r="I73" s="9" t="s">
        <v>96</v>
      </c>
      <c r="J73" s="62"/>
      <c r="K73" s="63"/>
      <c r="L73" s="63"/>
      <c r="M73" s="63">
        <v>1</v>
      </c>
      <c r="N73" s="63"/>
      <c r="O73" s="63"/>
      <c r="P73" s="63"/>
      <c r="Q73" s="63"/>
      <c r="R73" s="49"/>
      <c r="S73" s="7"/>
      <c r="T73" s="7"/>
      <c r="U73" s="6" t="s">
        <v>208</v>
      </c>
      <c r="V73" s="42" t="s">
        <v>114</v>
      </c>
      <c r="W73" s="137" t="s">
        <v>0</v>
      </c>
      <c r="X73" s="9" t="s">
        <v>96</v>
      </c>
      <c r="Y73" s="62"/>
      <c r="Z73" s="63"/>
      <c r="AA73" s="63"/>
      <c r="AB73" s="63"/>
      <c r="AC73" s="63"/>
      <c r="AD73" s="63"/>
      <c r="AE73" s="63"/>
      <c r="AF73" s="63"/>
      <c r="AG73" s="49"/>
    </row>
    <row r="74" spans="1:33">
      <c r="A74" s="110">
        <v>65</v>
      </c>
      <c r="B74" s="66" t="s">
        <v>235</v>
      </c>
      <c r="C74" s="6" t="s">
        <v>243</v>
      </c>
      <c r="D74" s="6" t="s">
        <v>249</v>
      </c>
      <c r="E74" s="7" t="s">
        <v>208</v>
      </c>
      <c r="F74" s="47" t="s">
        <v>89</v>
      </c>
      <c r="G74" s="42" t="s">
        <v>108</v>
      </c>
      <c r="H74" s="137" t="s">
        <v>89</v>
      </c>
      <c r="I74" s="9" t="s">
        <v>90</v>
      </c>
      <c r="J74" s="62"/>
      <c r="K74" s="63"/>
      <c r="L74" s="63"/>
      <c r="M74" s="63"/>
      <c r="N74" s="63"/>
      <c r="O74" s="63"/>
      <c r="P74" s="63"/>
      <c r="Q74" s="63"/>
      <c r="R74" s="49"/>
      <c r="S74" s="7"/>
      <c r="T74" s="7"/>
      <c r="U74" s="7" t="s">
        <v>208</v>
      </c>
      <c r="V74" s="42" t="s">
        <v>108</v>
      </c>
      <c r="W74" s="137" t="s">
        <v>89</v>
      </c>
      <c r="X74" s="9" t="s">
        <v>90</v>
      </c>
      <c r="Y74" s="62"/>
      <c r="Z74" s="63"/>
      <c r="AA74" s="63"/>
      <c r="AB74" s="63"/>
      <c r="AC74" s="63"/>
      <c r="AD74" s="63"/>
      <c r="AE74" s="63"/>
      <c r="AF74" s="63"/>
      <c r="AG74" s="49"/>
    </row>
    <row r="75" spans="1:33">
      <c r="A75" s="110">
        <v>66</v>
      </c>
      <c r="B75" s="66" t="s">
        <v>235</v>
      </c>
      <c r="C75" s="6" t="s">
        <v>242</v>
      </c>
      <c r="D75" s="6" t="s">
        <v>250</v>
      </c>
      <c r="E75" s="7" t="s">
        <v>208</v>
      </c>
      <c r="F75" s="47" t="s">
        <v>89</v>
      </c>
      <c r="G75" s="42" t="s">
        <v>114</v>
      </c>
      <c r="H75" s="137" t="s">
        <v>89</v>
      </c>
      <c r="I75" s="9" t="s">
        <v>96</v>
      </c>
      <c r="J75" s="62"/>
      <c r="K75" s="63"/>
      <c r="L75" s="63"/>
      <c r="M75" s="63">
        <v>1</v>
      </c>
      <c r="N75" s="63"/>
      <c r="O75" s="63"/>
      <c r="P75" s="63"/>
      <c r="Q75" s="63"/>
      <c r="R75" s="49"/>
      <c r="S75" s="7" t="s">
        <v>280</v>
      </c>
      <c r="T75" s="7" t="s">
        <v>273</v>
      </c>
      <c r="U75" s="7" t="s">
        <v>208</v>
      </c>
      <c r="V75" s="42" t="s">
        <v>114</v>
      </c>
      <c r="W75" s="137" t="s">
        <v>89</v>
      </c>
      <c r="X75" s="9" t="s">
        <v>96</v>
      </c>
      <c r="Y75" s="62">
        <v>1</v>
      </c>
      <c r="Z75" s="63"/>
      <c r="AA75" s="63"/>
      <c r="AB75" s="63">
        <v>1</v>
      </c>
      <c r="AC75" s="63"/>
      <c r="AD75" s="63">
        <v>1</v>
      </c>
      <c r="AE75" s="63"/>
      <c r="AF75" s="63"/>
      <c r="AG75" s="49"/>
    </row>
    <row r="76" spans="1:33">
      <c r="A76" s="110"/>
      <c r="B76" s="6" t="s">
        <v>235</v>
      </c>
      <c r="C76" s="6" t="s">
        <v>242</v>
      </c>
      <c r="D76" s="6" t="s">
        <v>250</v>
      </c>
      <c r="E76" s="6" t="s">
        <v>208</v>
      </c>
      <c r="F76" s="6" t="s">
        <v>89</v>
      </c>
      <c r="G76" s="42" t="s">
        <v>50</v>
      </c>
      <c r="H76" s="137" t="s">
        <v>0</v>
      </c>
      <c r="I76" s="9" t="s">
        <v>97</v>
      </c>
      <c r="J76" s="62"/>
      <c r="K76" s="63"/>
      <c r="L76" s="63"/>
      <c r="M76" s="63"/>
      <c r="N76" s="63">
        <v>1</v>
      </c>
      <c r="O76" s="63"/>
      <c r="P76" s="63"/>
      <c r="Q76" s="63"/>
      <c r="R76" s="49"/>
      <c r="S76" s="7"/>
      <c r="T76" s="7"/>
      <c r="U76" s="6" t="s">
        <v>208</v>
      </c>
      <c r="V76" s="42" t="s">
        <v>50</v>
      </c>
      <c r="W76" s="137" t="s">
        <v>0</v>
      </c>
      <c r="X76" s="9" t="s">
        <v>97</v>
      </c>
      <c r="Y76" s="62"/>
      <c r="Z76" s="63"/>
      <c r="AA76" s="63"/>
      <c r="AB76" s="63"/>
      <c r="AC76" s="63"/>
      <c r="AD76" s="63"/>
      <c r="AE76" s="63"/>
      <c r="AF76" s="63"/>
      <c r="AG76" s="49"/>
    </row>
    <row r="77" spans="1:33">
      <c r="A77" s="110">
        <v>67</v>
      </c>
      <c r="B77" s="66" t="s">
        <v>235</v>
      </c>
      <c r="C77" s="6" t="s">
        <v>242</v>
      </c>
      <c r="D77" s="6" t="s">
        <v>248</v>
      </c>
      <c r="E77" s="7" t="s">
        <v>208</v>
      </c>
      <c r="F77" s="47" t="s">
        <v>0</v>
      </c>
      <c r="G77" s="42" t="s">
        <v>108</v>
      </c>
      <c r="H77" s="137" t="s">
        <v>89</v>
      </c>
      <c r="I77" s="9" t="s">
        <v>90</v>
      </c>
      <c r="J77" s="62"/>
      <c r="K77" s="63"/>
      <c r="L77" s="63"/>
      <c r="M77" s="63"/>
      <c r="N77" s="63"/>
      <c r="O77" s="63"/>
      <c r="P77" s="63"/>
      <c r="Q77" s="63"/>
      <c r="R77" s="49"/>
      <c r="S77" s="7"/>
      <c r="T77" s="7"/>
      <c r="U77" s="7" t="s">
        <v>208</v>
      </c>
      <c r="V77" s="42" t="s">
        <v>108</v>
      </c>
      <c r="W77" s="137" t="s">
        <v>89</v>
      </c>
      <c r="X77" s="9" t="s">
        <v>90</v>
      </c>
      <c r="Y77" s="62"/>
      <c r="Z77" s="63"/>
      <c r="AA77" s="63"/>
      <c r="AB77" s="63"/>
      <c r="AC77" s="63"/>
      <c r="AD77" s="63"/>
      <c r="AE77" s="63"/>
      <c r="AF77" s="63"/>
      <c r="AG77" s="49"/>
    </row>
    <row r="78" spans="1:33">
      <c r="A78" s="110">
        <v>68</v>
      </c>
      <c r="B78" s="66" t="s">
        <v>235</v>
      </c>
      <c r="C78" s="6" t="s">
        <v>243</v>
      </c>
      <c r="D78" s="6" t="s">
        <v>251</v>
      </c>
      <c r="E78" s="7" t="s">
        <v>208</v>
      </c>
      <c r="F78" s="47" t="s">
        <v>89</v>
      </c>
      <c r="G78" s="42" t="s">
        <v>311</v>
      </c>
      <c r="H78" s="137" t="s">
        <v>89</v>
      </c>
      <c r="I78" s="9" t="s">
        <v>96</v>
      </c>
      <c r="J78" s="62"/>
      <c r="K78" s="63"/>
      <c r="L78" s="63"/>
      <c r="M78" s="63">
        <v>1</v>
      </c>
      <c r="N78" s="63"/>
      <c r="O78" s="63"/>
      <c r="P78" s="63"/>
      <c r="Q78" s="63"/>
      <c r="R78" s="49"/>
      <c r="S78" s="7" t="s">
        <v>281</v>
      </c>
      <c r="T78" s="7" t="s">
        <v>271</v>
      </c>
      <c r="U78" s="7" t="s">
        <v>208</v>
      </c>
      <c r="V78" s="42" t="s">
        <v>311</v>
      </c>
      <c r="W78" s="137" t="s">
        <v>89</v>
      </c>
      <c r="X78" s="9" t="s">
        <v>96</v>
      </c>
      <c r="Y78" s="62"/>
      <c r="Z78" s="63">
        <v>1</v>
      </c>
      <c r="AA78" s="63"/>
      <c r="AB78" s="63"/>
      <c r="AC78" s="63"/>
      <c r="AD78" s="63"/>
      <c r="AE78" s="63"/>
      <c r="AF78" s="63"/>
      <c r="AG78" s="49"/>
    </row>
    <row r="79" spans="1:33">
      <c r="A79" s="110">
        <v>69</v>
      </c>
      <c r="B79" s="66" t="s">
        <v>235</v>
      </c>
      <c r="C79" s="6" t="s">
        <v>245</v>
      </c>
      <c r="D79" s="6" t="s">
        <v>247</v>
      </c>
      <c r="E79" s="7" t="s">
        <v>208</v>
      </c>
      <c r="F79" s="47" t="s">
        <v>0</v>
      </c>
      <c r="G79" s="42" t="s">
        <v>114</v>
      </c>
      <c r="H79" s="137" t="s">
        <v>89</v>
      </c>
      <c r="I79" s="9" t="s">
        <v>96</v>
      </c>
      <c r="J79" s="62"/>
      <c r="K79" s="63">
        <v>1</v>
      </c>
      <c r="L79" s="63"/>
      <c r="M79" s="63">
        <v>1</v>
      </c>
      <c r="N79" s="63"/>
      <c r="O79" s="63"/>
      <c r="P79" s="63">
        <v>1</v>
      </c>
      <c r="Q79" s="63"/>
      <c r="R79" s="49"/>
      <c r="S79" s="7" t="s">
        <v>280</v>
      </c>
      <c r="T79" s="7" t="s">
        <v>270</v>
      </c>
      <c r="U79" s="7" t="s">
        <v>208</v>
      </c>
      <c r="V79" s="42" t="s">
        <v>114</v>
      </c>
      <c r="W79" s="137" t="s">
        <v>89</v>
      </c>
      <c r="X79" s="9" t="s">
        <v>96</v>
      </c>
      <c r="Y79" s="62">
        <v>1</v>
      </c>
      <c r="Z79" s="63"/>
      <c r="AA79" s="63">
        <v>1</v>
      </c>
      <c r="AB79" s="63"/>
      <c r="AC79" s="63"/>
      <c r="AD79" s="63"/>
      <c r="AE79" s="63"/>
      <c r="AF79" s="63"/>
      <c r="AG79" s="49"/>
    </row>
    <row r="80" spans="1:33">
      <c r="A80" s="110">
        <v>70</v>
      </c>
      <c r="B80" s="66" t="s">
        <v>235</v>
      </c>
      <c r="C80" s="6" t="s">
        <v>244</v>
      </c>
      <c r="D80" s="6" t="s">
        <v>248</v>
      </c>
      <c r="E80" s="7" t="s">
        <v>208</v>
      </c>
      <c r="F80" s="47" t="s">
        <v>0</v>
      </c>
      <c r="G80" s="42" t="s">
        <v>50</v>
      </c>
      <c r="H80" s="137" t="s">
        <v>89</v>
      </c>
      <c r="I80" s="9" t="s">
        <v>96</v>
      </c>
      <c r="J80" s="62"/>
      <c r="K80" s="63"/>
      <c r="L80" s="63"/>
      <c r="M80" s="63">
        <v>1</v>
      </c>
      <c r="N80" s="63"/>
      <c r="O80" s="63"/>
      <c r="P80" s="63"/>
      <c r="Q80" s="63"/>
      <c r="R80" s="49"/>
      <c r="S80" s="7" t="s">
        <v>280</v>
      </c>
      <c r="T80" s="7" t="s">
        <v>270</v>
      </c>
      <c r="U80" s="7" t="s">
        <v>208</v>
      </c>
      <c r="V80" s="42" t="s">
        <v>50</v>
      </c>
      <c r="W80" s="137" t="s">
        <v>89</v>
      </c>
      <c r="X80" s="9" t="s">
        <v>96</v>
      </c>
      <c r="Y80" s="62"/>
      <c r="Z80" s="63"/>
      <c r="AA80" s="63"/>
      <c r="AB80" s="63"/>
      <c r="AC80" s="63"/>
      <c r="AD80" s="63"/>
      <c r="AE80" s="63"/>
      <c r="AF80" s="63"/>
      <c r="AG80" s="49">
        <v>1</v>
      </c>
    </row>
    <row r="81" spans="1:33">
      <c r="A81" s="110">
        <v>71</v>
      </c>
      <c r="B81" s="66" t="s">
        <v>235</v>
      </c>
      <c r="C81" s="6" t="s">
        <v>244</v>
      </c>
      <c r="D81" s="6" t="s">
        <v>247</v>
      </c>
      <c r="E81" s="7" t="s">
        <v>208</v>
      </c>
      <c r="F81" s="47" t="s">
        <v>0</v>
      </c>
      <c r="G81" s="42" t="s">
        <v>112</v>
      </c>
      <c r="H81" s="137" t="s">
        <v>89</v>
      </c>
      <c r="I81" s="9" t="s">
        <v>96</v>
      </c>
      <c r="J81" s="62">
        <v>1</v>
      </c>
      <c r="K81" s="63">
        <v>1</v>
      </c>
      <c r="L81" s="63"/>
      <c r="M81" s="63"/>
      <c r="N81" s="63"/>
      <c r="O81" s="63"/>
      <c r="P81" s="63"/>
      <c r="Q81" s="63"/>
      <c r="R81" s="49"/>
      <c r="S81" s="7" t="s">
        <v>280</v>
      </c>
      <c r="T81" s="7" t="s">
        <v>270</v>
      </c>
      <c r="U81" s="7" t="s">
        <v>208</v>
      </c>
      <c r="V81" s="42" t="s">
        <v>112</v>
      </c>
      <c r="W81" s="137" t="s">
        <v>89</v>
      </c>
      <c r="X81" s="9" t="s">
        <v>96</v>
      </c>
      <c r="Y81" s="62"/>
      <c r="Z81" s="63"/>
      <c r="AA81" s="63"/>
      <c r="AB81" s="63">
        <v>1</v>
      </c>
      <c r="AC81" s="63"/>
      <c r="AD81" s="63"/>
      <c r="AE81" s="63"/>
      <c r="AF81" s="63"/>
      <c r="AG81" s="49"/>
    </row>
    <row r="82" spans="1:33">
      <c r="A82" s="110">
        <v>72</v>
      </c>
      <c r="B82" s="66" t="s">
        <v>235</v>
      </c>
      <c r="C82" s="6" t="s">
        <v>244</v>
      </c>
      <c r="D82" s="6" t="s">
        <v>248</v>
      </c>
      <c r="E82" s="7" t="s">
        <v>208</v>
      </c>
      <c r="F82" s="47" t="s">
        <v>89</v>
      </c>
      <c r="G82" s="42" t="s">
        <v>50</v>
      </c>
      <c r="H82" s="137" t="s">
        <v>89</v>
      </c>
      <c r="I82" s="9" t="s">
        <v>96</v>
      </c>
      <c r="J82" s="62"/>
      <c r="K82" s="63"/>
      <c r="L82" s="63"/>
      <c r="M82" s="63">
        <v>1</v>
      </c>
      <c r="N82" s="63"/>
      <c r="O82" s="63"/>
      <c r="P82" s="63"/>
      <c r="Q82" s="63"/>
      <c r="R82" s="49"/>
      <c r="S82" s="7" t="s">
        <v>281</v>
      </c>
      <c r="T82" s="7" t="s">
        <v>272</v>
      </c>
      <c r="U82" s="7" t="s">
        <v>208</v>
      </c>
      <c r="V82" s="42" t="s">
        <v>50</v>
      </c>
      <c r="W82" s="137" t="s">
        <v>89</v>
      </c>
      <c r="X82" s="9" t="s">
        <v>96</v>
      </c>
      <c r="Y82" s="62"/>
      <c r="Z82" s="63"/>
      <c r="AA82" s="63"/>
      <c r="AB82" s="63"/>
      <c r="AC82" s="63"/>
      <c r="AD82" s="63"/>
      <c r="AE82" s="63"/>
      <c r="AF82" s="63"/>
      <c r="AG82" s="49">
        <v>1</v>
      </c>
    </row>
    <row r="83" spans="1:33">
      <c r="A83" s="110">
        <v>73</v>
      </c>
      <c r="B83" s="66" t="s">
        <v>235</v>
      </c>
      <c r="C83" s="6" t="s">
        <v>244</v>
      </c>
      <c r="D83" s="6" t="s">
        <v>247</v>
      </c>
      <c r="E83" s="7" t="s">
        <v>208</v>
      </c>
      <c r="F83" s="47" t="s">
        <v>0</v>
      </c>
      <c r="G83" s="42" t="s">
        <v>50</v>
      </c>
      <c r="H83" s="137" t="s">
        <v>89</v>
      </c>
      <c r="I83" s="9" t="s">
        <v>96</v>
      </c>
      <c r="J83" s="62"/>
      <c r="K83" s="63"/>
      <c r="L83" s="63"/>
      <c r="M83" s="63">
        <v>1</v>
      </c>
      <c r="N83" s="63"/>
      <c r="O83" s="63"/>
      <c r="P83" s="63">
        <v>1</v>
      </c>
      <c r="Q83" s="63"/>
      <c r="R83" s="49"/>
      <c r="S83" s="7" t="s">
        <v>281</v>
      </c>
      <c r="T83" s="7" t="s">
        <v>272</v>
      </c>
      <c r="U83" s="7" t="s">
        <v>208</v>
      </c>
      <c r="V83" s="42" t="s">
        <v>50</v>
      </c>
      <c r="W83" s="137" t="s">
        <v>89</v>
      </c>
      <c r="X83" s="9" t="s">
        <v>96</v>
      </c>
      <c r="Y83" s="62"/>
      <c r="Z83" s="63"/>
      <c r="AA83" s="63">
        <v>1</v>
      </c>
      <c r="AB83" s="63">
        <v>1</v>
      </c>
      <c r="AC83" s="63"/>
      <c r="AD83" s="63"/>
      <c r="AE83" s="63"/>
      <c r="AF83" s="63"/>
      <c r="AG83" s="49">
        <v>1</v>
      </c>
    </row>
    <row r="84" spans="1:33">
      <c r="A84" s="110">
        <v>74</v>
      </c>
      <c r="B84" s="66" t="s">
        <v>235</v>
      </c>
      <c r="C84" s="6" t="s">
        <v>244</v>
      </c>
      <c r="D84" s="6" t="s">
        <v>248</v>
      </c>
      <c r="E84" s="7" t="s">
        <v>208</v>
      </c>
      <c r="F84" s="47" t="s">
        <v>0</v>
      </c>
      <c r="G84" s="42" t="s">
        <v>114</v>
      </c>
      <c r="H84" s="137" t="s">
        <v>89</v>
      </c>
      <c r="I84" s="9" t="s">
        <v>96</v>
      </c>
      <c r="J84" s="62">
        <v>1</v>
      </c>
      <c r="K84" s="63"/>
      <c r="L84" s="63"/>
      <c r="M84" s="63">
        <v>1</v>
      </c>
      <c r="N84" s="63"/>
      <c r="O84" s="63"/>
      <c r="P84" s="63"/>
      <c r="Q84" s="63"/>
      <c r="R84" s="49"/>
      <c r="S84" s="7" t="s">
        <v>281</v>
      </c>
      <c r="T84" s="7" t="s">
        <v>270</v>
      </c>
      <c r="U84" s="7" t="s">
        <v>208</v>
      </c>
      <c r="V84" s="42" t="s">
        <v>114</v>
      </c>
      <c r="W84" s="137" t="s">
        <v>89</v>
      </c>
      <c r="X84" s="9" t="s">
        <v>96</v>
      </c>
      <c r="Y84" s="62"/>
      <c r="Z84" s="63"/>
      <c r="AA84" s="63"/>
      <c r="AB84" s="63"/>
      <c r="AC84" s="63"/>
      <c r="AD84" s="63">
        <v>1</v>
      </c>
      <c r="AE84" s="63"/>
      <c r="AF84" s="63"/>
      <c r="AG84" s="49"/>
    </row>
    <row r="85" spans="1:33">
      <c r="A85" s="110">
        <v>75</v>
      </c>
      <c r="B85" s="66" t="s">
        <v>235</v>
      </c>
      <c r="C85" s="6" t="s">
        <v>244</v>
      </c>
      <c r="D85" s="6" t="s">
        <v>247</v>
      </c>
      <c r="E85" s="7" t="s">
        <v>208</v>
      </c>
      <c r="F85" s="47" t="s">
        <v>0</v>
      </c>
      <c r="G85" s="42" t="s">
        <v>114</v>
      </c>
      <c r="H85" s="137" t="s">
        <v>89</v>
      </c>
      <c r="I85" s="9" t="s">
        <v>96</v>
      </c>
      <c r="J85" s="62"/>
      <c r="K85" s="63">
        <v>1</v>
      </c>
      <c r="L85" s="63"/>
      <c r="M85" s="63">
        <v>1</v>
      </c>
      <c r="N85" s="63"/>
      <c r="O85" s="63"/>
      <c r="P85" s="63"/>
      <c r="Q85" s="63"/>
      <c r="R85" s="49"/>
      <c r="S85" s="7" t="s">
        <v>281</v>
      </c>
      <c r="T85" s="7" t="s">
        <v>272</v>
      </c>
      <c r="U85" s="7" t="s">
        <v>208</v>
      </c>
      <c r="V85" s="42" t="s">
        <v>114</v>
      </c>
      <c r="W85" s="137" t="s">
        <v>89</v>
      </c>
      <c r="X85" s="9" t="s">
        <v>96</v>
      </c>
      <c r="Y85" s="62"/>
      <c r="Z85" s="63"/>
      <c r="AA85" s="63"/>
      <c r="AB85" s="63"/>
      <c r="AC85" s="63"/>
      <c r="AD85" s="63"/>
      <c r="AE85" s="63"/>
      <c r="AF85" s="63"/>
      <c r="AG85" s="49">
        <v>1</v>
      </c>
    </row>
    <row r="86" spans="1:33">
      <c r="A86" s="110">
        <v>76</v>
      </c>
      <c r="B86" s="66" t="s">
        <v>235</v>
      </c>
      <c r="C86" s="6" t="s">
        <v>245</v>
      </c>
      <c r="D86" s="6" t="s">
        <v>247</v>
      </c>
      <c r="E86" s="7" t="s">
        <v>208</v>
      </c>
      <c r="F86" s="47" t="s">
        <v>89</v>
      </c>
      <c r="G86" s="42" t="s">
        <v>50</v>
      </c>
      <c r="H86" s="137" t="s">
        <v>89</v>
      </c>
      <c r="I86" s="9" t="s">
        <v>96</v>
      </c>
      <c r="J86" s="62"/>
      <c r="K86" s="63"/>
      <c r="L86" s="63">
        <v>1</v>
      </c>
      <c r="M86" s="63">
        <v>1</v>
      </c>
      <c r="N86" s="63"/>
      <c r="O86" s="63"/>
      <c r="P86" s="63"/>
      <c r="Q86" s="63"/>
      <c r="R86" s="49"/>
      <c r="S86" s="7" t="s">
        <v>281</v>
      </c>
      <c r="T86" s="7" t="s">
        <v>273</v>
      </c>
      <c r="U86" s="7" t="s">
        <v>208</v>
      </c>
      <c r="V86" s="42" t="s">
        <v>50</v>
      </c>
      <c r="W86" s="137" t="s">
        <v>89</v>
      </c>
      <c r="X86" s="9" t="s">
        <v>96</v>
      </c>
      <c r="Y86" s="62"/>
      <c r="Z86" s="63"/>
      <c r="AA86" s="63"/>
      <c r="AB86" s="63"/>
      <c r="AC86" s="63"/>
      <c r="AD86" s="63"/>
      <c r="AE86" s="63"/>
      <c r="AF86" s="63"/>
      <c r="AG86" s="49">
        <v>1</v>
      </c>
    </row>
    <row r="87" spans="1:33">
      <c r="A87" s="110">
        <v>77</v>
      </c>
      <c r="B87" s="66" t="s">
        <v>235</v>
      </c>
      <c r="C87" s="6" t="s">
        <v>245</v>
      </c>
      <c r="D87" s="6" t="s">
        <v>249</v>
      </c>
      <c r="E87" s="7" t="s">
        <v>208</v>
      </c>
      <c r="F87" s="47" t="s">
        <v>0</v>
      </c>
      <c r="G87" s="42" t="s">
        <v>50</v>
      </c>
      <c r="H87" s="137" t="s">
        <v>89</v>
      </c>
      <c r="I87" s="9" t="s">
        <v>96</v>
      </c>
      <c r="J87" s="62"/>
      <c r="K87" s="63"/>
      <c r="L87" s="63"/>
      <c r="M87" s="63">
        <v>1</v>
      </c>
      <c r="N87" s="63"/>
      <c r="O87" s="63"/>
      <c r="P87" s="63"/>
      <c r="Q87" s="63"/>
      <c r="R87" s="49"/>
      <c r="S87" s="7" t="s">
        <v>281</v>
      </c>
      <c r="T87" s="7" t="s">
        <v>272</v>
      </c>
      <c r="U87" s="7" t="s">
        <v>208</v>
      </c>
      <c r="V87" s="42" t="s">
        <v>50</v>
      </c>
      <c r="W87" s="137" t="s">
        <v>89</v>
      </c>
      <c r="X87" s="9" t="s">
        <v>96</v>
      </c>
      <c r="Y87" s="62"/>
      <c r="Z87" s="63"/>
      <c r="AA87" s="63"/>
      <c r="AB87" s="63"/>
      <c r="AC87" s="63"/>
      <c r="AD87" s="63"/>
      <c r="AE87" s="63"/>
      <c r="AF87" s="63"/>
      <c r="AG87" s="49">
        <v>1</v>
      </c>
    </row>
    <row r="88" spans="1:33">
      <c r="A88" s="110">
        <v>78</v>
      </c>
      <c r="B88" s="66" t="s">
        <v>235</v>
      </c>
      <c r="C88" s="6" t="s">
        <v>243</v>
      </c>
      <c r="D88" s="6" t="s">
        <v>249</v>
      </c>
      <c r="E88" s="7" t="s">
        <v>208</v>
      </c>
      <c r="F88" s="47" t="s">
        <v>89</v>
      </c>
      <c r="G88" s="42" t="s">
        <v>50</v>
      </c>
      <c r="H88" s="137" t="s">
        <v>89</v>
      </c>
      <c r="I88" s="9" t="s">
        <v>96</v>
      </c>
      <c r="J88" s="62"/>
      <c r="K88" s="63"/>
      <c r="L88" s="63"/>
      <c r="M88" s="63">
        <v>1</v>
      </c>
      <c r="N88" s="63"/>
      <c r="O88" s="63"/>
      <c r="P88" s="63"/>
      <c r="Q88" s="63"/>
      <c r="R88" s="49"/>
      <c r="S88" s="7" t="s">
        <v>281</v>
      </c>
      <c r="T88" s="7" t="s">
        <v>273</v>
      </c>
      <c r="U88" s="7" t="s">
        <v>208</v>
      </c>
      <c r="V88" s="42" t="s">
        <v>50</v>
      </c>
      <c r="W88" s="137" t="s">
        <v>89</v>
      </c>
      <c r="X88" s="9" t="s">
        <v>96</v>
      </c>
      <c r="Y88" s="62"/>
      <c r="Z88" s="63"/>
      <c r="AA88" s="63"/>
      <c r="AB88" s="63"/>
      <c r="AC88" s="63"/>
      <c r="AD88" s="63"/>
      <c r="AE88" s="63"/>
      <c r="AF88" s="63"/>
      <c r="AG88" s="49">
        <v>1</v>
      </c>
    </row>
    <row r="89" spans="1:33">
      <c r="A89" s="110">
        <v>79</v>
      </c>
      <c r="B89" s="66" t="s">
        <v>235</v>
      </c>
      <c r="C89" s="6" t="s">
        <v>244</v>
      </c>
      <c r="D89" s="6" t="s">
        <v>247</v>
      </c>
      <c r="E89" s="7" t="s">
        <v>208</v>
      </c>
      <c r="F89" s="47" t="s">
        <v>0</v>
      </c>
      <c r="G89" s="42" t="s">
        <v>50</v>
      </c>
      <c r="H89" s="137" t="s">
        <v>89</v>
      </c>
      <c r="I89" s="9" t="s">
        <v>96</v>
      </c>
      <c r="J89" s="62"/>
      <c r="K89" s="63"/>
      <c r="L89" s="63"/>
      <c r="M89" s="63">
        <v>1</v>
      </c>
      <c r="N89" s="63"/>
      <c r="O89" s="63"/>
      <c r="P89" s="63"/>
      <c r="Q89" s="63"/>
      <c r="R89" s="49"/>
      <c r="S89" s="7" t="s">
        <v>282</v>
      </c>
      <c r="T89" s="7" t="s">
        <v>273</v>
      </c>
      <c r="U89" s="7" t="s">
        <v>208</v>
      </c>
      <c r="V89" s="42" t="s">
        <v>50</v>
      </c>
      <c r="W89" s="137" t="s">
        <v>89</v>
      </c>
      <c r="X89" s="9" t="s">
        <v>96</v>
      </c>
      <c r="Y89" s="62"/>
      <c r="Z89" s="63"/>
      <c r="AA89" s="63"/>
      <c r="AB89" s="63"/>
      <c r="AC89" s="63"/>
      <c r="AD89" s="63"/>
      <c r="AE89" s="63"/>
      <c r="AF89" s="63"/>
      <c r="AG89" s="49">
        <v>1</v>
      </c>
    </row>
    <row r="90" spans="1:33">
      <c r="A90" s="110">
        <v>80</v>
      </c>
      <c r="B90" s="66" t="s">
        <v>235</v>
      </c>
      <c r="C90" s="6" t="s">
        <v>244</v>
      </c>
      <c r="D90" s="6" t="s">
        <v>247</v>
      </c>
      <c r="E90" s="7" t="s">
        <v>208</v>
      </c>
      <c r="F90" s="47" t="s">
        <v>89</v>
      </c>
      <c r="G90" s="42" t="s">
        <v>50</v>
      </c>
      <c r="H90" s="137" t="s">
        <v>89</v>
      </c>
      <c r="I90" s="9" t="s">
        <v>96</v>
      </c>
      <c r="J90" s="62"/>
      <c r="K90" s="63"/>
      <c r="L90" s="63"/>
      <c r="M90" s="63">
        <v>1</v>
      </c>
      <c r="N90" s="63"/>
      <c r="O90" s="63"/>
      <c r="P90" s="63"/>
      <c r="Q90" s="63"/>
      <c r="R90" s="49"/>
      <c r="S90" s="7" t="s">
        <v>281</v>
      </c>
      <c r="T90" s="7" t="s">
        <v>273</v>
      </c>
      <c r="U90" s="7" t="s">
        <v>208</v>
      </c>
      <c r="V90" s="42" t="s">
        <v>50</v>
      </c>
      <c r="W90" s="137" t="s">
        <v>89</v>
      </c>
      <c r="X90" s="9" t="s">
        <v>96</v>
      </c>
      <c r="Y90" s="62"/>
      <c r="Z90" s="63"/>
      <c r="AA90" s="63"/>
      <c r="AB90" s="63"/>
      <c r="AC90" s="63"/>
      <c r="AD90" s="63"/>
      <c r="AE90" s="63"/>
      <c r="AF90" s="63"/>
      <c r="AG90" s="49">
        <v>1</v>
      </c>
    </row>
    <row r="91" spans="1:33">
      <c r="A91" s="110">
        <v>81</v>
      </c>
      <c r="B91" s="66" t="s">
        <v>50</v>
      </c>
      <c r="C91" s="6" t="s">
        <v>245</v>
      </c>
      <c r="D91" s="6" t="s">
        <v>90</v>
      </c>
      <c r="E91" s="7" t="s">
        <v>208</v>
      </c>
      <c r="F91" s="47" t="s">
        <v>89</v>
      </c>
      <c r="G91" s="42" t="s">
        <v>112</v>
      </c>
      <c r="H91" s="137" t="s">
        <v>89</v>
      </c>
      <c r="I91" s="9" t="s">
        <v>96</v>
      </c>
      <c r="J91" s="62"/>
      <c r="K91" s="63"/>
      <c r="L91" s="63"/>
      <c r="M91" s="63">
        <v>1</v>
      </c>
      <c r="N91" s="63"/>
      <c r="O91" s="63"/>
      <c r="P91" s="63"/>
      <c r="Q91" s="63"/>
      <c r="R91" s="49"/>
      <c r="S91" s="7" t="s">
        <v>280</v>
      </c>
      <c r="T91" s="7" t="s">
        <v>273</v>
      </c>
      <c r="U91" s="7" t="s">
        <v>208</v>
      </c>
      <c r="V91" s="42" t="s">
        <v>112</v>
      </c>
      <c r="W91" s="137" t="s">
        <v>89</v>
      </c>
      <c r="X91" s="9" t="s">
        <v>96</v>
      </c>
      <c r="Y91" s="62"/>
      <c r="Z91" s="63">
        <v>1</v>
      </c>
      <c r="AA91" s="63"/>
      <c r="AB91" s="63"/>
      <c r="AC91" s="63"/>
      <c r="AD91" s="63"/>
      <c r="AE91" s="63">
        <v>1</v>
      </c>
      <c r="AF91" s="63"/>
      <c r="AG91" s="49"/>
    </row>
    <row r="92" spans="1:33">
      <c r="A92" s="110"/>
      <c r="B92" s="6" t="s">
        <v>50</v>
      </c>
      <c r="C92" s="6" t="s">
        <v>245</v>
      </c>
      <c r="D92" s="6" t="s">
        <v>90</v>
      </c>
      <c r="E92" s="6" t="s">
        <v>208</v>
      </c>
      <c r="F92" s="6" t="s">
        <v>89</v>
      </c>
      <c r="G92" s="42" t="s">
        <v>114</v>
      </c>
      <c r="H92" s="137" t="s">
        <v>0</v>
      </c>
      <c r="I92" s="9" t="s">
        <v>96</v>
      </c>
      <c r="J92" s="62"/>
      <c r="K92" s="63"/>
      <c r="L92" s="63"/>
      <c r="M92" s="63">
        <v>1</v>
      </c>
      <c r="N92" s="63"/>
      <c r="O92" s="63"/>
      <c r="P92" s="63"/>
      <c r="Q92" s="63"/>
      <c r="R92" s="49"/>
      <c r="S92" s="64"/>
      <c r="T92" s="64"/>
      <c r="U92" s="6" t="s">
        <v>208</v>
      </c>
      <c r="V92" s="42" t="s">
        <v>114</v>
      </c>
      <c r="W92" s="137" t="s">
        <v>0</v>
      </c>
      <c r="X92" s="9" t="s">
        <v>96</v>
      </c>
      <c r="Y92" s="62"/>
      <c r="Z92" s="63"/>
      <c r="AA92" s="63"/>
      <c r="AB92" s="63"/>
      <c r="AC92" s="63"/>
      <c r="AD92" s="63"/>
      <c r="AE92" s="63"/>
      <c r="AF92" s="63"/>
      <c r="AG92" s="49"/>
    </row>
    <row r="93" spans="1:33">
      <c r="A93" s="110">
        <v>82</v>
      </c>
      <c r="B93" s="66" t="s">
        <v>236</v>
      </c>
      <c r="C93" s="6" t="s">
        <v>243</v>
      </c>
      <c r="D93" s="6" t="s">
        <v>248</v>
      </c>
      <c r="E93" s="7" t="s">
        <v>208</v>
      </c>
      <c r="F93" s="47" t="s">
        <v>89</v>
      </c>
      <c r="G93" s="42" t="s">
        <v>108</v>
      </c>
      <c r="H93" s="137" t="s">
        <v>89</v>
      </c>
      <c r="I93" s="9" t="s">
        <v>90</v>
      </c>
      <c r="J93" s="62"/>
      <c r="K93" s="63"/>
      <c r="L93" s="63"/>
      <c r="M93" s="63"/>
      <c r="N93" s="63"/>
      <c r="O93" s="63"/>
      <c r="P93" s="63"/>
      <c r="Q93" s="63"/>
      <c r="R93" s="49"/>
      <c r="S93" s="66"/>
      <c r="T93" s="66"/>
      <c r="U93" s="7" t="s">
        <v>208</v>
      </c>
      <c r="V93" s="42" t="s">
        <v>108</v>
      </c>
      <c r="W93" s="137" t="s">
        <v>89</v>
      </c>
      <c r="X93" s="9" t="s">
        <v>90</v>
      </c>
      <c r="Y93" s="62"/>
      <c r="Z93" s="63"/>
      <c r="AA93" s="63"/>
      <c r="AB93" s="63"/>
      <c r="AC93" s="63"/>
      <c r="AD93" s="63"/>
      <c r="AE93" s="63"/>
      <c r="AF93" s="63"/>
      <c r="AG93" s="49"/>
    </row>
    <row r="94" spans="1:33">
      <c r="A94" s="110">
        <v>83</v>
      </c>
      <c r="B94" s="66" t="s">
        <v>236</v>
      </c>
      <c r="C94" s="6" t="s">
        <v>243</v>
      </c>
      <c r="D94" s="6" t="s">
        <v>249</v>
      </c>
      <c r="E94" s="7" t="s">
        <v>208</v>
      </c>
      <c r="F94" s="47" t="s">
        <v>89</v>
      </c>
      <c r="G94" s="42" t="s">
        <v>108</v>
      </c>
      <c r="H94" s="137" t="s">
        <v>89</v>
      </c>
      <c r="I94" s="9" t="s">
        <v>90</v>
      </c>
      <c r="J94" s="62"/>
      <c r="K94" s="63"/>
      <c r="L94" s="63"/>
      <c r="M94" s="63"/>
      <c r="N94" s="63"/>
      <c r="O94" s="63"/>
      <c r="P94" s="63"/>
      <c r="Q94" s="63"/>
      <c r="R94" s="49"/>
      <c r="S94" s="7"/>
      <c r="T94" s="7"/>
      <c r="U94" s="7" t="s">
        <v>208</v>
      </c>
      <c r="V94" s="42" t="s">
        <v>108</v>
      </c>
      <c r="W94" s="137" t="s">
        <v>89</v>
      </c>
      <c r="X94" s="9" t="s">
        <v>90</v>
      </c>
      <c r="Y94" s="62"/>
      <c r="Z94" s="63"/>
      <c r="AA94" s="63"/>
      <c r="AB94" s="63"/>
      <c r="AC94" s="63"/>
      <c r="AD94" s="63"/>
      <c r="AE94" s="63"/>
      <c r="AF94" s="63"/>
      <c r="AG94" s="49"/>
    </row>
    <row r="95" spans="1:33">
      <c r="A95" s="110">
        <v>84</v>
      </c>
      <c r="B95" s="66" t="s">
        <v>237</v>
      </c>
      <c r="C95" s="6" t="s">
        <v>244</v>
      </c>
      <c r="D95" s="6" t="s">
        <v>251</v>
      </c>
      <c r="E95" s="7" t="s">
        <v>208</v>
      </c>
      <c r="F95" s="47" t="s">
        <v>89</v>
      </c>
      <c r="G95" s="42" t="s">
        <v>108</v>
      </c>
      <c r="H95" s="137" t="s">
        <v>89</v>
      </c>
      <c r="I95" s="9" t="s">
        <v>90</v>
      </c>
      <c r="J95" s="62"/>
      <c r="K95" s="63"/>
      <c r="L95" s="63"/>
      <c r="M95" s="63"/>
      <c r="N95" s="63"/>
      <c r="O95" s="63"/>
      <c r="P95" s="63"/>
      <c r="Q95" s="63"/>
      <c r="R95" s="49"/>
      <c r="S95" s="47"/>
      <c r="T95" s="47"/>
      <c r="U95" s="7" t="s">
        <v>208</v>
      </c>
      <c r="V95" s="42" t="s">
        <v>108</v>
      </c>
      <c r="W95" s="137" t="s">
        <v>89</v>
      </c>
      <c r="X95" s="9" t="s">
        <v>90</v>
      </c>
      <c r="Y95" s="62"/>
      <c r="Z95" s="63"/>
      <c r="AA95" s="63"/>
      <c r="AB95" s="63"/>
      <c r="AC95" s="63"/>
      <c r="AD95" s="63"/>
      <c r="AE95" s="63"/>
      <c r="AF95" s="63"/>
      <c r="AG95" s="49"/>
    </row>
    <row r="96" spans="1:33">
      <c r="A96" s="110">
        <v>85</v>
      </c>
      <c r="B96" s="66" t="s">
        <v>236</v>
      </c>
      <c r="C96" s="6" t="s">
        <v>243</v>
      </c>
      <c r="D96" s="6" t="s">
        <v>249</v>
      </c>
      <c r="E96" s="7" t="s">
        <v>208</v>
      </c>
      <c r="F96" s="47" t="s">
        <v>0</v>
      </c>
      <c r="G96" s="42" t="s">
        <v>108</v>
      </c>
      <c r="H96" s="137" t="s">
        <v>89</v>
      </c>
      <c r="I96" s="9" t="s">
        <v>90</v>
      </c>
      <c r="J96" s="62"/>
      <c r="K96" s="63"/>
      <c r="L96" s="63"/>
      <c r="M96" s="63"/>
      <c r="N96" s="63"/>
      <c r="O96" s="63"/>
      <c r="P96" s="63"/>
      <c r="Q96" s="63"/>
      <c r="R96" s="49"/>
      <c r="S96" s="7"/>
      <c r="T96" s="7"/>
      <c r="U96" s="7" t="s">
        <v>208</v>
      </c>
      <c r="V96" s="42" t="s">
        <v>108</v>
      </c>
      <c r="W96" s="137" t="s">
        <v>89</v>
      </c>
      <c r="X96" s="9" t="s">
        <v>90</v>
      </c>
      <c r="Y96" s="62"/>
      <c r="Z96" s="63"/>
      <c r="AA96" s="63"/>
      <c r="AB96" s="63"/>
      <c r="AC96" s="63"/>
      <c r="AD96" s="63"/>
      <c r="AE96" s="63"/>
      <c r="AF96" s="63"/>
      <c r="AG96" s="49"/>
    </row>
    <row r="97" spans="1:33">
      <c r="A97" s="110">
        <v>86</v>
      </c>
      <c r="B97" s="66" t="s">
        <v>50</v>
      </c>
      <c r="C97" s="6" t="s">
        <v>242</v>
      </c>
      <c r="D97" s="6" t="s">
        <v>247</v>
      </c>
      <c r="E97" s="7" t="s">
        <v>208</v>
      </c>
      <c r="F97" s="47" t="s">
        <v>0</v>
      </c>
      <c r="G97" s="42" t="s">
        <v>50</v>
      </c>
      <c r="H97" s="137" t="s">
        <v>89</v>
      </c>
      <c r="I97" s="9" t="s">
        <v>96</v>
      </c>
      <c r="J97" s="62"/>
      <c r="K97" s="63"/>
      <c r="L97" s="63"/>
      <c r="M97" s="63">
        <v>1</v>
      </c>
      <c r="N97" s="63"/>
      <c r="O97" s="63"/>
      <c r="P97" s="63"/>
      <c r="Q97" s="63"/>
      <c r="R97" s="49"/>
      <c r="S97" s="7" t="s">
        <v>90</v>
      </c>
      <c r="T97" s="7" t="s">
        <v>271</v>
      </c>
      <c r="U97" s="7" t="s">
        <v>208</v>
      </c>
      <c r="V97" s="42" t="s">
        <v>50</v>
      </c>
      <c r="W97" s="137" t="s">
        <v>89</v>
      </c>
      <c r="X97" s="9" t="s">
        <v>96</v>
      </c>
      <c r="Y97" s="62"/>
      <c r="Z97" s="63"/>
      <c r="AA97" s="63"/>
      <c r="AB97" s="63"/>
      <c r="AC97" s="63"/>
      <c r="AD97" s="63">
        <v>1</v>
      </c>
      <c r="AE97" s="63"/>
      <c r="AF97" s="63"/>
      <c r="AG97" s="49"/>
    </row>
    <row r="98" spans="1:33">
      <c r="A98" s="110">
        <v>87</v>
      </c>
      <c r="B98" s="66" t="s">
        <v>50</v>
      </c>
      <c r="C98" s="6" t="s">
        <v>242</v>
      </c>
      <c r="D98" s="6" t="s">
        <v>249</v>
      </c>
      <c r="E98" s="7" t="s">
        <v>208</v>
      </c>
      <c r="F98" s="47" t="s">
        <v>89</v>
      </c>
      <c r="G98" s="42" t="s">
        <v>50</v>
      </c>
      <c r="H98" s="137" t="s">
        <v>89</v>
      </c>
      <c r="I98" s="9" t="s">
        <v>96</v>
      </c>
      <c r="J98" s="62"/>
      <c r="K98" s="63"/>
      <c r="L98" s="63"/>
      <c r="M98" s="63">
        <v>1</v>
      </c>
      <c r="N98" s="63"/>
      <c r="O98" s="63"/>
      <c r="P98" s="63"/>
      <c r="Q98" s="63"/>
      <c r="R98" s="49"/>
      <c r="S98" s="7" t="s">
        <v>281</v>
      </c>
      <c r="T98" s="7" t="s">
        <v>271</v>
      </c>
      <c r="U98" s="7" t="s">
        <v>208</v>
      </c>
      <c r="V98" s="42" t="s">
        <v>50</v>
      </c>
      <c r="W98" s="137" t="s">
        <v>89</v>
      </c>
      <c r="X98" s="9" t="s">
        <v>96</v>
      </c>
      <c r="Y98" s="62"/>
      <c r="Z98" s="63"/>
      <c r="AA98" s="63"/>
      <c r="AB98" s="63"/>
      <c r="AC98" s="63"/>
      <c r="AD98" s="63"/>
      <c r="AE98" s="63"/>
      <c r="AF98" s="63"/>
      <c r="AG98" s="49">
        <v>1</v>
      </c>
    </row>
    <row r="99" spans="1:33">
      <c r="A99" s="110">
        <v>88</v>
      </c>
      <c r="B99" s="66" t="s">
        <v>239</v>
      </c>
      <c r="C99" s="6" t="s">
        <v>243</v>
      </c>
      <c r="D99" s="6" t="s">
        <v>247</v>
      </c>
      <c r="E99" s="7" t="s">
        <v>208</v>
      </c>
      <c r="F99" s="47" t="s">
        <v>0</v>
      </c>
      <c r="G99" s="42" t="s">
        <v>108</v>
      </c>
      <c r="H99" s="137" t="s">
        <v>89</v>
      </c>
      <c r="I99" s="9" t="s">
        <v>90</v>
      </c>
      <c r="J99" s="62"/>
      <c r="K99" s="63"/>
      <c r="L99" s="63"/>
      <c r="M99" s="63"/>
      <c r="N99" s="63"/>
      <c r="O99" s="63"/>
      <c r="P99" s="63"/>
      <c r="Q99" s="63"/>
      <c r="R99" s="49"/>
      <c r="S99" s="7"/>
      <c r="T99" s="7"/>
      <c r="U99" s="7" t="s">
        <v>208</v>
      </c>
      <c r="V99" s="42" t="s">
        <v>108</v>
      </c>
      <c r="W99" s="137" t="s">
        <v>89</v>
      </c>
      <c r="X99" s="9" t="s">
        <v>90</v>
      </c>
      <c r="Y99" s="62"/>
      <c r="Z99" s="63"/>
      <c r="AA99" s="63"/>
      <c r="AB99" s="63"/>
      <c r="AC99" s="63"/>
      <c r="AD99" s="63"/>
      <c r="AE99" s="63"/>
      <c r="AF99" s="63"/>
      <c r="AG99" s="49"/>
    </row>
    <row r="100" spans="1:33">
      <c r="A100" s="110">
        <v>89</v>
      </c>
      <c r="B100" s="66" t="s">
        <v>239</v>
      </c>
      <c r="C100" s="6" t="s">
        <v>243</v>
      </c>
      <c r="D100" s="6" t="s">
        <v>250</v>
      </c>
      <c r="E100" s="7" t="s">
        <v>208</v>
      </c>
      <c r="F100" s="47" t="s">
        <v>89</v>
      </c>
      <c r="G100" s="42" t="s">
        <v>108</v>
      </c>
      <c r="H100" s="137" t="s">
        <v>89</v>
      </c>
      <c r="I100" s="9" t="s">
        <v>90</v>
      </c>
      <c r="J100" s="62"/>
      <c r="K100" s="63"/>
      <c r="L100" s="63"/>
      <c r="M100" s="63"/>
      <c r="N100" s="63"/>
      <c r="O100" s="63"/>
      <c r="P100" s="63"/>
      <c r="Q100" s="63"/>
      <c r="R100" s="49"/>
      <c r="S100" s="7"/>
      <c r="T100" s="7"/>
      <c r="U100" s="7" t="s">
        <v>208</v>
      </c>
      <c r="V100" s="42" t="s">
        <v>108</v>
      </c>
      <c r="W100" s="137" t="s">
        <v>89</v>
      </c>
      <c r="X100" s="9" t="s">
        <v>90</v>
      </c>
      <c r="Y100" s="62"/>
      <c r="Z100" s="63"/>
      <c r="AA100" s="63"/>
      <c r="AB100" s="63"/>
      <c r="AC100" s="63"/>
      <c r="AD100" s="63"/>
      <c r="AE100" s="63"/>
      <c r="AF100" s="63"/>
      <c r="AG100" s="49"/>
    </row>
    <row r="101" spans="1:33">
      <c r="A101" s="110">
        <v>90</v>
      </c>
      <c r="B101" s="66" t="s">
        <v>239</v>
      </c>
      <c r="C101" s="6" t="s">
        <v>243</v>
      </c>
      <c r="D101" s="6" t="s">
        <v>249</v>
      </c>
      <c r="E101" s="7" t="s">
        <v>208</v>
      </c>
      <c r="F101" s="47" t="s">
        <v>0</v>
      </c>
      <c r="G101" s="42" t="s">
        <v>108</v>
      </c>
      <c r="H101" s="137" t="s">
        <v>89</v>
      </c>
      <c r="I101" s="9" t="s">
        <v>90</v>
      </c>
      <c r="J101" s="62"/>
      <c r="K101" s="63"/>
      <c r="L101" s="63"/>
      <c r="M101" s="63"/>
      <c r="N101" s="63"/>
      <c r="O101" s="63"/>
      <c r="P101" s="63"/>
      <c r="Q101" s="63"/>
      <c r="R101" s="49"/>
      <c r="S101" s="7"/>
      <c r="T101" s="7"/>
      <c r="U101" s="7" t="s">
        <v>208</v>
      </c>
      <c r="V101" s="42" t="s">
        <v>108</v>
      </c>
      <c r="W101" s="137" t="s">
        <v>89</v>
      </c>
      <c r="X101" s="9" t="s">
        <v>90</v>
      </c>
      <c r="Y101" s="62"/>
      <c r="Z101" s="63"/>
      <c r="AA101" s="63"/>
      <c r="AB101" s="63"/>
      <c r="AC101" s="63"/>
      <c r="AD101" s="63"/>
      <c r="AE101" s="63"/>
      <c r="AF101" s="63"/>
      <c r="AG101" s="49"/>
    </row>
    <row r="102" spans="1:33">
      <c r="A102" s="110">
        <v>91</v>
      </c>
      <c r="B102" s="66" t="s">
        <v>239</v>
      </c>
      <c r="C102" s="6" t="s">
        <v>243</v>
      </c>
      <c r="D102" s="6" t="s">
        <v>248</v>
      </c>
      <c r="E102" s="7" t="s">
        <v>208</v>
      </c>
      <c r="F102" s="47" t="s">
        <v>89</v>
      </c>
      <c r="G102" s="42" t="s">
        <v>108</v>
      </c>
      <c r="H102" s="137" t="s">
        <v>89</v>
      </c>
      <c r="I102" s="9" t="s">
        <v>90</v>
      </c>
      <c r="J102" s="62"/>
      <c r="K102" s="63"/>
      <c r="L102" s="63"/>
      <c r="M102" s="63"/>
      <c r="N102" s="63"/>
      <c r="O102" s="63"/>
      <c r="P102" s="63"/>
      <c r="Q102" s="63"/>
      <c r="R102" s="49"/>
      <c r="S102" s="7"/>
      <c r="T102" s="7"/>
      <c r="U102" s="7" t="s">
        <v>208</v>
      </c>
      <c r="V102" s="42" t="s">
        <v>108</v>
      </c>
      <c r="W102" s="137" t="s">
        <v>89</v>
      </c>
      <c r="X102" s="9" t="s">
        <v>90</v>
      </c>
      <c r="Y102" s="62"/>
      <c r="Z102" s="63"/>
      <c r="AA102" s="63"/>
      <c r="AB102" s="63"/>
      <c r="AC102" s="63"/>
      <c r="AD102" s="63"/>
      <c r="AE102" s="63"/>
      <c r="AF102" s="63"/>
      <c r="AG102" s="49"/>
    </row>
    <row r="103" spans="1:33">
      <c r="A103" s="110">
        <v>92</v>
      </c>
      <c r="B103" s="66" t="s">
        <v>239</v>
      </c>
      <c r="C103" s="6" t="s">
        <v>244</v>
      </c>
      <c r="D103" s="6" t="s">
        <v>247</v>
      </c>
      <c r="E103" s="7" t="s">
        <v>208</v>
      </c>
      <c r="F103" s="47" t="s">
        <v>89</v>
      </c>
      <c r="G103" s="42" t="s">
        <v>108</v>
      </c>
      <c r="H103" s="137" t="s">
        <v>89</v>
      </c>
      <c r="I103" s="9" t="s">
        <v>90</v>
      </c>
      <c r="J103" s="62"/>
      <c r="K103" s="63"/>
      <c r="L103" s="63"/>
      <c r="M103" s="63"/>
      <c r="N103" s="63"/>
      <c r="O103" s="63"/>
      <c r="P103" s="63"/>
      <c r="Q103" s="63"/>
      <c r="R103" s="49"/>
      <c r="S103" s="7"/>
      <c r="T103" s="7"/>
      <c r="U103" s="7" t="s">
        <v>208</v>
      </c>
      <c r="V103" s="42" t="s">
        <v>108</v>
      </c>
      <c r="W103" s="137" t="s">
        <v>89</v>
      </c>
      <c r="X103" s="9" t="s">
        <v>90</v>
      </c>
      <c r="Y103" s="62"/>
      <c r="Z103" s="63"/>
      <c r="AA103" s="63"/>
      <c r="AB103" s="63"/>
      <c r="AC103" s="63"/>
      <c r="AD103" s="63"/>
      <c r="AE103" s="63"/>
      <c r="AF103" s="63"/>
      <c r="AG103" s="49"/>
    </row>
    <row r="104" spans="1:33">
      <c r="A104" s="110">
        <v>93</v>
      </c>
      <c r="B104" s="66" t="s">
        <v>294</v>
      </c>
      <c r="C104" s="6" t="s">
        <v>242</v>
      </c>
      <c r="D104" s="6" t="s">
        <v>247</v>
      </c>
      <c r="E104" s="7" t="s">
        <v>208</v>
      </c>
      <c r="F104" s="47" t="s">
        <v>89</v>
      </c>
      <c r="G104" s="42" t="s">
        <v>108</v>
      </c>
      <c r="H104" s="137" t="s">
        <v>89</v>
      </c>
      <c r="I104" s="9" t="s">
        <v>90</v>
      </c>
      <c r="J104" s="62"/>
      <c r="K104" s="63"/>
      <c r="L104" s="63"/>
      <c r="M104" s="63"/>
      <c r="N104" s="63"/>
      <c r="O104" s="63"/>
      <c r="P104" s="63"/>
      <c r="Q104" s="63"/>
      <c r="R104" s="49"/>
      <c r="S104" s="7"/>
      <c r="T104" s="7"/>
      <c r="U104" s="7" t="s">
        <v>208</v>
      </c>
      <c r="V104" s="42" t="s">
        <v>108</v>
      </c>
      <c r="W104" s="137" t="s">
        <v>89</v>
      </c>
      <c r="X104" s="9" t="s">
        <v>90</v>
      </c>
      <c r="Y104" s="62"/>
      <c r="Z104" s="63"/>
      <c r="AA104" s="63"/>
      <c r="AB104" s="63"/>
      <c r="AC104" s="63"/>
      <c r="AD104" s="63"/>
      <c r="AE104" s="63"/>
      <c r="AF104" s="63"/>
      <c r="AG104" s="49"/>
    </row>
    <row r="105" spans="1:33">
      <c r="A105" s="110">
        <v>94</v>
      </c>
      <c r="B105" s="66" t="s">
        <v>240</v>
      </c>
      <c r="C105" s="6" t="s">
        <v>245</v>
      </c>
      <c r="D105" s="6" t="s">
        <v>250</v>
      </c>
      <c r="E105" s="7" t="s">
        <v>208</v>
      </c>
      <c r="F105" s="47" t="s">
        <v>0</v>
      </c>
      <c r="G105" s="42" t="s">
        <v>108</v>
      </c>
      <c r="H105" s="137" t="s">
        <v>89</v>
      </c>
      <c r="I105" s="9" t="s">
        <v>90</v>
      </c>
      <c r="J105" s="62"/>
      <c r="K105" s="63"/>
      <c r="L105" s="63"/>
      <c r="M105" s="63"/>
      <c r="N105" s="63"/>
      <c r="O105" s="63"/>
      <c r="P105" s="63"/>
      <c r="Q105" s="63"/>
      <c r="R105" s="49"/>
      <c r="S105" s="7"/>
      <c r="T105" s="7"/>
      <c r="U105" s="7" t="s">
        <v>208</v>
      </c>
      <c r="V105" s="42" t="s">
        <v>108</v>
      </c>
      <c r="W105" s="137" t="s">
        <v>89</v>
      </c>
      <c r="X105" s="9" t="s">
        <v>90</v>
      </c>
      <c r="Y105" s="62"/>
      <c r="Z105" s="63"/>
      <c r="AA105" s="63"/>
      <c r="AB105" s="63"/>
      <c r="AC105" s="63"/>
      <c r="AD105" s="63"/>
      <c r="AE105" s="63"/>
      <c r="AF105" s="63"/>
      <c r="AG105" s="49"/>
    </row>
    <row r="106" spans="1:33">
      <c r="A106" s="110">
        <v>95</v>
      </c>
      <c r="B106" s="66" t="s">
        <v>240</v>
      </c>
      <c r="C106" s="6" t="s">
        <v>90</v>
      </c>
      <c r="D106" s="6" t="s">
        <v>90</v>
      </c>
      <c r="E106" s="7" t="s">
        <v>208</v>
      </c>
      <c r="F106" s="47" t="s">
        <v>90</v>
      </c>
      <c r="G106" s="42" t="s">
        <v>108</v>
      </c>
      <c r="H106" s="137" t="s">
        <v>89</v>
      </c>
      <c r="I106" s="9" t="s">
        <v>90</v>
      </c>
      <c r="J106" s="62"/>
      <c r="K106" s="63"/>
      <c r="L106" s="63"/>
      <c r="M106" s="63"/>
      <c r="N106" s="63"/>
      <c r="O106" s="63"/>
      <c r="P106" s="63"/>
      <c r="Q106" s="63"/>
      <c r="R106" s="49"/>
      <c r="S106" s="7"/>
      <c r="T106" s="7"/>
      <c r="U106" s="7" t="s">
        <v>208</v>
      </c>
      <c r="V106" s="42" t="s">
        <v>108</v>
      </c>
      <c r="W106" s="137" t="s">
        <v>89</v>
      </c>
      <c r="X106" s="9" t="s">
        <v>90</v>
      </c>
      <c r="Y106" s="62"/>
      <c r="Z106" s="63"/>
      <c r="AA106" s="63"/>
      <c r="AB106" s="63"/>
      <c r="AC106" s="63"/>
      <c r="AD106" s="63"/>
      <c r="AE106" s="63"/>
      <c r="AF106" s="63"/>
      <c r="AG106" s="49"/>
    </row>
    <row r="107" spans="1:33">
      <c r="A107" s="110">
        <v>96</v>
      </c>
      <c r="B107" s="66" t="s">
        <v>240</v>
      </c>
      <c r="C107" s="6" t="s">
        <v>244</v>
      </c>
      <c r="D107" s="6" t="s">
        <v>249</v>
      </c>
      <c r="E107" s="7" t="s">
        <v>208</v>
      </c>
      <c r="F107" s="47" t="s">
        <v>0</v>
      </c>
      <c r="G107" s="42" t="s">
        <v>108</v>
      </c>
      <c r="H107" s="137" t="s">
        <v>89</v>
      </c>
      <c r="I107" s="9" t="s">
        <v>90</v>
      </c>
      <c r="J107" s="62"/>
      <c r="K107" s="63"/>
      <c r="L107" s="63"/>
      <c r="M107" s="63"/>
      <c r="N107" s="63"/>
      <c r="O107" s="63"/>
      <c r="P107" s="63"/>
      <c r="Q107" s="63"/>
      <c r="R107" s="49"/>
      <c r="S107" s="47"/>
      <c r="T107" s="47"/>
      <c r="U107" s="7" t="s">
        <v>208</v>
      </c>
      <c r="V107" s="42" t="s">
        <v>108</v>
      </c>
      <c r="W107" s="137" t="s">
        <v>89</v>
      </c>
      <c r="X107" s="9" t="s">
        <v>90</v>
      </c>
      <c r="Y107" s="62"/>
      <c r="Z107" s="63"/>
      <c r="AA107" s="63"/>
      <c r="AB107" s="63"/>
      <c r="AC107" s="63"/>
      <c r="AD107" s="63"/>
      <c r="AE107" s="63"/>
      <c r="AF107" s="63"/>
      <c r="AG107" s="49"/>
    </row>
    <row r="108" spans="1:33">
      <c r="A108" s="110">
        <v>97</v>
      </c>
      <c r="B108" s="66" t="s">
        <v>240</v>
      </c>
      <c r="C108" s="6" t="s">
        <v>244</v>
      </c>
      <c r="D108" s="6" t="s">
        <v>247</v>
      </c>
      <c r="E108" s="7" t="s">
        <v>208</v>
      </c>
      <c r="F108" s="47" t="s">
        <v>0</v>
      </c>
      <c r="G108" s="42" t="s">
        <v>108</v>
      </c>
      <c r="H108" s="137" t="s">
        <v>89</v>
      </c>
      <c r="I108" s="9" t="s">
        <v>90</v>
      </c>
      <c r="J108" s="62"/>
      <c r="K108" s="63"/>
      <c r="L108" s="63"/>
      <c r="M108" s="63"/>
      <c r="N108" s="63"/>
      <c r="O108" s="63"/>
      <c r="P108" s="63"/>
      <c r="Q108" s="63"/>
      <c r="R108" s="49"/>
      <c r="S108" s="7"/>
      <c r="T108" s="7"/>
      <c r="U108" s="7" t="s">
        <v>208</v>
      </c>
      <c r="V108" s="42" t="s">
        <v>108</v>
      </c>
      <c r="W108" s="137" t="s">
        <v>89</v>
      </c>
      <c r="X108" s="9" t="s">
        <v>90</v>
      </c>
      <c r="Y108" s="62"/>
      <c r="Z108" s="63"/>
      <c r="AA108" s="63"/>
      <c r="AB108" s="63"/>
      <c r="AC108" s="63"/>
      <c r="AD108" s="63"/>
      <c r="AE108" s="63"/>
      <c r="AF108" s="63"/>
      <c r="AG108" s="49"/>
    </row>
    <row r="109" spans="1:33">
      <c r="A109" s="110">
        <v>98</v>
      </c>
      <c r="B109" s="66" t="s">
        <v>240</v>
      </c>
      <c r="C109" s="6" t="s">
        <v>90</v>
      </c>
      <c r="D109" s="6" t="s">
        <v>247</v>
      </c>
      <c r="E109" s="7" t="s">
        <v>208</v>
      </c>
      <c r="F109" s="47" t="s">
        <v>0</v>
      </c>
      <c r="G109" s="42" t="s">
        <v>108</v>
      </c>
      <c r="H109" s="137" t="s">
        <v>89</v>
      </c>
      <c r="I109" s="9" t="s">
        <v>90</v>
      </c>
      <c r="J109" s="62"/>
      <c r="K109" s="63"/>
      <c r="L109" s="63"/>
      <c r="M109" s="63"/>
      <c r="N109" s="63"/>
      <c r="O109" s="63"/>
      <c r="P109" s="63"/>
      <c r="Q109" s="63"/>
      <c r="R109" s="49"/>
      <c r="S109" s="7"/>
      <c r="T109" s="7"/>
      <c r="U109" s="7" t="s">
        <v>208</v>
      </c>
      <c r="V109" s="42" t="s">
        <v>108</v>
      </c>
      <c r="W109" s="137" t="s">
        <v>89</v>
      </c>
      <c r="X109" s="9" t="s">
        <v>90</v>
      </c>
      <c r="Y109" s="62"/>
      <c r="Z109" s="63"/>
      <c r="AA109" s="63"/>
      <c r="AB109" s="63"/>
      <c r="AC109" s="63"/>
      <c r="AD109" s="63"/>
      <c r="AE109" s="63"/>
      <c r="AF109" s="63"/>
      <c r="AG109" s="49"/>
    </row>
    <row r="110" spans="1:33">
      <c r="A110" s="110">
        <v>99</v>
      </c>
      <c r="B110" s="66" t="s">
        <v>240</v>
      </c>
      <c r="C110" s="6" t="s">
        <v>90</v>
      </c>
      <c r="D110" s="6" t="s">
        <v>247</v>
      </c>
      <c r="E110" s="7" t="s">
        <v>208</v>
      </c>
      <c r="F110" s="47" t="s">
        <v>89</v>
      </c>
      <c r="G110" s="42" t="s">
        <v>108</v>
      </c>
      <c r="H110" s="137" t="s">
        <v>89</v>
      </c>
      <c r="I110" s="9" t="s">
        <v>90</v>
      </c>
      <c r="J110" s="62"/>
      <c r="K110" s="63"/>
      <c r="L110" s="63"/>
      <c r="M110" s="63"/>
      <c r="N110" s="63"/>
      <c r="O110" s="63"/>
      <c r="P110" s="63"/>
      <c r="Q110" s="63"/>
      <c r="R110" s="49"/>
      <c r="S110" s="7"/>
      <c r="T110" s="7"/>
      <c r="U110" s="7" t="s">
        <v>208</v>
      </c>
      <c r="V110" s="42" t="s">
        <v>108</v>
      </c>
      <c r="W110" s="137" t="s">
        <v>89</v>
      </c>
      <c r="X110" s="9" t="s">
        <v>90</v>
      </c>
      <c r="Y110" s="62"/>
      <c r="Z110" s="63"/>
      <c r="AA110" s="63"/>
      <c r="AB110" s="63"/>
      <c r="AC110" s="63"/>
      <c r="AD110" s="63"/>
      <c r="AE110" s="63"/>
      <c r="AF110" s="63"/>
      <c r="AG110" s="49"/>
    </row>
    <row r="111" spans="1:33">
      <c r="A111" s="110">
        <v>100</v>
      </c>
      <c r="B111" s="66" t="s">
        <v>240</v>
      </c>
      <c r="C111" s="6" t="s">
        <v>244</v>
      </c>
      <c r="D111" s="6" t="s">
        <v>249</v>
      </c>
      <c r="E111" s="7" t="s">
        <v>208</v>
      </c>
      <c r="F111" s="47" t="s">
        <v>89</v>
      </c>
      <c r="G111" s="42" t="s">
        <v>108</v>
      </c>
      <c r="H111" s="137" t="s">
        <v>89</v>
      </c>
      <c r="I111" s="9" t="s">
        <v>90</v>
      </c>
      <c r="J111" s="62"/>
      <c r="K111" s="63"/>
      <c r="L111" s="63"/>
      <c r="M111" s="63"/>
      <c r="N111" s="63"/>
      <c r="O111" s="63"/>
      <c r="P111" s="63"/>
      <c r="Q111" s="63"/>
      <c r="R111" s="49"/>
      <c r="S111" s="7"/>
      <c r="T111" s="7"/>
      <c r="U111" s="7" t="s">
        <v>208</v>
      </c>
      <c r="V111" s="42" t="s">
        <v>108</v>
      </c>
      <c r="W111" s="137" t="s">
        <v>89</v>
      </c>
      <c r="X111" s="9" t="s">
        <v>90</v>
      </c>
      <c r="Y111" s="62"/>
      <c r="Z111" s="63"/>
      <c r="AA111" s="63"/>
      <c r="AB111" s="63"/>
      <c r="AC111" s="63"/>
      <c r="AD111" s="63"/>
      <c r="AE111" s="63"/>
      <c r="AF111" s="63"/>
      <c r="AG111" s="49"/>
    </row>
    <row r="112" spans="1:33">
      <c r="A112" s="110">
        <v>101</v>
      </c>
      <c r="B112" s="66" t="s">
        <v>294</v>
      </c>
      <c r="C112" s="47" t="s">
        <v>243</v>
      </c>
      <c r="D112" s="6" t="s">
        <v>249</v>
      </c>
      <c r="E112" s="47" t="s">
        <v>208</v>
      </c>
      <c r="F112" s="47" t="s">
        <v>89</v>
      </c>
      <c r="G112" s="42" t="s">
        <v>112</v>
      </c>
      <c r="H112" s="137" t="s">
        <v>89</v>
      </c>
      <c r="I112" s="9" t="s">
        <v>96</v>
      </c>
      <c r="J112" s="62"/>
      <c r="K112" s="63"/>
      <c r="L112" s="63"/>
      <c r="M112" s="63">
        <v>1</v>
      </c>
      <c r="N112" s="63"/>
      <c r="O112" s="63"/>
      <c r="P112" s="63"/>
      <c r="Q112" s="63"/>
      <c r="R112" s="49"/>
      <c r="S112" s="66" t="s">
        <v>282</v>
      </c>
      <c r="T112" s="66" t="s">
        <v>271</v>
      </c>
      <c r="U112" s="47" t="s">
        <v>208</v>
      </c>
      <c r="V112" s="42" t="s">
        <v>112</v>
      </c>
      <c r="W112" s="137" t="s">
        <v>89</v>
      </c>
      <c r="X112" s="9" t="s">
        <v>96</v>
      </c>
      <c r="Y112" s="62"/>
      <c r="Z112" s="63"/>
      <c r="AA112" s="63"/>
      <c r="AB112" s="63"/>
      <c r="AC112" s="63"/>
      <c r="AD112" s="63"/>
      <c r="AE112" s="63"/>
      <c r="AF112" s="63"/>
      <c r="AG112" s="49">
        <v>1</v>
      </c>
    </row>
    <row r="113" spans="1:33">
      <c r="A113" s="110"/>
      <c r="B113" s="6" t="s">
        <v>294</v>
      </c>
      <c r="C113" s="6" t="s">
        <v>243</v>
      </c>
      <c r="D113" s="6" t="s">
        <v>249</v>
      </c>
      <c r="E113" s="6" t="s">
        <v>208</v>
      </c>
      <c r="F113" s="6" t="s">
        <v>89</v>
      </c>
      <c r="G113" s="42" t="s">
        <v>50</v>
      </c>
      <c r="H113" s="137" t="s">
        <v>0</v>
      </c>
      <c r="I113" s="9" t="s">
        <v>96</v>
      </c>
      <c r="J113" s="62"/>
      <c r="K113" s="63"/>
      <c r="L113" s="63"/>
      <c r="M113" s="63">
        <v>1</v>
      </c>
      <c r="N113" s="63"/>
      <c r="O113" s="63"/>
      <c r="P113" s="63"/>
      <c r="Q113" s="63"/>
      <c r="R113" s="49"/>
      <c r="S113" s="66"/>
      <c r="T113" s="66"/>
      <c r="U113" s="6" t="s">
        <v>208</v>
      </c>
      <c r="V113" s="42" t="s">
        <v>50</v>
      </c>
      <c r="W113" s="137" t="s">
        <v>0</v>
      </c>
      <c r="X113" s="9" t="s">
        <v>96</v>
      </c>
      <c r="Y113" s="62"/>
      <c r="Z113" s="63"/>
      <c r="AA113" s="63"/>
      <c r="AB113" s="63"/>
      <c r="AC113" s="63"/>
      <c r="AD113" s="63"/>
      <c r="AE113" s="63"/>
      <c r="AF113" s="63"/>
      <c r="AG113" s="49"/>
    </row>
    <row r="114" spans="1:33">
      <c r="A114" s="110">
        <v>102</v>
      </c>
      <c r="B114" s="66" t="s">
        <v>240</v>
      </c>
      <c r="C114" s="6" t="s">
        <v>244</v>
      </c>
      <c r="D114" s="6" t="s">
        <v>250</v>
      </c>
      <c r="E114" s="7" t="s">
        <v>208</v>
      </c>
      <c r="F114" s="47" t="s">
        <v>89</v>
      </c>
      <c r="G114" s="42" t="s">
        <v>108</v>
      </c>
      <c r="H114" s="137" t="s">
        <v>89</v>
      </c>
      <c r="I114" s="9" t="s">
        <v>90</v>
      </c>
      <c r="J114" s="62"/>
      <c r="K114" s="63"/>
      <c r="L114" s="63"/>
      <c r="M114" s="63"/>
      <c r="N114" s="63"/>
      <c r="O114" s="63"/>
      <c r="P114" s="63"/>
      <c r="Q114" s="63"/>
      <c r="R114" s="49"/>
      <c r="S114" s="7"/>
      <c r="T114" s="7"/>
      <c r="U114" s="7" t="s">
        <v>208</v>
      </c>
      <c r="V114" s="42" t="s">
        <v>108</v>
      </c>
      <c r="W114" s="137" t="s">
        <v>89</v>
      </c>
      <c r="X114" s="9" t="s">
        <v>90</v>
      </c>
      <c r="Y114" s="62"/>
      <c r="Z114" s="63"/>
      <c r="AA114" s="63"/>
      <c r="AB114" s="63"/>
      <c r="AC114" s="63"/>
      <c r="AD114" s="63"/>
      <c r="AE114" s="63"/>
      <c r="AF114" s="63"/>
      <c r="AG114" s="49"/>
    </row>
    <row r="115" spans="1:33">
      <c r="A115" s="110">
        <v>103</v>
      </c>
      <c r="B115" s="66" t="s">
        <v>293</v>
      </c>
      <c r="C115" s="6" t="s">
        <v>244</v>
      </c>
      <c r="D115" s="6" t="s">
        <v>247</v>
      </c>
      <c r="E115" s="7" t="s">
        <v>208</v>
      </c>
      <c r="F115" s="47" t="s">
        <v>0</v>
      </c>
      <c r="G115" s="42" t="s">
        <v>108</v>
      </c>
      <c r="H115" s="137" t="s">
        <v>89</v>
      </c>
      <c r="I115" s="9" t="s">
        <v>90</v>
      </c>
      <c r="J115" s="62"/>
      <c r="K115" s="63"/>
      <c r="L115" s="63"/>
      <c r="M115" s="63"/>
      <c r="N115" s="63"/>
      <c r="O115" s="63"/>
      <c r="P115" s="63"/>
      <c r="Q115" s="63"/>
      <c r="R115" s="49"/>
      <c r="S115" s="7"/>
      <c r="T115" s="7"/>
      <c r="U115" s="7" t="s">
        <v>208</v>
      </c>
      <c r="V115" s="42" t="s">
        <v>108</v>
      </c>
      <c r="W115" s="137" t="s">
        <v>89</v>
      </c>
      <c r="X115" s="9" t="s">
        <v>90</v>
      </c>
      <c r="Y115" s="62"/>
      <c r="Z115" s="63"/>
      <c r="AA115" s="63"/>
      <c r="AB115" s="63"/>
      <c r="AC115" s="63"/>
      <c r="AD115" s="63"/>
      <c r="AE115" s="63"/>
      <c r="AF115" s="63"/>
      <c r="AG115" s="49"/>
    </row>
    <row r="116" spans="1:33">
      <c r="A116" s="110">
        <v>104</v>
      </c>
      <c r="B116" s="66" t="s">
        <v>240</v>
      </c>
      <c r="C116" s="6" t="s">
        <v>244</v>
      </c>
      <c r="D116" s="6" t="s">
        <v>250</v>
      </c>
      <c r="E116" s="7" t="s">
        <v>208</v>
      </c>
      <c r="F116" s="47" t="s">
        <v>89</v>
      </c>
      <c r="G116" s="42" t="s">
        <v>108</v>
      </c>
      <c r="H116" s="137" t="s">
        <v>89</v>
      </c>
      <c r="I116" s="9" t="s">
        <v>90</v>
      </c>
      <c r="J116" s="62"/>
      <c r="K116" s="63"/>
      <c r="L116" s="63"/>
      <c r="M116" s="63"/>
      <c r="N116" s="63"/>
      <c r="O116" s="63"/>
      <c r="P116" s="63"/>
      <c r="Q116" s="63"/>
      <c r="R116" s="49"/>
      <c r="S116" s="7"/>
      <c r="T116" s="7"/>
      <c r="U116" s="7" t="s">
        <v>208</v>
      </c>
      <c r="V116" s="42" t="s">
        <v>108</v>
      </c>
      <c r="W116" s="137" t="s">
        <v>89</v>
      </c>
      <c r="X116" s="9" t="s">
        <v>90</v>
      </c>
      <c r="Y116" s="62"/>
      <c r="Z116" s="63"/>
      <c r="AA116" s="63"/>
      <c r="AB116" s="63"/>
      <c r="AC116" s="63"/>
      <c r="AD116" s="63"/>
      <c r="AE116" s="63"/>
      <c r="AF116" s="63"/>
      <c r="AG116" s="49"/>
    </row>
    <row r="117" spans="1:33">
      <c r="A117" s="110">
        <v>105</v>
      </c>
      <c r="B117" s="66" t="s">
        <v>240</v>
      </c>
      <c r="C117" s="6" t="s">
        <v>244</v>
      </c>
      <c r="D117" s="6" t="s">
        <v>249</v>
      </c>
      <c r="E117" s="7" t="s">
        <v>208</v>
      </c>
      <c r="F117" s="47" t="s">
        <v>0</v>
      </c>
      <c r="G117" s="42" t="s">
        <v>108</v>
      </c>
      <c r="H117" s="137" t="s">
        <v>89</v>
      </c>
      <c r="I117" s="9" t="s">
        <v>90</v>
      </c>
      <c r="J117" s="62"/>
      <c r="K117" s="63"/>
      <c r="L117" s="63"/>
      <c r="M117" s="63"/>
      <c r="N117" s="63"/>
      <c r="O117" s="63"/>
      <c r="P117" s="63"/>
      <c r="Q117" s="63"/>
      <c r="R117" s="49"/>
      <c r="S117" s="7"/>
      <c r="T117" s="7"/>
      <c r="U117" s="7" t="s">
        <v>208</v>
      </c>
      <c r="V117" s="42" t="s">
        <v>108</v>
      </c>
      <c r="W117" s="137" t="s">
        <v>89</v>
      </c>
      <c r="X117" s="9" t="s">
        <v>90</v>
      </c>
      <c r="Y117" s="62"/>
      <c r="Z117" s="63"/>
      <c r="AA117" s="63"/>
      <c r="AB117" s="63"/>
      <c r="AC117" s="63"/>
      <c r="AD117" s="63"/>
      <c r="AE117" s="63"/>
      <c r="AF117" s="63"/>
      <c r="AG117" s="49"/>
    </row>
    <row r="118" spans="1:33">
      <c r="A118" s="110">
        <v>106</v>
      </c>
      <c r="B118" s="66" t="s">
        <v>293</v>
      </c>
      <c r="C118" s="6" t="s">
        <v>243</v>
      </c>
      <c r="D118" s="6" t="s">
        <v>248</v>
      </c>
      <c r="E118" s="7" t="s">
        <v>208</v>
      </c>
      <c r="F118" s="47" t="s">
        <v>0</v>
      </c>
      <c r="G118" s="42" t="s">
        <v>108</v>
      </c>
      <c r="H118" s="137" t="s">
        <v>89</v>
      </c>
      <c r="I118" s="9" t="s">
        <v>90</v>
      </c>
      <c r="J118" s="62"/>
      <c r="K118" s="63"/>
      <c r="L118" s="63"/>
      <c r="M118" s="63"/>
      <c r="N118" s="63"/>
      <c r="O118" s="63"/>
      <c r="P118" s="63"/>
      <c r="Q118" s="63"/>
      <c r="R118" s="49"/>
      <c r="S118" s="7"/>
      <c r="T118" s="7"/>
      <c r="U118" s="7" t="s">
        <v>208</v>
      </c>
      <c r="V118" s="42" t="s">
        <v>108</v>
      </c>
      <c r="W118" s="137" t="s">
        <v>89</v>
      </c>
      <c r="X118" s="9" t="s">
        <v>90</v>
      </c>
      <c r="Y118" s="62"/>
      <c r="Z118" s="63"/>
      <c r="AA118" s="63"/>
      <c r="AB118" s="63"/>
      <c r="AC118" s="63"/>
      <c r="AD118" s="63"/>
      <c r="AE118" s="63"/>
      <c r="AF118" s="63"/>
      <c r="AG118" s="49"/>
    </row>
    <row r="119" spans="1:33">
      <c r="A119" s="110">
        <v>107</v>
      </c>
      <c r="B119" s="66" t="s">
        <v>240</v>
      </c>
      <c r="C119" s="6" t="s">
        <v>244</v>
      </c>
      <c r="D119" s="6" t="s">
        <v>250</v>
      </c>
      <c r="E119" s="7" t="s">
        <v>208</v>
      </c>
      <c r="F119" s="47" t="s">
        <v>0</v>
      </c>
      <c r="G119" s="42" t="s">
        <v>108</v>
      </c>
      <c r="H119" s="137" t="s">
        <v>89</v>
      </c>
      <c r="I119" s="9" t="s">
        <v>90</v>
      </c>
      <c r="J119" s="62"/>
      <c r="K119" s="63"/>
      <c r="L119" s="63"/>
      <c r="M119" s="63"/>
      <c r="N119" s="63"/>
      <c r="O119" s="63"/>
      <c r="P119" s="63"/>
      <c r="Q119" s="63"/>
      <c r="R119" s="49"/>
      <c r="S119" s="47"/>
      <c r="T119" s="47"/>
      <c r="U119" s="7" t="s">
        <v>208</v>
      </c>
      <c r="V119" s="42" t="s">
        <v>108</v>
      </c>
      <c r="W119" s="137" t="s">
        <v>89</v>
      </c>
      <c r="X119" s="9" t="s">
        <v>90</v>
      </c>
      <c r="Y119" s="62"/>
      <c r="Z119" s="63"/>
      <c r="AA119" s="63"/>
      <c r="AB119" s="63"/>
      <c r="AC119" s="63"/>
      <c r="AD119" s="63"/>
      <c r="AE119" s="63"/>
      <c r="AF119" s="63"/>
      <c r="AG119" s="49"/>
    </row>
    <row r="120" spans="1:33">
      <c r="A120" s="110">
        <v>108</v>
      </c>
      <c r="B120" s="66" t="s">
        <v>238</v>
      </c>
      <c r="C120" s="6" t="s">
        <v>244</v>
      </c>
      <c r="D120" s="6" t="s">
        <v>248</v>
      </c>
      <c r="E120" s="7" t="s">
        <v>209</v>
      </c>
      <c r="F120" s="47" t="s">
        <v>89</v>
      </c>
      <c r="G120" s="42" t="s">
        <v>108</v>
      </c>
      <c r="H120" s="137" t="s">
        <v>89</v>
      </c>
      <c r="I120" s="9" t="s">
        <v>90</v>
      </c>
      <c r="J120" s="62"/>
      <c r="K120" s="63"/>
      <c r="L120" s="63"/>
      <c r="M120" s="63"/>
      <c r="N120" s="63"/>
      <c r="O120" s="63"/>
      <c r="P120" s="63"/>
      <c r="Q120" s="63"/>
      <c r="R120" s="49"/>
      <c r="S120" s="7"/>
      <c r="T120" s="7"/>
      <c r="U120" s="7" t="s">
        <v>209</v>
      </c>
      <c r="V120" s="42" t="s">
        <v>108</v>
      </c>
      <c r="W120" s="137" t="s">
        <v>89</v>
      </c>
      <c r="X120" s="9" t="s">
        <v>90</v>
      </c>
      <c r="Y120" s="62"/>
      <c r="Z120" s="63"/>
      <c r="AA120" s="63"/>
      <c r="AB120" s="63"/>
      <c r="AC120" s="63"/>
      <c r="AD120" s="63"/>
      <c r="AE120" s="63"/>
      <c r="AF120" s="63"/>
      <c r="AG120" s="49"/>
    </row>
    <row r="121" spans="1:33">
      <c r="A121" s="110">
        <v>109</v>
      </c>
      <c r="B121" s="66" t="s">
        <v>238</v>
      </c>
      <c r="C121" s="6" t="s">
        <v>244</v>
      </c>
      <c r="D121" s="6" t="s">
        <v>247</v>
      </c>
      <c r="E121" s="7" t="s">
        <v>209</v>
      </c>
      <c r="F121" s="47" t="s">
        <v>0</v>
      </c>
      <c r="G121" s="42" t="s">
        <v>50</v>
      </c>
      <c r="H121" s="137" t="s">
        <v>89</v>
      </c>
      <c r="I121" s="9" t="s">
        <v>96</v>
      </c>
      <c r="J121" s="62"/>
      <c r="K121" s="63"/>
      <c r="L121" s="63">
        <v>1</v>
      </c>
      <c r="M121" s="63">
        <v>1</v>
      </c>
      <c r="N121" s="63"/>
      <c r="O121" s="63"/>
      <c r="P121" s="63"/>
      <c r="Q121" s="63"/>
      <c r="R121" s="49"/>
      <c r="S121" s="7" t="s">
        <v>280</v>
      </c>
      <c r="T121" s="7" t="s">
        <v>270</v>
      </c>
      <c r="U121" s="7" t="s">
        <v>209</v>
      </c>
      <c r="V121" s="42" t="s">
        <v>50</v>
      </c>
      <c r="W121" s="137" t="s">
        <v>89</v>
      </c>
      <c r="X121" s="9" t="s">
        <v>96</v>
      </c>
      <c r="Y121" s="62"/>
      <c r="Z121" s="63">
        <v>1</v>
      </c>
      <c r="AA121" s="63"/>
      <c r="AB121" s="63"/>
      <c r="AC121" s="63"/>
      <c r="AD121" s="63"/>
      <c r="AE121" s="63"/>
      <c r="AF121" s="63"/>
      <c r="AG121" s="49"/>
    </row>
    <row r="122" spans="1:33">
      <c r="A122" s="110">
        <v>110</v>
      </c>
      <c r="B122" s="66" t="s">
        <v>238</v>
      </c>
      <c r="C122" s="6" t="s">
        <v>245</v>
      </c>
      <c r="D122" s="6" t="s">
        <v>249</v>
      </c>
      <c r="E122" s="7" t="s">
        <v>209</v>
      </c>
      <c r="F122" s="47" t="s">
        <v>90</v>
      </c>
      <c r="G122" s="42" t="s">
        <v>114</v>
      </c>
      <c r="H122" s="137" t="s">
        <v>89</v>
      </c>
      <c r="I122" s="9" t="s">
        <v>97</v>
      </c>
      <c r="J122" s="62">
        <v>1</v>
      </c>
      <c r="K122" s="63"/>
      <c r="L122" s="63"/>
      <c r="M122" s="63"/>
      <c r="N122" s="63"/>
      <c r="O122" s="63"/>
      <c r="P122" s="63"/>
      <c r="Q122" s="63"/>
      <c r="R122" s="49"/>
      <c r="S122" s="47" t="s">
        <v>280</v>
      </c>
      <c r="T122" s="47" t="s">
        <v>272</v>
      </c>
      <c r="U122" s="7" t="s">
        <v>209</v>
      </c>
      <c r="V122" s="42" t="s">
        <v>114</v>
      </c>
      <c r="W122" s="137" t="s">
        <v>89</v>
      </c>
      <c r="X122" s="9" t="s">
        <v>97</v>
      </c>
      <c r="Y122" s="62"/>
      <c r="Z122" s="63"/>
      <c r="AA122" s="63"/>
      <c r="AB122" s="63">
        <v>1</v>
      </c>
      <c r="AC122" s="63"/>
      <c r="AD122" s="63"/>
      <c r="AE122" s="63"/>
      <c r="AF122" s="63"/>
      <c r="AG122" s="49"/>
    </row>
    <row r="123" spans="1:33">
      <c r="A123" s="110"/>
      <c r="B123" s="6" t="s">
        <v>238</v>
      </c>
      <c r="C123" s="6" t="s">
        <v>245</v>
      </c>
      <c r="D123" s="6" t="s">
        <v>249</v>
      </c>
      <c r="E123" s="6" t="s">
        <v>209</v>
      </c>
      <c r="F123" s="6" t="s">
        <v>90</v>
      </c>
      <c r="G123" s="42" t="s">
        <v>50</v>
      </c>
      <c r="H123" s="137" t="s">
        <v>0</v>
      </c>
      <c r="I123" s="9" t="s">
        <v>96</v>
      </c>
      <c r="J123" s="62"/>
      <c r="K123" s="63"/>
      <c r="L123" s="63"/>
      <c r="M123" s="63"/>
      <c r="N123" s="63"/>
      <c r="O123" s="63"/>
      <c r="P123" s="63"/>
      <c r="Q123" s="63"/>
      <c r="R123" s="49"/>
      <c r="S123" s="47"/>
      <c r="T123" s="47"/>
      <c r="U123" s="6" t="s">
        <v>209</v>
      </c>
      <c r="V123" s="42" t="s">
        <v>50</v>
      </c>
      <c r="W123" s="137" t="s">
        <v>0</v>
      </c>
      <c r="X123" s="9" t="s">
        <v>96</v>
      </c>
      <c r="Y123" s="62"/>
      <c r="Z123" s="63"/>
      <c r="AA123" s="63"/>
      <c r="AB123" s="63"/>
      <c r="AC123" s="63"/>
      <c r="AD123" s="63"/>
      <c r="AE123" s="63"/>
      <c r="AF123" s="63"/>
      <c r="AG123" s="49"/>
    </row>
    <row r="124" spans="1:33">
      <c r="A124" s="110">
        <v>111</v>
      </c>
      <c r="B124" s="66" t="s">
        <v>238</v>
      </c>
      <c r="C124" s="6" t="s">
        <v>243</v>
      </c>
      <c r="D124" s="6" t="s">
        <v>248</v>
      </c>
      <c r="E124" s="7" t="s">
        <v>209</v>
      </c>
      <c r="F124" s="47" t="s">
        <v>0</v>
      </c>
      <c r="G124" s="42" t="s">
        <v>310</v>
      </c>
      <c r="H124" s="137" t="s">
        <v>89</v>
      </c>
      <c r="I124" s="9" t="s">
        <v>96</v>
      </c>
      <c r="J124" s="62"/>
      <c r="K124" s="63"/>
      <c r="L124" s="63"/>
      <c r="M124" s="63">
        <v>1</v>
      </c>
      <c r="N124" s="63"/>
      <c r="O124" s="63"/>
      <c r="P124" s="63"/>
      <c r="Q124" s="63"/>
      <c r="R124" s="49"/>
      <c r="S124" s="7" t="s">
        <v>282</v>
      </c>
      <c r="T124" s="7" t="s">
        <v>270</v>
      </c>
      <c r="U124" s="7" t="s">
        <v>209</v>
      </c>
      <c r="V124" s="42" t="s">
        <v>310</v>
      </c>
      <c r="W124" s="137" t="s">
        <v>89</v>
      </c>
      <c r="X124" s="9" t="s">
        <v>96</v>
      </c>
      <c r="Y124" s="62"/>
      <c r="Z124" s="63"/>
      <c r="AA124" s="63"/>
      <c r="AB124" s="63"/>
      <c r="AC124" s="63"/>
      <c r="AD124" s="63"/>
      <c r="AE124" s="63"/>
      <c r="AF124" s="63"/>
      <c r="AG124" s="49">
        <v>1</v>
      </c>
    </row>
    <row r="125" spans="1:33">
      <c r="A125" s="110">
        <v>112</v>
      </c>
      <c r="B125" s="66" t="s">
        <v>238</v>
      </c>
      <c r="C125" s="6" t="s">
        <v>243</v>
      </c>
      <c r="D125" s="6" t="s">
        <v>248</v>
      </c>
      <c r="E125" s="7" t="s">
        <v>209</v>
      </c>
      <c r="F125" s="47" t="s">
        <v>0</v>
      </c>
      <c r="G125" s="42" t="s">
        <v>108</v>
      </c>
      <c r="H125" s="137" t="s">
        <v>89</v>
      </c>
      <c r="I125" s="9" t="s">
        <v>90</v>
      </c>
      <c r="J125" s="62"/>
      <c r="K125" s="63"/>
      <c r="L125" s="63"/>
      <c r="M125" s="63"/>
      <c r="N125" s="63"/>
      <c r="O125" s="63"/>
      <c r="P125" s="63"/>
      <c r="Q125" s="63"/>
      <c r="R125" s="49"/>
      <c r="S125" s="7"/>
      <c r="T125" s="7"/>
      <c r="U125" s="7" t="s">
        <v>209</v>
      </c>
      <c r="V125" s="42" t="s">
        <v>108</v>
      </c>
      <c r="W125" s="137" t="s">
        <v>89</v>
      </c>
      <c r="X125" s="9" t="s">
        <v>90</v>
      </c>
      <c r="Y125" s="62"/>
      <c r="Z125" s="63"/>
      <c r="AA125" s="63"/>
      <c r="AB125" s="63"/>
      <c r="AC125" s="63"/>
      <c r="AD125" s="63"/>
      <c r="AE125" s="63"/>
      <c r="AF125" s="63"/>
      <c r="AG125" s="49"/>
    </row>
    <row r="126" spans="1:33">
      <c r="A126" s="110">
        <v>113</v>
      </c>
      <c r="B126" s="66" t="s">
        <v>238</v>
      </c>
      <c r="C126" s="6" t="s">
        <v>90</v>
      </c>
      <c r="D126" s="6" t="s">
        <v>247</v>
      </c>
      <c r="E126" s="7" t="s">
        <v>209</v>
      </c>
      <c r="F126" s="47" t="s">
        <v>0</v>
      </c>
      <c r="G126" s="42" t="s">
        <v>108</v>
      </c>
      <c r="H126" s="137" t="s">
        <v>89</v>
      </c>
      <c r="I126" s="9" t="s">
        <v>90</v>
      </c>
      <c r="J126" s="62"/>
      <c r="K126" s="63"/>
      <c r="L126" s="63"/>
      <c r="M126" s="63"/>
      <c r="N126" s="63"/>
      <c r="O126" s="63"/>
      <c r="P126" s="63"/>
      <c r="Q126" s="63"/>
      <c r="R126" s="49"/>
      <c r="S126" s="47"/>
      <c r="T126" s="47"/>
      <c r="U126" s="7" t="s">
        <v>209</v>
      </c>
      <c r="V126" s="42" t="s">
        <v>108</v>
      </c>
      <c r="W126" s="137" t="s">
        <v>89</v>
      </c>
      <c r="X126" s="9" t="s">
        <v>90</v>
      </c>
      <c r="Y126" s="62"/>
      <c r="Z126" s="63"/>
      <c r="AA126" s="63"/>
      <c r="AB126" s="63"/>
      <c r="AC126" s="63"/>
      <c r="AD126" s="63"/>
      <c r="AE126" s="63"/>
      <c r="AF126" s="63"/>
      <c r="AG126" s="49"/>
    </row>
    <row r="127" spans="1:33">
      <c r="A127" s="110">
        <v>114</v>
      </c>
      <c r="B127" s="66" t="s">
        <v>294</v>
      </c>
      <c r="C127" s="6" t="s">
        <v>243</v>
      </c>
      <c r="D127" s="6" t="s">
        <v>247</v>
      </c>
      <c r="E127" s="7" t="s">
        <v>209</v>
      </c>
      <c r="F127" s="47" t="s">
        <v>89</v>
      </c>
      <c r="G127" s="42" t="s">
        <v>114</v>
      </c>
      <c r="H127" s="137" t="s">
        <v>89</v>
      </c>
      <c r="I127" s="9" t="s">
        <v>96</v>
      </c>
      <c r="J127" s="62">
        <v>1</v>
      </c>
      <c r="K127" s="63"/>
      <c r="L127" s="63"/>
      <c r="M127" s="63"/>
      <c r="N127" s="63"/>
      <c r="O127" s="63"/>
      <c r="P127" s="63"/>
      <c r="Q127" s="63"/>
      <c r="R127" s="49"/>
      <c r="S127" s="7" t="s">
        <v>282</v>
      </c>
      <c r="T127" s="7" t="s">
        <v>271</v>
      </c>
      <c r="U127" s="7" t="s">
        <v>209</v>
      </c>
      <c r="V127" s="42" t="s">
        <v>114</v>
      </c>
      <c r="W127" s="137" t="s">
        <v>89</v>
      </c>
      <c r="X127" s="9" t="s">
        <v>96</v>
      </c>
      <c r="Y127" s="62"/>
      <c r="Z127" s="63"/>
      <c r="AA127" s="63"/>
      <c r="AB127" s="63">
        <v>1</v>
      </c>
      <c r="AC127" s="63"/>
      <c r="AD127" s="63"/>
      <c r="AE127" s="63"/>
      <c r="AF127" s="63"/>
      <c r="AG127" s="49">
        <v>1</v>
      </c>
    </row>
    <row r="128" spans="1:33">
      <c r="A128" s="110">
        <v>115</v>
      </c>
      <c r="B128" s="66" t="s">
        <v>239</v>
      </c>
      <c r="C128" s="6" t="s">
        <v>243</v>
      </c>
      <c r="D128" s="6" t="s">
        <v>248</v>
      </c>
      <c r="E128" s="7" t="s">
        <v>209</v>
      </c>
      <c r="F128" s="47" t="s">
        <v>0</v>
      </c>
      <c r="G128" s="42" t="s">
        <v>108</v>
      </c>
      <c r="H128" s="137" t="s">
        <v>89</v>
      </c>
      <c r="I128" s="9" t="s">
        <v>90</v>
      </c>
      <c r="J128" s="62"/>
      <c r="K128" s="63"/>
      <c r="L128" s="63"/>
      <c r="M128" s="63"/>
      <c r="N128" s="63"/>
      <c r="O128" s="63"/>
      <c r="P128" s="63"/>
      <c r="Q128" s="63"/>
      <c r="R128" s="49"/>
      <c r="S128" s="7"/>
      <c r="T128" s="7"/>
      <c r="U128" s="7" t="s">
        <v>209</v>
      </c>
      <c r="V128" s="42" t="s">
        <v>108</v>
      </c>
      <c r="W128" s="137" t="s">
        <v>89</v>
      </c>
      <c r="X128" s="9" t="s">
        <v>90</v>
      </c>
      <c r="Y128" s="62"/>
      <c r="Z128" s="63"/>
      <c r="AA128" s="63"/>
      <c r="AB128" s="63"/>
      <c r="AC128" s="63"/>
      <c r="AD128" s="63"/>
      <c r="AE128" s="63"/>
      <c r="AF128" s="63"/>
      <c r="AG128" s="49"/>
    </row>
    <row r="129" spans="1:33">
      <c r="A129" s="110">
        <v>116</v>
      </c>
      <c r="B129" s="66" t="s">
        <v>239</v>
      </c>
      <c r="C129" s="6" t="s">
        <v>243</v>
      </c>
      <c r="D129" s="6" t="s">
        <v>252</v>
      </c>
      <c r="E129" s="7" t="s">
        <v>209</v>
      </c>
      <c r="F129" s="47" t="s">
        <v>0</v>
      </c>
      <c r="G129" s="42" t="s">
        <v>114</v>
      </c>
      <c r="H129" s="137" t="s">
        <v>89</v>
      </c>
      <c r="I129" s="9" t="s">
        <v>96</v>
      </c>
      <c r="J129" s="62">
        <v>1</v>
      </c>
      <c r="K129" s="63"/>
      <c r="L129" s="63">
        <v>1</v>
      </c>
      <c r="M129" s="63"/>
      <c r="N129" s="63"/>
      <c r="O129" s="63"/>
      <c r="P129" s="63">
        <v>1</v>
      </c>
      <c r="Q129" s="63"/>
      <c r="R129" s="49"/>
      <c r="S129" s="7" t="s">
        <v>282</v>
      </c>
      <c r="T129" s="7" t="s">
        <v>271</v>
      </c>
      <c r="U129" s="7" t="s">
        <v>209</v>
      </c>
      <c r="V129" s="42" t="s">
        <v>114</v>
      </c>
      <c r="W129" s="137" t="s">
        <v>89</v>
      </c>
      <c r="X129" s="9" t="s">
        <v>96</v>
      </c>
      <c r="Y129" s="62"/>
      <c r="Z129" s="63">
        <v>1</v>
      </c>
      <c r="AA129" s="63"/>
      <c r="AB129" s="63"/>
      <c r="AC129" s="63"/>
      <c r="AD129" s="63"/>
      <c r="AE129" s="63"/>
      <c r="AF129" s="63"/>
      <c r="AG129" s="49"/>
    </row>
    <row r="130" spans="1:33">
      <c r="A130" s="110">
        <v>117</v>
      </c>
      <c r="B130" s="66" t="s">
        <v>235</v>
      </c>
      <c r="C130" s="6" t="s">
        <v>243</v>
      </c>
      <c r="D130" s="6" t="s">
        <v>248</v>
      </c>
      <c r="E130" s="7" t="s">
        <v>209</v>
      </c>
      <c r="F130" s="47" t="s">
        <v>89</v>
      </c>
      <c r="G130" s="42" t="s">
        <v>50</v>
      </c>
      <c r="H130" s="137" t="s">
        <v>89</v>
      </c>
      <c r="I130" s="9" t="s">
        <v>96</v>
      </c>
      <c r="J130" s="62"/>
      <c r="K130" s="63"/>
      <c r="L130" s="63"/>
      <c r="M130" s="63">
        <v>1</v>
      </c>
      <c r="N130" s="63"/>
      <c r="O130" s="63"/>
      <c r="P130" s="63">
        <v>1</v>
      </c>
      <c r="Q130" s="63"/>
      <c r="R130" s="49"/>
      <c r="S130" s="7" t="s">
        <v>281</v>
      </c>
      <c r="T130" s="7" t="s">
        <v>271</v>
      </c>
      <c r="U130" s="7" t="s">
        <v>209</v>
      </c>
      <c r="V130" s="42" t="s">
        <v>50</v>
      </c>
      <c r="W130" s="137" t="s">
        <v>89</v>
      </c>
      <c r="X130" s="9" t="s">
        <v>96</v>
      </c>
      <c r="Y130" s="62"/>
      <c r="Z130" s="63"/>
      <c r="AA130" s="63"/>
      <c r="AB130" s="63">
        <v>1</v>
      </c>
      <c r="AC130" s="63"/>
      <c r="AD130" s="63"/>
      <c r="AE130" s="63"/>
      <c r="AF130" s="63"/>
      <c r="AG130" s="49"/>
    </row>
    <row r="131" spans="1:33">
      <c r="A131" s="110">
        <v>118</v>
      </c>
      <c r="B131" s="66" t="s">
        <v>235</v>
      </c>
      <c r="C131" s="47" t="s">
        <v>243</v>
      </c>
      <c r="D131" s="6" t="s">
        <v>250</v>
      </c>
      <c r="E131" s="47" t="s">
        <v>209</v>
      </c>
      <c r="F131" s="47" t="s">
        <v>0</v>
      </c>
      <c r="G131" s="42" t="s">
        <v>50</v>
      </c>
      <c r="H131" s="137" t="s">
        <v>89</v>
      </c>
      <c r="I131" s="9" t="s">
        <v>96</v>
      </c>
      <c r="J131" s="62"/>
      <c r="K131" s="63"/>
      <c r="L131" s="63"/>
      <c r="M131" s="63">
        <v>1</v>
      </c>
      <c r="N131" s="63"/>
      <c r="O131" s="63"/>
      <c r="P131" s="63"/>
      <c r="Q131" s="63"/>
      <c r="R131" s="49"/>
      <c r="S131" s="7" t="s">
        <v>280</v>
      </c>
      <c r="T131" s="7" t="s">
        <v>271</v>
      </c>
      <c r="U131" s="47" t="s">
        <v>209</v>
      </c>
      <c r="V131" s="42" t="s">
        <v>50</v>
      </c>
      <c r="W131" s="137" t="s">
        <v>89</v>
      </c>
      <c r="X131" s="9" t="s">
        <v>96</v>
      </c>
      <c r="Y131" s="62"/>
      <c r="Z131" s="63"/>
      <c r="AA131" s="63"/>
      <c r="AB131" s="63"/>
      <c r="AC131" s="63"/>
      <c r="AD131" s="63"/>
      <c r="AE131" s="63"/>
      <c r="AF131" s="63"/>
      <c r="AG131" s="49">
        <v>1</v>
      </c>
    </row>
    <row r="132" spans="1:33">
      <c r="A132" s="110">
        <v>119</v>
      </c>
      <c r="B132" s="66" t="s">
        <v>237</v>
      </c>
      <c r="C132" s="6" t="s">
        <v>244</v>
      </c>
      <c r="D132" s="6" t="s">
        <v>253</v>
      </c>
      <c r="E132" s="7" t="s">
        <v>209</v>
      </c>
      <c r="F132" s="47" t="s">
        <v>89</v>
      </c>
      <c r="G132" s="42" t="s">
        <v>108</v>
      </c>
      <c r="H132" s="137" t="s">
        <v>89</v>
      </c>
      <c r="I132" s="9" t="s">
        <v>90</v>
      </c>
      <c r="J132" s="62"/>
      <c r="K132" s="63"/>
      <c r="L132" s="63"/>
      <c r="M132" s="63"/>
      <c r="N132" s="63"/>
      <c r="O132" s="63"/>
      <c r="P132" s="63"/>
      <c r="Q132" s="63"/>
      <c r="R132" s="49"/>
      <c r="S132" s="7"/>
      <c r="T132" s="7"/>
      <c r="U132" s="7" t="s">
        <v>209</v>
      </c>
      <c r="V132" s="42" t="s">
        <v>108</v>
      </c>
      <c r="W132" s="137" t="s">
        <v>89</v>
      </c>
      <c r="X132" s="9" t="s">
        <v>90</v>
      </c>
      <c r="Y132" s="62"/>
      <c r="Z132" s="63"/>
      <c r="AA132" s="63"/>
      <c r="AB132" s="63"/>
      <c r="AC132" s="63"/>
      <c r="AD132" s="63"/>
      <c r="AE132" s="63"/>
      <c r="AF132" s="63"/>
      <c r="AG132" s="49"/>
    </row>
    <row r="133" spans="1:33">
      <c r="A133" s="110">
        <v>120</v>
      </c>
      <c r="B133" s="66" t="s">
        <v>239</v>
      </c>
      <c r="C133" s="6" t="s">
        <v>243</v>
      </c>
      <c r="D133" s="6" t="s">
        <v>250</v>
      </c>
      <c r="E133" s="7" t="s">
        <v>209</v>
      </c>
      <c r="F133" s="47" t="s">
        <v>89</v>
      </c>
      <c r="G133" s="42" t="s">
        <v>108</v>
      </c>
      <c r="H133" s="137" t="s">
        <v>89</v>
      </c>
      <c r="I133" s="9" t="s">
        <v>90</v>
      </c>
      <c r="J133" s="62"/>
      <c r="K133" s="63"/>
      <c r="L133" s="63"/>
      <c r="M133" s="63"/>
      <c r="N133" s="63"/>
      <c r="O133" s="63"/>
      <c r="P133" s="63"/>
      <c r="Q133" s="63"/>
      <c r="R133" s="49"/>
      <c r="S133" s="7"/>
      <c r="T133" s="7"/>
      <c r="U133" s="7" t="s">
        <v>209</v>
      </c>
      <c r="V133" s="42" t="s">
        <v>108</v>
      </c>
      <c r="W133" s="137" t="s">
        <v>89</v>
      </c>
      <c r="X133" s="9" t="s">
        <v>90</v>
      </c>
      <c r="Y133" s="62"/>
      <c r="Z133" s="63"/>
      <c r="AA133" s="63"/>
      <c r="AB133" s="63"/>
      <c r="AC133" s="63"/>
      <c r="AD133" s="63"/>
      <c r="AE133" s="63"/>
      <c r="AF133" s="63"/>
      <c r="AG133" s="49"/>
    </row>
    <row r="134" spans="1:33">
      <c r="A134" s="110">
        <v>121</v>
      </c>
      <c r="B134" s="66" t="s">
        <v>294</v>
      </c>
      <c r="C134" s="6" t="s">
        <v>242</v>
      </c>
      <c r="D134" s="6" t="s">
        <v>248</v>
      </c>
      <c r="E134" s="7" t="s">
        <v>209</v>
      </c>
      <c r="F134" s="47" t="s">
        <v>89</v>
      </c>
      <c r="G134" s="42" t="s">
        <v>108</v>
      </c>
      <c r="H134" s="137" t="s">
        <v>89</v>
      </c>
      <c r="I134" s="9" t="s">
        <v>90</v>
      </c>
      <c r="J134" s="62"/>
      <c r="K134" s="63"/>
      <c r="L134" s="63"/>
      <c r="M134" s="63"/>
      <c r="N134" s="63"/>
      <c r="O134" s="63"/>
      <c r="P134" s="63"/>
      <c r="Q134" s="63"/>
      <c r="R134" s="49"/>
      <c r="S134" s="7"/>
      <c r="T134" s="7"/>
      <c r="U134" s="7" t="s">
        <v>209</v>
      </c>
      <c r="V134" s="42" t="s">
        <v>108</v>
      </c>
      <c r="W134" s="137" t="s">
        <v>89</v>
      </c>
      <c r="X134" s="9" t="s">
        <v>90</v>
      </c>
      <c r="Y134" s="62"/>
      <c r="Z134" s="63"/>
      <c r="AA134" s="63"/>
      <c r="AB134" s="63"/>
      <c r="AC134" s="63"/>
      <c r="AD134" s="63"/>
      <c r="AE134" s="63"/>
      <c r="AF134" s="63"/>
      <c r="AG134" s="49"/>
    </row>
    <row r="135" spans="1:33">
      <c r="A135" s="110">
        <v>122</v>
      </c>
      <c r="B135" s="66" t="s">
        <v>240</v>
      </c>
      <c r="C135" s="6" t="s">
        <v>244</v>
      </c>
      <c r="D135" s="6" t="s">
        <v>249</v>
      </c>
      <c r="E135" s="7" t="s">
        <v>209</v>
      </c>
      <c r="F135" s="47" t="s">
        <v>0</v>
      </c>
      <c r="G135" s="42" t="s">
        <v>108</v>
      </c>
      <c r="H135" s="137" t="s">
        <v>89</v>
      </c>
      <c r="I135" s="9" t="s">
        <v>90</v>
      </c>
      <c r="J135" s="62"/>
      <c r="K135" s="63"/>
      <c r="L135" s="63"/>
      <c r="M135" s="63"/>
      <c r="N135" s="63"/>
      <c r="O135" s="63"/>
      <c r="P135" s="63"/>
      <c r="Q135" s="63"/>
      <c r="R135" s="49"/>
      <c r="S135" s="7"/>
      <c r="T135" s="7"/>
      <c r="U135" s="7" t="s">
        <v>209</v>
      </c>
      <c r="V135" s="42" t="s">
        <v>108</v>
      </c>
      <c r="W135" s="137" t="s">
        <v>89</v>
      </c>
      <c r="X135" s="9" t="s">
        <v>90</v>
      </c>
      <c r="Y135" s="62"/>
      <c r="Z135" s="63"/>
      <c r="AA135" s="63"/>
      <c r="AB135" s="63"/>
      <c r="AC135" s="63"/>
      <c r="AD135" s="63"/>
      <c r="AE135" s="63"/>
      <c r="AF135" s="63"/>
      <c r="AG135" s="49"/>
    </row>
    <row r="136" spans="1:33">
      <c r="A136" s="110">
        <v>123</v>
      </c>
      <c r="B136" s="66" t="s">
        <v>240</v>
      </c>
      <c r="C136" s="6" t="s">
        <v>244</v>
      </c>
      <c r="D136" s="6" t="s">
        <v>249</v>
      </c>
      <c r="E136" s="7" t="s">
        <v>209</v>
      </c>
      <c r="F136" s="47" t="s">
        <v>0</v>
      </c>
      <c r="G136" s="42" t="s">
        <v>108</v>
      </c>
      <c r="H136" s="137" t="s">
        <v>89</v>
      </c>
      <c r="I136" s="9" t="s">
        <v>90</v>
      </c>
      <c r="J136" s="62"/>
      <c r="K136" s="63"/>
      <c r="L136" s="63"/>
      <c r="M136" s="63"/>
      <c r="N136" s="63"/>
      <c r="O136" s="63"/>
      <c r="P136" s="63"/>
      <c r="Q136" s="63"/>
      <c r="R136" s="49"/>
      <c r="S136" s="7"/>
      <c r="T136" s="7"/>
      <c r="U136" s="7" t="s">
        <v>209</v>
      </c>
      <c r="V136" s="42" t="s">
        <v>108</v>
      </c>
      <c r="W136" s="137" t="s">
        <v>89</v>
      </c>
      <c r="X136" s="9" t="s">
        <v>90</v>
      </c>
      <c r="Y136" s="62"/>
      <c r="Z136" s="63"/>
      <c r="AA136" s="63"/>
      <c r="AB136" s="63"/>
      <c r="AC136" s="63"/>
      <c r="AD136" s="63"/>
      <c r="AE136" s="63"/>
      <c r="AF136" s="63"/>
      <c r="AG136" s="49"/>
    </row>
    <row r="137" spans="1:33">
      <c r="A137" s="110">
        <v>124</v>
      </c>
      <c r="B137" s="66" t="s">
        <v>240</v>
      </c>
      <c r="C137" s="6" t="s">
        <v>244</v>
      </c>
      <c r="D137" s="6" t="s">
        <v>250</v>
      </c>
      <c r="E137" s="7" t="s">
        <v>209</v>
      </c>
      <c r="F137" s="47" t="s">
        <v>89</v>
      </c>
      <c r="G137" s="42" t="s">
        <v>108</v>
      </c>
      <c r="H137" s="137" t="s">
        <v>89</v>
      </c>
      <c r="I137" s="9" t="s">
        <v>90</v>
      </c>
      <c r="J137" s="62"/>
      <c r="K137" s="63"/>
      <c r="L137" s="63"/>
      <c r="M137" s="63"/>
      <c r="N137" s="63"/>
      <c r="O137" s="63"/>
      <c r="P137" s="63"/>
      <c r="Q137" s="63"/>
      <c r="R137" s="49"/>
      <c r="S137" s="7"/>
      <c r="T137" s="7"/>
      <c r="U137" s="7" t="s">
        <v>209</v>
      </c>
      <c r="V137" s="42" t="s">
        <v>108</v>
      </c>
      <c r="W137" s="137" t="s">
        <v>89</v>
      </c>
      <c r="X137" s="9" t="s">
        <v>90</v>
      </c>
      <c r="Y137" s="62"/>
      <c r="Z137" s="63"/>
      <c r="AA137" s="63"/>
      <c r="AB137" s="63"/>
      <c r="AC137" s="63"/>
      <c r="AD137" s="63"/>
      <c r="AE137" s="63"/>
      <c r="AF137" s="63"/>
      <c r="AG137" s="49"/>
    </row>
    <row r="138" spans="1:33">
      <c r="A138" s="110">
        <v>125</v>
      </c>
      <c r="B138" s="66" t="s">
        <v>240</v>
      </c>
      <c r="C138" s="6" t="s">
        <v>90</v>
      </c>
      <c r="D138" s="6" t="s">
        <v>248</v>
      </c>
      <c r="E138" s="7" t="s">
        <v>209</v>
      </c>
      <c r="F138" s="47" t="s">
        <v>0</v>
      </c>
      <c r="G138" s="42" t="s">
        <v>108</v>
      </c>
      <c r="H138" s="137" t="s">
        <v>89</v>
      </c>
      <c r="I138" s="9" t="s">
        <v>90</v>
      </c>
      <c r="J138" s="62"/>
      <c r="K138" s="63"/>
      <c r="L138" s="63"/>
      <c r="M138" s="63"/>
      <c r="N138" s="63"/>
      <c r="O138" s="63"/>
      <c r="P138" s="63"/>
      <c r="Q138" s="63"/>
      <c r="R138" s="49"/>
      <c r="S138" s="7"/>
      <c r="T138" s="7"/>
      <c r="U138" s="7" t="s">
        <v>209</v>
      </c>
      <c r="V138" s="42" t="s">
        <v>108</v>
      </c>
      <c r="W138" s="137" t="s">
        <v>89</v>
      </c>
      <c r="X138" s="9" t="s">
        <v>90</v>
      </c>
      <c r="Y138" s="62"/>
      <c r="Z138" s="63"/>
      <c r="AA138" s="63"/>
      <c r="AB138" s="63"/>
      <c r="AC138" s="63"/>
      <c r="AD138" s="63"/>
      <c r="AE138" s="63"/>
      <c r="AF138" s="63"/>
      <c r="AG138" s="49"/>
    </row>
    <row r="139" spans="1:33">
      <c r="A139" s="110">
        <v>126</v>
      </c>
      <c r="B139" s="66" t="s">
        <v>239</v>
      </c>
      <c r="C139" s="6" t="s">
        <v>243</v>
      </c>
      <c r="D139" s="6" t="s">
        <v>248</v>
      </c>
      <c r="E139" s="7" t="s">
        <v>209</v>
      </c>
      <c r="F139" s="47" t="s">
        <v>0</v>
      </c>
      <c r="G139" s="42" t="s">
        <v>108</v>
      </c>
      <c r="H139" s="137" t="s">
        <v>89</v>
      </c>
      <c r="I139" s="9" t="s">
        <v>90</v>
      </c>
      <c r="J139" s="62"/>
      <c r="K139" s="63"/>
      <c r="L139" s="63"/>
      <c r="M139" s="63"/>
      <c r="N139" s="63"/>
      <c r="O139" s="63"/>
      <c r="P139" s="63"/>
      <c r="Q139" s="63"/>
      <c r="R139" s="49"/>
      <c r="S139" s="7"/>
      <c r="T139" s="7"/>
      <c r="U139" s="7" t="s">
        <v>209</v>
      </c>
      <c r="V139" s="42" t="s">
        <v>108</v>
      </c>
      <c r="W139" s="137" t="s">
        <v>89</v>
      </c>
      <c r="X139" s="9" t="s">
        <v>90</v>
      </c>
      <c r="Y139" s="62"/>
      <c r="Z139" s="63"/>
      <c r="AA139" s="63"/>
      <c r="AB139" s="63"/>
      <c r="AC139" s="63"/>
      <c r="AD139" s="63"/>
      <c r="AE139" s="63"/>
      <c r="AF139" s="63"/>
      <c r="AG139" s="49"/>
    </row>
    <row r="140" spans="1:33">
      <c r="A140" s="110">
        <v>127</v>
      </c>
      <c r="B140" s="66" t="s">
        <v>240</v>
      </c>
      <c r="C140" s="6" t="s">
        <v>242</v>
      </c>
      <c r="D140" s="6" t="s">
        <v>249</v>
      </c>
      <c r="E140" s="7" t="s">
        <v>209</v>
      </c>
      <c r="F140" s="47" t="s">
        <v>0</v>
      </c>
      <c r="G140" s="42" t="s">
        <v>108</v>
      </c>
      <c r="H140" s="137" t="s">
        <v>89</v>
      </c>
      <c r="I140" s="9" t="s">
        <v>90</v>
      </c>
      <c r="J140" s="62"/>
      <c r="K140" s="63"/>
      <c r="L140" s="63"/>
      <c r="M140" s="63"/>
      <c r="N140" s="63"/>
      <c r="O140" s="63"/>
      <c r="P140" s="63"/>
      <c r="Q140" s="63"/>
      <c r="R140" s="49"/>
      <c r="S140" s="7"/>
      <c r="T140" s="7"/>
      <c r="U140" s="7" t="s">
        <v>209</v>
      </c>
      <c r="V140" s="42" t="s">
        <v>108</v>
      </c>
      <c r="W140" s="137" t="s">
        <v>89</v>
      </c>
      <c r="X140" s="9" t="s">
        <v>90</v>
      </c>
      <c r="Y140" s="62"/>
      <c r="Z140" s="63"/>
      <c r="AA140" s="63"/>
      <c r="AB140" s="63"/>
      <c r="AC140" s="63"/>
      <c r="AD140" s="63"/>
      <c r="AE140" s="63"/>
      <c r="AF140" s="63"/>
      <c r="AG140" s="49"/>
    </row>
    <row r="141" spans="1:33">
      <c r="A141" s="110">
        <v>128</v>
      </c>
      <c r="B141" s="66" t="s">
        <v>239</v>
      </c>
      <c r="C141" s="47" t="s">
        <v>243</v>
      </c>
      <c r="D141" s="6" t="s">
        <v>247</v>
      </c>
      <c r="E141" s="47" t="s">
        <v>209</v>
      </c>
      <c r="F141" s="47" t="s">
        <v>0</v>
      </c>
      <c r="G141" s="42" t="s">
        <v>108</v>
      </c>
      <c r="H141" s="137" t="s">
        <v>89</v>
      </c>
      <c r="I141" s="9" t="s">
        <v>90</v>
      </c>
      <c r="J141" s="62"/>
      <c r="K141" s="63"/>
      <c r="L141" s="63"/>
      <c r="M141" s="63"/>
      <c r="N141" s="63"/>
      <c r="O141" s="63"/>
      <c r="P141" s="63"/>
      <c r="Q141" s="63"/>
      <c r="R141" s="49"/>
      <c r="S141" s="7"/>
      <c r="T141" s="7"/>
      <c r="U141" s="47" t="s">
        <v>209</v>
      </c>
      <c r="V141" s="42" t="s">
        <v>108</v>
      </c>
      <c r="W141" s="137" t="s">
        <v>89</v>
      </c>
      <c r="X141" s="9" t="s">
        <v>90</v>
      </c>
      <c r="Y141" s="62"/>
      <c r="Z141" s="63"/>
      <c r="AA141" s="63"/>
      <c r="AB141" s="63"/>
      <c r="AC141" s="63"/>
      <c r="AD141" s="63"/>
      <c r="AE141" s="63"/>
      <c r="AF141" s="63"/>
      <c r="AG141" s="49"/>
    </row>
    <row r="142" spans="1:33">
      <c r="A142" s="110">
        <v>129</v>
      </c>
      <c r="B142" s="66" t="s">
        <v>239</v>
      </c>
      <c r="C142" s="47" t="s">
        <v>243</v>
      </c>
      <c r="D142" s="6" t="s">
        <v>250</v>
      </c>
      <c r="E142" s="47" t="s">
        <v>209</v>
      </c>
      <c r="F142" s="47" t="s">
        <v>89</v>
      </c>
      <c r="G142" s="42" t="s">
        <v>108</v>
      </c>
      <c r="H142" s="137" t="s">
        <v>89</v>
      </c>
      <c r="I142" s="9" t="s">
        <v>90</v>
      </c>
      <c r="J142" s="62"/>
      <c r="K142" s="63"/>
      <c r="L142" s="63"/>
      <c r="M142" s="63"/>
      <c r="N142" s="63"/>
      <c r="O142" s="63"/>
      <c r="P142" s="63"/>
      <c r="Q142" s="63"/>
      <c r="R142" s="49"/>
      <c r="S142" s="7"/>
      <c r="T142" s="7"/>
      <c r="U142" s="47" t="s">
        <v>209</v>
      </c>
      <c r="V142" s="42" t="s">
        <v>108</v>
      </c>
      <c r="W142" s="137" t="s">
        <v>89</v>
      </c>
      <c r="X142" s="9" t="s">
        <v>90</v>
      </c>
      <c r="Y142" s="62"/>
      <c r="Z142" s="63"/>
      <c r="AA142" s="63"/>
      <c r="AB142" s="63"/>
      <c r="AC142" s="63"/>
      <c r="AD142" s="63"/>
      <c r="AE142" s="63"/>
      <c r="AF142" s="63"/>
      <c r="AG142" s="49"/>
    </row>
    <row r="143" spans="1:33">
      <c r="A143" s="110">
        <v>130</v>
      </c>
      <c r="B143" s="66" t="s">
        <v>239</v>
      </c>
      <c r="C143" s="6" t="s">
        <v>243</v>
      </c>
      <c r="D143" s="6" t="s">
        <v>251</v>
      </c>
      <c r="E143" s="7" t="s">
        <v>209</v>
      </c>
      <c r="F143" s="47" t="s">
        <v>89</v>
      </c>
      <c r="G143" s="42" t="s">
        <v>108</v>
      </c>
      <c r="H143" s="137" t="s">
        <v>89</v>
      </c>
      <c r="I143" s="9" t="s">
        <v>90</v>
      </c>
      <c r="J143" s="62"/>
      <c r="K143" s="63"/>
      <c r="L143" s="63"/>
      <c r="M143" s="63"/>
      <c r="N143" s="63"/>
      <c r="O143" s="63"/>
      <c r="P143" s="63"/>
      <c r="Q143" s="63"/>
      <c r="R143" s="49"/>
      <c r="S143" s="7"/>
      <c r="T143" s="7"/>
      <c r="U143" s="7" t="s">
        <v>209</v>
      </c>
      <c r="V143" s="42" t="s">
        <v>108</v>
      </c>
      <c r="W143" s="137" t="s">
        <v>89</v>
      </c>
      <c r="X143" s="9" t="s">
        <v>90</v>
      </c>
      <c r="Y143" s="62"/>
      <c r="Z143" s="63"/>
      <c r="AA143" s="63"/>
      <c r="AB143" s="63"/>
      <c r="AC143" s="63"/>
      <c r="AD143" s="63"/>
      <c r="AE143" s="63"/>
      <c r="AF143" s="63"/>
      <c r="AG143" s="49"/>
    </row>
    <row r="144" spans="1:33">
      <c r="A144" s="110">
        <v>131</v>
      </c>
      <c r="B144" s="66" t="s">
        <v>240</v>
      </c>
      <c r="C144" s="6" t="s">
        <v>244</v>
      </c>
      <c r="D144" s="6" t="s">
        <v>90</v>
      </c>
      <c r="E144" s="7" t="s">
        <v>208</v>
      </c>
      <c r="F144" s="47" t="s">
        <v>0</v>
      </c>
      <c r="G144" s="42" t="s">
        <v>108</v>
      </c>
      <c r="H144" s="137" t="s">
        <v>89</v>
      </c>
      <c r="I144" s="9" t="s">
        <v>90</v>
      </c>
      <c r="J144" s="62"/>
      <c r="K144" s="63"/>
      <c r="L144" s="63"/>
      <c r="M144" s="63"/>
      <c r="N144" s="63"/>
      <c r="O144" s="63"/>
      <c r="P144" s="63"/>
      <c r="Q144" s="63"/>
      <c r="R144" s="49"/>
      <c r="S144" s="7"/>
      <c r="T144" s="7"/>
      <c r="U144" s="7" t="s">
        <v>208</v>
      </c>
      <c r="V144" s="42" t="s">
        <v>108</v>
      </c>
      <c r="W144" s="137" t="s">
        <v>89</v>
      </c>
      <c r="X144" s="9" t="s">
        <v>90</v>
      </c>
      <c r="Y144" s="62"/>
      <c r="Z144" s="63"/>
      <c r="AA144" s="63"/>
      <c r="AB144" s="63"/>
      <c r="AC144" s="63"/>
      <c r="AD144" s="63"/>
      <c r="AE144" s="63"/>
      <c r="AF144" s="63"/>
      <c r="AG144" s="49"/>
    </row>
    <row r="145" spans="1:33">
      <c r="A145" s="110">
        <v>132</v>
      </c>
      <c r="B145" s="66" t="s">
        <v>235</v>
      </c>
      <c r="C145" s="6" t="s">
        <v>244</v>
      </c>
      <c r="D145" s="6" t="s">
        <v>249</v>
      </c>
      <c r="E145" s="7" t="s">
        <v>207</v>
      </c>
      <c r="F145" s="47" t="s">
        <v>0</v>
      </c>
      <c r="G145" s="42" t="s">
        <v>50</v>
      </c>
      <c r="H145" s="137" t="s">
        <v>89</v>
      </c>
      <c r="I145" s="9" t="s">
        <v>96</v>
      </c>
      <c r="J145" s="62"/>
      <c r="K145" s="63"/>
      <c r="L145" s="63">
        <v>1</v>
      </c>
      <c r="M145" s="63">
        <v>1</v>
      </c>
      <c r="N145" s="63"/>
      <c r="O145" s="63"/>
      <c r="P145" s="63"/>
      <c r="Q145" s="63"/>
      <c r="R145" s="49"/>
      <c r="S145" s="7" t="s">
        <v>281</v>
      </c>
      <c r="T145" s="7" t="s">
        <v>271</v>
      </c>
      <c r="U145" s="7" t="s">
        <v>207</v>
      </c>
      <c r="V145" s="42" t="s">
        <v>50</v>
      </c>
      <c r="W145" s="137" t="s">
        <v>89</v>
      </c>
      <c r="X145" s="9" t="s">
        <v>96</v>
      </c>
      <c r="Y145" s="62"/>
      <c r="Z145" s="63"/>
      <c r="AA145" s="63"/>
      <c r="AB145" s="63"/>
      <c r="AC145" s="63">
        <v>1</v>
      </c>
      <c r="AD145" s="63">
        <v>1</v>
      </c>
      <c r="AE145" s="63"/>
      <c r="AF145" s="63"/>
      <c r="AG145" s="49"/>
    </row>
    <row r="146" spans="1:33">
      <c r="A146" s="110">
        <v>133</v>
      </c>
      <c r="B146" s="66" t="s">
        <v>240</v>
      </c>
      <c r="C146" s="47" t="s">
        <v>244</v>
      </c>
      <c r="D146" s="6" t="s">
        <v>251</v>
      </c>
      <c r="E146" s="47" t="s">
        <v>208</v>
      </c>
      <c r="F146" s="47" t="s">
        <v>89</v>
      </c>
      <c r="G146" s="42" t="s">
        <v>108</v>
      </c>
      <c r="H146" s="137" t="s">
        <v>89</v>
      </c>
      <c r="I146" s="9" t="s">
        <v>90</v>
      </c>
      <c r="J146" s="62"/>
      <c r="K146" s="63"/>
      <c r="L146" s="63"/>
      <c r="M146" s="63"/>
      <c r="N146" s="63"/>
      <c r="O146" s="63"/>
      <c r="P146" s="63"/>
      <c r="Q146" s="63"/>
      <c r="R146" s="49"/>
      <c r="S146" s="7"/>
      <c r="T146" s="7"/>
      <c r="U146" s="47" t="s">
        <v>208</v>
      </c>
      <c r="V146" s="42" t="s">
        <v>108</v>
      </c>
      <c r="W146" s="137" t="s">
        <v>89</v>
      </c>
      <c r="X146" s="9" t="s">
        <v>90</v>
      </c>
      <c r="Y146" s="62"/>
      <c r="Z146" s="63"/>
      <c r="AA146" s="63"/>
      <c r="AB146" s="63"/>
      <c r="AC146" s="63"/>
      <c r="AD146" s="63"/>
      <c r="AE146" s="63"/>
      <c r="AF146" s="63"/>
      <c r="AG146" s="49"/>
    </row>
    <row r="147" spans="1:33">
      <c r="A147" s="110">
        <v>134</v>
      </c>
      <c r="B147" s="66" t="s">
        <v>235</v>
      </c>
      <c r="C147" s="6" t="s">
        <v>244</v>
      </c>
      <c r="D147" s="6" t="s">
        <v>248</v>
      </c>
      <c r="E147" s="7" t="s">
        <v>207</v>
      </c>
      <c r="F147" s="47" t="s">
        <v>89</v>
      </c>
      <c r="G147" s="42" t="s">
        <v>50</v>
      </c>
      <c r="H147" s="137" t="s">
        <v>89</v>
      </c>
      <c r="I147" s="9" t="s">
        <v>96</v>
      </c>
      <c r="J147" s="62"/>
      <c r="K147" s="63"/>
      <c r="L147" s="63"/>
      <c r="M147" s="63">
        <v>1</v>
      </c>
      <c r="N147" s="63"/>
      <c r="O147" s="63"/>
      <c r="P147" s="63"/>
      <c r="Q147" s="63"/>
      <c r="R147" s="49"/>
      <c r="S147" s="7" t="s">
        <v>280</v>
      </c>
      <c r="T147" s="7" t="s">
        <v>273</v>
      </c>
      <c r="U147" s="7" t="s">
        <v>207</v>
      </c>
      <c r="V147" s="42" t="s">
        <v>50</v>
      </c>
      <c r="W147" s="137" t="s">
        <v>89</v>
      </c>
      <c r="X147" s="9" t="s">
        <v>96</v>
      </c>
      <c r="Y147" s="62"/>
      <c r="Z147" s="63">
        <v>1</v>
      </c>
      <c r="AA147" s="63"/>
      <c r="AB147" s="63"/>
      <c r="AC147" s="63"/>
      <c r="AD147" s="63"/>
      <c r="AE147" s="63"/>
      <c r="AF147" s="63"/>
      <c r="AG147" s="49"/>
    </row>
    <row r="148" spans="1:33">
      <c r="A148" s="110">
        <v>135</v>
      </c>
      <c r="B148" s="66" t="s">
        <v>235</v>
      </c>
      <c r="C148" s="6" t="s">
        <v>90</v>
      </c>
      <c r="D148" s="6" t="s">
        <v>249</v>
      </c>
      <c r="E148" s="7" t="s">
        <v>207</v>
      </c>
      <c r="F148" s="47" t="s">
        <v>0</v>
      </c>
      <c r="G148" s="42" t="s">
        <v>50</v>
      </c>
      <c r="H148" s="137" t="s">
        <v>89</v>
      </c>
      <c r="I148" s="9" t="s">
        <v>96</v>
      </c>
      <c r="J148" s="62"/>
      <c r="K148" s="63"/>
      <c r="L148" s="63"/>
      <c r="M148" s="63">
        <v>1</v>
      </c>
      <c r="N148" s="63"/>
      <c r="O148" s="63"/>
      <c r="P148" s="63"/>
      <c r="Q148" s="63"/>
      <c r="R148" s="49"/>
      <c r="S148" s="7" t="s">
        <v>280</v>
      </c>
      <c r="T148" s="7" t="s">
        <v>273</v>
      </c>
      <c r="U148" s="7" t="s">
        <v>207</v>
      </c>
      <c r="V148" s="42" t="s">
        <v>50</v>
      </c>
      <c r="W148" s="137" t="s">
        <v>89</v>
      </c>
      <c r="X148" s="9" t="s">
        <v>96</v>
      </c>
      <c r="Y148" s="62"/>
      <c r="Z148" s="63">
        <v>1</v>
      </c>
      <c r="AA148" s="63"/>
      <c r="AB148" s="63"/>
      <c r="AC148" s="63"/>
      <c r="AD148" s="63">
        <v>1</v>
      </c>
      <c r="AE148" s="63"/>
      <c r="AF148" s="63"/>
      <c r="AG148" s="49"/>
    </row>
    <row r="149" spans="1:33">
      <c r="A149" s="110">
        <v>136</v>
      </c>
      <c r="B149" s="66" t="s">
        <v>293</v>
      </c>
      <c r="C149" s="47" t="s">
        <v>244</v>
      </c>
      <c r="D149" s="6" t="s">
        <v>248</v>
      </c>
      <c r="E149" s="47" t="s">
        <v>207</v>
      </c>
      <c r="F149" s="47" t="s">
        <v>89</v>
      </c>
      <c r="G149" s="42" t="s">
        <v>108</v>
      </c>
      <c r="H149" s="137" t="s">
        <v>89</v>
      </c>
      <c r="I149" s="9" t="s">
        <v>90</v>
      </c>
      <c r="J149" s="62"/>
      <c r="K149" s="63"/>
      <c r="L149" s="63"/>
      <c r="M149" s="63"/>
      <c r="N149" s="63"/>
      <c r="O149" s="63"/>
      <c r="P149" s="63"/>
      <c r="Q149" s="63"/>
      <c r="R149" s="49"/>
      <c r="S149" s="7"/>
      <c r="T149" s="7"/>
      <c r="U149" s="47" t="s">
        <v>207</v>
      </c>
      <c r="V149" s="42" t="s">
        <v>108</v>
      </c>
      <c r="W149" s="137" t="s">
        <v>89</v>
      </c>
      <c r="X149" s="9" t="s">
        <v>90</v>
      </c>
      <c r="Y149" s="62"/>
      <c r="Z149" s="63"/>
      <c r="AA149" s="63"/>
      <c r="AB149" s="63"/>
      <c r="AC149" s="63"/>
      <c r="AD149" s="63"/>
      <c r="AE149" s="63"/>
      <c r="AF149" s="63"/>
      <c r="AG149" s="49"/>
    </row>
    <row r="150" spans="1:33">
      <c r="A150" s="110">
        <v>137</v>
      </c>
      <c r="B150" s="66" t="s">
        <v>293</v>
      </c>
      <c r="C150" s="6" t="s">
        <v>244</v>
      </c>
      <c r="D150" s="6" t="s">
        <v>248</v>
      </c>
      <c r="E150" s="7" t="s">
        <v>208</v>
      </c>
      <c r="F150" s="47" t="s">
        <v>0</v>
      </c>
      <c r="G150" s="42" t="s">
        <v>108</v>
      </c>
      <c r="H150" s="137" t="s">
        <v>89</v>
      </c>
      <c r="I150" s="9" t="s">
        <v>90</v>
      </c>
      <c r="J150" s="62"/>
      <c r="K150" s="63"/>
      <c r="L150" s="63"/>
      <c r="M150" s="63"/>
      <c r="N150" s="63"/>
      <c r="O150" s="63"/>
      <c r="P150" s="63"/>
      <c r="Q150" s="63"/>
      <c r="R150" s="49"/>
      <c r="S150" s="47"/>
      <c r="T150" s="47"/>
      <c r="U150" s="7" t="s">
        <v>208</v>
      </c>
      <c r="V150" s="42" t="s">
        <v>108</v>
      </c>
      <c r="W150" s="137" t="s">
        <v>89</v>
      </c>
      <c r="X150" s="9" t="s">
        <v>90</v>
      </c>
      <c r="Y150" s="62"/>
      <c r="Z150" s="63"/>
      <c r="AA150" s="63"/>
      <c r="AB150" s="63"/>
      <c r="AC150" s="63"/>
      <c r="AD150" s="63"/>
      <c r="AE150" s="63"/>
      <c r="AF150" s="63"/>
      <c r="AG150" s="49"/>
    </row>
    <row r="151" spans="1:33">
      <c r="A151" s="110">
        <v>138</v>
      </c>
      <c r="B151" s="66" t="s">
        <v>240</v>
      </c>
      <c r="C151" s="6" t="s">
        <v>244</v>
      </c>
      <c r="D151" s="6" t="s">
        <v>250</v>
      </c>
      <c r="E151" s="7" t="s">
        <v>209</v>
      </c>
      <c r="F151" s="47" t="s">
        <v>89</v>
      </c>
      <c r="G151" s="42" t="s">
        <v>108</v>
      </c>
      <c r="H151" s="137" t="s">
        <v>89</v>
      </c>
      <c r="I151" s="9" t="s">
        <v>90</v>
      </c>
      <c r="J151" s="62"/>
      <c r="K151" s="63"/>
      <c r="L151" s="63"/>
      <c r="M151" s="63"/>
      <c r="N151" s="63"/>
      <c r="O151" s="63"/>
      <c r="P151" s="63"/>
      <c r="Q151" s="63"/>
      <c r="R151" s="49"/>
      <c r="S151" s="7"/>
      <c r="T151" s="7"/>
      <c r="U151" s="7" t="s">
        <v>209</v>
      </c>
      <c r="V151" s="42" t="s">
        <v>108</v>
      </c>
      <c r="W151" s="137" t="s">
        <v>89</v>
      </c>
      <c r="X151" s="9" t="s">
        <v>90</v>
      </c>
      <c r="Y151" s="62"/>
      <c r="Z151" s="63"/>
      <c r="AA151" s="63"/>
      <c r="AB151" s="63"/>
      <c r="AC151" s="63"/>
      <c r="AD151" s="63"/>
      <c r="AE151" s="63"/>
      <c r="AF151" s="63"/>
      <c r="AG151" s="49"/>
    </row>
    <row r="152" spans="1:33">
      <c r="A152" s="110">
        <v>139</v>
      </c>
      <c r="B152" s="66" t="s">
        <v>235</v>
      </c>
      <c r="C152" s="6" t="s">
        <v>244</v>
      </c>
      <c r="D152" s="6" t="s">
        <v>248</v>
      </c>
      <c r="E152" s="7" t="s">
        <v>209</v>
      </c>
      <c r="F152" s="47" t="s">
        <v>89</v>
      </c>
      <c r="G152" s="42" t="s">
        <v>50</v>
      </c>
      <c r="H152" s="137" t="s">
        <v>89</v>
      </c>
      <c r="I152" s="9" t="s">
        <v>96</v>
      </c>
      <c r="J152" s="62"/>
      <c r="K152" s="63"/>
      <c r="L152" s="63">
        <v>1</v>
      </c>
      <c r="M152" s="63">
        <v>1</v>
      </c>
      <c r="N152" s="63"/>
      <c r="O152" s="63"/>
      <c r="P152" s="63"/>
      <c r="Q152" s="63"/>
      <c r="R152" s="49"/>
      <c r="S152" s="7" t="s">
        <v>280</v>
      </c>
      <c r="T152" s="7" t="s">
        <v>272</v>
      </c>
      <c r="U152" s="7" t="s">
        <v>209</v>
      </c>
      <c r="V152" s="42" t="s">
        <v>50</v>
      </c>
      <c r="W152" s="137" t="s">
        <v>89</v>
      </c>
      <c r="X152" s="9" t="s">
        <v>96</v>
      </c>
      <c r="Y152" s="62"/>
      <c r="Z152" s="63"/>
      <c r="AA152" s="63"/>
      <c r="AB152" s="63"/>
      <c r="AC152" s="63"/>
      <c r="AD152" s="63">
        <v>1</v>
      </c>
      <c r="AE152" s="63"/>
      <c r="AF152" s="63"/>
      <c r="AG152" s="49"/>
    </row>
    <row r="153" spans="1:33">
      <c r="A153" s="110">
        <v>140</v>
      </c>
      <c r="B153" s="66" t="s">
        <v>235</v>
      </c>
      <c r="C153" s="6" t="s">
        <v>244</v>
      </c>
      <c r="D153" s="6" t="s">
        <v>249</v>
      </c>
      <c r="E153" s="7" t="s">
        <v>207</v>
      </c>
      <c r="F153" s="47" t="s">
        <v>0</v>
      </c>
      <c r="G153" s="42" t="s">
        <v>50</v>
      </c>
      <c r="H153" s="137" t="s">
        <v>89</v>
      </c>
      <c r="I153" s="9" t="s">
        <v>96</v>
      </c>
      <c r="J153" s="62"/>
      <c r="K153" s="63"/>
      <c r="L153" s="63"/>
      <c r="M153" s="63">
        <v>1</v>
      </c>
      <c r="N153" s="63">
        <v>1</v>
      </c>
      <c r="O153" s="63"/>
      <c r="P153" s="63"/>
      <c r="Q153" s="63"/>
      <c r="R153" s="49"/>
      <c r="S153" s="7" t="s">
        <v>281</v>
      </c>
      <c r="T153" s="7" t="s">
        <v>273</v>
      </c>
      <c r="U153" s="7" t="s">
        <v>207</v>
      </c>
      <c r="V153" s="42" t="s">
        <v>50</v>
      </c>
      <c r="W153" s="137" t="s">
        <v>89</v>
      </c>
      <c r="X153" s="9" t="s">
        <v>96</v>
      </c>
      <c r="Y153" s="62"/>
      <c r="Z153" s="63"/>
      <c r="AA153" s="63"/>
      <c r="AB153" s="63"/>
      <c r="AC153" s="63"/>
      <c r="AD153" s="63">
        <v>1</v>
      </c>
      <c r="AE153" s="63"/>
      <c r="AF153" s="63"/>
      <c r="AG153" s="49"/>
    </row>
    <row r="154" spans="1:33">
      <c r="A154" s="110">
        <v>141</v>
      </c>
      <c r="B154" s="66" t="s">
        <v>293</v>
      </c>
      <c r="C154" s="6" t="s">
        <v>244</v>
      </c>
      <c r="D154" s="6" t="s">
        <v>250</v>
      </c>
      <c r="E154" s="7" t="s">
        <v>208</v>
      </c>
      <c r="F154" s="47" t="s">
        <v>0</v>
      </c>
      <c r="G154" s="42" t="s">
        <v>108</v>
      </c>
      <c r="H154" s="137" t="s">
        <v>89</v>
      </c>
      <c r="I154" s="9" t="s">
        <v>90</v>
      </c>
      <c r="J154" s="62"/>
      <c r="K154" s="63"/>
      <c r="L154" s="63"/>
      <c r="M154" s="63"/>
      <c r="N154" s="63"/>
      <c r="O154" s="63"/>
      <c r="P154" s="63"/>
      <c r="Q154" s="63"/>
      <c r="R154" s="49"/>
      <c r="S154" s="47"/>
      <c r="T154" s="47"/>
      <c r="U154" s="7" t="s">
        <v>208</v>
      </c>
      <c r="V154" s="42" t="s">
        <v>108</v>
      </c>
      <c r="W154" s="137" t="s">
        <v>89</v>
      </c>
      <c r="X154" s="9" t="s">
        <v>90</v>
      </c>
      <c r="Y154" s="62"/>
      <c r="Z154" s="63"/>
      <c r="AA154" s="63"/>
      <c r="AB154" s="63"/>
      <c r="AC154" s="63"/>
      <c r="AD154" s="63"/>
      <c r="AE154" s="63"/>
      <c r="AF154" s="63"/>
      <c r="AG154" s="49"/>
    </row>
    <row r="155" spans="1:33">
      <c r="A155" s="110">
        <v>142</v>
      </c>
      <c r="B155" s="66" t="s">
        <v>293</v>
      </c>
      <c r="C155" s="6" t="s">
        <v>244</v>
      </c>
      <c r="D155" s="6" t="s">
        <v>248</v>
      </c>
      <c r="E155" s="7" t="s">
        <v>208</v>
      </c>
      <c r="F155" s="47" t="s">
        <v>89</v>
      </c>
      <c r="G155" s="42" t="s">
        <v>108</v>
      </c>
      <c r="H155" s="137" t="s">
        <v>89</v>
      </c>
      <c r="I155" s="9" t="s">
        <v>90</v>
      </c>
      <c r="J155" s="62"/>
      <c r="K155" s="63"/>
      <c r="L155" s="63"/>
      <c r="M155" s="63"/>
      <c r="N155" s="63"/>
      <c r="O155" s="63"/>
      <c r="P155" s="63"/>
      <c r="Q155" s="63"/>
      <c r="R155" s="49"/>
      <c r="S155" s="7"/>
      <c r="T155" s="7"/>
      <c r="U155" s="7" t="s">
        <v>208</v>
      </c>
      <c r="V155" s="42" t="s">
        <v>108</v>
      </c>
      <c r="W155" s="137" t="s">
        <v>89</v>
      </c>
      <c r="X155" s="9" t="s">
        <v>90</v>
      </c>
      <c r="Y155" s="62"/>
      <c r="Z155" s="63"/>
      <c r="AA155" s="63"/>
      <c r="AB155" s="63"/>
      <c r="AC155" s="63"/>
      <c r="AD155" s="63"/>
      <c r="AE155" s="63"/>
      <c r="AF155" s="63"/>
      <c r="AG155" s="49"/>
    </row>
    <row r="156" spans="1:33">
      <c r="A156" s="110">
        <v>143</v>
      </c>
      <c r="B156" s="66" t="s">
        <v>293</v>
      </c>
      <c r="C156" s="6" t="s">
        <v>244</v>
      </c>
      <c r="D156" s="6" t="s">
        <v>250</v>
      </c>
      <c r="E156" s="7" t="s">
        <v>208</v>
      </c>
      <c r="F156" s="47" t="s">
        <v>89</v>
      </c>
      <c r="G156" s="42" t="s">
        <v>108</v>
      </c>
      <c r="H156" s="137" t="s">
        <v>89</v>
      </c>
      <c r="I156" s="9" t="s">
        <v>90</v>
      </c>
      <c r="J156" s="62"/>
      <c r="K156" s="63"/>
      <c r="L156" s="63"/>
      <c r="M156" s="63"/>
      <c r="N156" s="63"/>
      <c r="O156" s="63"/>
      <c r="P156" s="63"/>
      <c r="Q156" s="63"/>
      <c r="R156" s="49"/>
      <c r="S156" s="7"/>
      <c r="T156" s="7"/>
      <c r="U156" s="7" t="s">
        <v>208</v>
      </c>
      <c r="V156" s="42" t="s">
        <v>108</v>
      </c>
      <c r="W156" s="137" t="s">
        <v>89</v>
      </c>
      <c r="X156" s="9" t="s">
        <v>90</v>
      </c>
      <c r="Y156" s="62"/>
      <c r="Z156" s="63"/>
      <c r="AA156" s="63"/>
      <c r="AB156" s="63"/>
      <c r="AC156" s="63"/>
      <c r="AD156" s="63"/>
      <c r="AE156" s="63"/>
      <c r="AF156" s="63"/>
      <c r="AG156" s="49"/>
    </row>
    <row r="157" spans="1:33">
      <c r="A157" s="110">
        <v>144</v>
      </c>
      <c r="B157" s="66" t="s">
        <v>293</v>
      </c>
      <c r="C157" s="6" t="s">
        <v>244</v>
      </c>
      <c r="D157" s="6" t="s">
        <v>253</v>
      </c>
      <c r="E157" s="7" t="s">
        <v>208</v>
      </c>
      <c r="F157" s="47" t="s">
        <v>89</v>
      </c>
      <c r="G157" s="42" t="s">
        <v>108</v>
      </c>
      <c r="H157" s="137" t="s">
        <v>89</v>
      </c>
      <c r="I157" s="9" t="s">
        <v>90</v>
      </c>
      <c r="J157" s="62"/>
      <c r="K157" s="63"/>
      <c r="L157" s="63"/>
      <c r="M157" s="63"/>
      <c r="N157" s="63"/>
      <c r="O157" s="63"/>
      <c r="P157" s="63"/>
      <c r="Q157" s="63"/>
      <c r="R157" s="49"/>
      <c r="S157" s="47"/>
      <c r="T157" s="47"/>
      <c r="U157" s="7" t="s">
        <v>208</v>
      </c>
      <c r="V157" s="42" t="s">
        <v>108</v>
      </c>
      <c r="W157" s="137" t="s">
        <v>89</v>
      </c>
      <c r="X157" s="9" t="s">
        <v>90</v>
      </c>
      <c r="Y157" s="62"/>
      <c r="Z157" s="63"/>
      <c r="AA157" s="63"/>
      <c r="AB157" s="63"/>
      <c r="AC157" s="63"/>
      <c r="AD157" s="63"/>
      <c r="AE157" s="63"/>
      <c r="AF157" s="63"/>
      <c r="AG157" s="49"/>
    </row>
    <row r="158" spans="1:33">
      <c r="A158" s="110">
        <v>145</v>
      </c>
      <c r="B158" s="66" t="s">
        <v>240</v>
      </c>
      <c r="C158" s="6" t="s">
        <v>244</v>
      </c>
      <c r="D158" s="6" t="s">
        <v>250</v>
      </c>
      <c r="E158" s="7" t="s">
        <v>209</v>
      </c>
      <c r="F158" s="47" t="s">
        <v>89</v>
      </c>
      <c r="G158" s="42" t="s">
        <v>108</v>
      </c>
      <c r="H158" s="137" t="s">
        <v>89</v>
      </c>
      <c r="I158" s="9" t="s">
        <v>90</v>
      </c>
      <c r="J158" s="62"/>
      <c r="K158" s="63"/>
      <c r="L158" s="63"/>
      <c r="M158" s="63"/>
      <c r="N158" s="63"/>
      <c r="O158" s="63"/>
      <c r="P158" s="63"/>
      <c r="Q158" s="63"/>
      <c r="R158" s="49"/>
      <c r="S158" s="7"/>
      <c r="T158" s="7"/>
      <c r="U158" s="7" t="s">
        <v>209</v>
      </c>
      <c r="V158" s="42" t="s">
        <v>108</v>
      </c>
      <c r="W158" s="137" t="s">
        <v>89</v>
      </c>
      <c r="X158" s="9" t="s">
        <v>90</v>
      </c>
      <c r="Y158" s="62"/>
      <c r="Z158" s="63"/>
      <c r="AA158" s="63"/>
      <c r="AB158" s="63"/>
      <c r="AC158" s="63"/>
      <c r="AD158" s="63"/>
      <c r="AE158" s="63"/>
      <c r="AF158" s="63"/>
      <c r="AG158" s="49"/>
    </row>
    <row r="159" spans="1:33">
      <c r="A159" s="110">
        <v>146</v>
      </c>
      <c r="B159" s="66" t="s">
        <v>293</v>
      </c>
      <c r="C159" s="6" t="s">
        <v>244</v>
      </c>
      <c r="D159" s="6" t="s">
        <v>248</v>
      </c>
      <c r="E159" s="7" t="s">
        <v>208</v>
      </c>
      <c r="F159" s="47" t="s">
        <v>0</v>
      </c>
      <c r="G159" s="42" t="s">
        <v>108</v>
      </c>
      <c r="H159" s="137" t="s">
        <v>89</v>
      </c>
      <c r="I159" s="9" t="s">
        <v>90</v>
      </c>
      <c r="J159" s="62"/>
      <c r="K159" s="63"/>
      <c r="L159" s="63"/>
      <c r="M159" s="63"/>
      <c r="N159" s="63"/>
      <c r="O159" s="63"/>
      <c r="P159" s="63"/>
      <c r="Q159" s="63"/>
      <c r="R159" s="49"/>
      <c r="S159" s="7"/>
      <c r="T159" s="7"/>
      <c r="U159" s="7" t="s">
        <v>208</v>
      </c>
      <c r="V159" s="42" t="s">
        <v>108</v>
      </c>
      <c r="W159" s="137" t="s">
        <v>89</v>
      </c>
      <c r="X159" s="9" t="s">
        <v>90</v>
      </c>
      <c r="Y159" s="62"/>
      <c r="Z159" s="63"/>
      <c r="AA159" s="63"/>
      <c r="AB159" s="63"/>
      <c r="AC159" s="63"/>
      <c r="AD159" s="63"/>
      <c r="AE159" s="63"/>
      <c r="AF159" s="63"/>
      <c r="AG159" s="49"/>
    </row>
    <row r="160" spans="1:33">
      <c r="A160" s="110">
        <v>147</v>
      </c>
      <c r="B160" s="66" t="s">
        <v>235</v>
      </c>
      <c r="C160" s="6" t="s">
        <v>245</v>
      </c>
      <c r="D160" s="6" t="s">
        <v>247</v>
      </c>
      <c r="E160" s="7" t="s">
        <v>209</v>
      </c>
      <c r="F160" s="47" t="s">
        <v>0</v>
      </c>
      <c r="G160" s="42" t="s">
        <v>50</v>
      </c>
      <c r="H160" s="137" t="s">
        <v>89</v>
      </c>
      <c r="I160" s="9" t="s">
        <v>96</v>
      </c>
      <c r="J160" s="62"/>
      <c r="K160" s="63"/>
      <c r="L160" s="63"/>
      <c r="M160" s="63">
        <v>1</v>
      </c>
      <c r="N160" s="63"/>
      <c r="O160" s="63"/>
      <c r="P160" s="63"/>
      <c r="Q160" s="63"/>
      <c r="R160" s="49"/>
      <c r="S160" s="7" t="s">
        <v>280</v>
      </c>
      <c r="T160" s="7" t="s">
        <v>273</v>
      </c>
      <c r="U160" s="7" t="s">
        <v>209</v>
      </c>
      <c r="V160" s="42" t="s">
        <v>50</v>
      </c>
      <c r="W160" s="137" t="s">
        <v>89</v>
      </c>
      <c r="X160" s="9" t="s">
        <v>96</v>
      </c>
      <c r="Y160" s="62"/>
      <c r="Z160" s="63"/>
      <c r="AA160" s="63"/>
      <c r="AB160" s="63"/>
      <c r="AC160" s="63"/>
      <c r="AD160" s="63">
        <v>1</v>
      </c>
      <c r="AE160" s="63"/>
      <c r="AF160" s="63"/>
      <c r="AG160" s="49"/>
    </row>
    <row r="161" spans="1:33">
      <c r="A161" s="110">
        <v>148</v>
      </c>
      <c r="B161" s="66" t="s">
        <v>235</v>
      </c>
      <c r="C161" s="6" t="s">
        <v>244</v>
      </c>
      <c r="D161" s="6" t="s">
        <v>250</v>
      </c>
      <c r="E161" s="7" t="s">
        <v>209</v>
      </c>
      <c r="F161" s="47" t="s">
        <v>89</v>
      </c>
      <c r="G161" s="42" t="s">
        <v>50</v>
      </c>
      <c r="H161" s="137" t="s">
        <v>89</v>
      </c>
      <c r="I161" s="9" t="s">
        <v>96</v>
      </c>
      <c r="J161" s="62"/>
      <c r="K161" s="63"/>
      <c r="L161" s="63"/>
      <c r="M161" s="63">
        <v>1</v>
      </c>
      <c r="N161" s="63"/>
      <c r="O161" s="63"/>
      <c r="P161" s="63"/>
      <c r="Q161" s="63"/>
      <c r="R161" s="49"/>
      <c r="S161" s="7" t="s">
        <v>90</v>
      </c>
      <c r="T161" s="7" t="s">
        <v>273</v>
      </c>
      <c r="U161" s="7" t="s">
        <v>209</v>
      </c>
      <c r="V161" s="42" t="s">
        <v>50</v>
      </c>
      <c r="W161" s="137" t="s">
        <v>89</v>
      </c>
      <c r="X161" s="9" t="s">
        <v>96</v>
      </c>
      <c r="Y161" s="62"/>
      <c r="Z161" s="63">
        <v>1</v>
      </c>
      <c r="AA161" s="63"/>
      <c r="AB161" s="63"/>
      <c r="AC161" s="63"/>
      <c r="AD161" s="63">
        <v>1</v>
      </c>
      <c r="AE161" s="63"/>
      <c r="AF161" s="63"/>
      <c r="AG161" s="49"/>
    </row>
    <row r="162" spans="1:33">
      <c r="A162" s="110">
        <v>149</v>
      </c>
      <c r="B162" s="66" t="s">
        <v>240</v>
      </c>
      <c r="C162" s="6" t="s">
        <v>244</v>
      </c>
      <c r="D162" s="6" t="s">
        <v>90</v>
      </c>
      <c r="E162" s="7" t="s">
        <v>209</v>
      </c>
      <c r="F162" s="47" t="s">
        <v>90</v>
      </c>
      <c r="G162" s="42" t="s">
        <v>108</v>
      </c>
      <c r="H162" s="137" t="s">
        <v>89</v>
      </c>
      <c r="I162" s="9" t="s">
        <v>90</v>
      </c>
      <c r="J162" s="62"/>
      <c r="K162" s="63"/>
      <c r="L162" s="63"/>
      <c r="M162" s="63"/>
      <c r="N162" s="63"/>
      <c r="O162" s="63"/>
      <c r="P162" s="63"/>
      <c r="Q162" s="63"/>
      <c r="R162" s="49"/>
      <c r="S162" s="7"/>
      <c r="T162" s="7"/>
      <c r="U162" s="7" t="s">
        <v>209</v>
      </c>
      <c r="V162" s="42" t="s">
        <v>108</v>
      </c>
      <c r="W162" s="137" t="s">
        <v>89</v>
      </c>
      <c r="X162" s="9" t="s">
        <v>90</v>
      </c>
      <c r="Y162" s="62"/>
      <c r="Z162" s="63"/>
      <c r="AA162" s="63"/>
      <c r="AB162" s="63"/>
      <c r="AC162" s="63"/>
      <c r="AD162" s="63"/>
      <c r="AE162" s="63"/>
      <c r="AF162" s="63"/>
      <c r="AG162" s="49"/>
    </row>
    <row r="163" spans="1:33">
      <c r="A163" s="110">
        <v>150</v>
      </c>
      <c r="B163" s="66" t="s">
        <v>50</v>
      </c>
      <c r="C163" s="6" t="s">
        <v>242</v>
      </c>
      <c r="D163" s="6" t="s">
        <v>250</v>
      </c>
      <c r="E163" s="7" t="s">
        <v>208</v>
      </c>
      <c r="F163" s="47" t="s">
        <v>89</v>
      </c>
      <c r="G163" s="42" t="s">
        <v>108</v>
      </c>
      <c r="H163" s="137" t="s">
        <v>89</v>
      </c>
      <c r="I163" s="9" t="s">
        <v>90</v>
      </c>
      <c r="J163" s="62"/>
      <c r="K163" s="63"/>
      <c r="L163" s="63"/>
      <c r="M163" s="63"/>
      <c r="N163" s="63"/>
      <c r="O163" s="63"/>
      <c r="P163" s="63"/>
      <c r="Q163" s="63"/>
      <c r="R163" s="49"/>
      <c r="S163" s="47"/>
      <c r="T163" s="47"/>
      <c r="U163" s="7" t="s">
        <v>208</v>
      </c>
      <c r="V163" s="42" t="s">
        <v>108</v>
      </c>
      <c r="W163" s="137" t="s">
        <v>89</v>
      </c>
      <c r="X163" s="9" t="s">
        <v>90</v>
      </c>
      <c r="Y163" s="62"/>
      <c r="Z163" s="63"/>
      <c r="AA163" s="63"/>
      <c r="AB163" s="63"/>
      <c r="AC163" s="63"/>
      <c r="AD163" s="63"/>
      <c r="AE163" s="63"/>
      <c r="AF163" s="63"/>
      <c r="AG163" s="49"/>
    </row>
    <row r="164" spans="1:33">
      <c r="A164" s="110">
        <v>151</v>
      </c>
      <c r="B164" s="66" t="s">
        <v>240</v>
      </c>
      <c r="C164" s="6" t="s">
        <v>244</v>
      </c>
      <c r="D164" s="6" t="s">
        <v>249</v>
      </c>
      <c r="E164" s="7" t="s">
        <v>208</v>
      </c>
      <c r="F164" s="47" t="s">
        <v>89</v>
      </c>
      <c r="G164" s="42" t="s">
        <v>108</v>
      </c>
      <c r="H164" s="137" t="s">
        <v>89</v>
      </c>
      <c r="I164" s="9" t="s">
        <v>90</v>
      </c>
      <c r="J164" s="62"/>
      <c r="K164" s="63"/>
      <c r="L164" s="63"/>
      <c r="M164" s="63"/>
      <c r="N164" s="63"/>
      <c r="O164" s="63"/>
      <c r="P164" s="63"/>
      <c r="Q164" s="63"/>
      <c r="R164" s="49"/>
      <c r="S164" s="7"/>
      <c r="T164" s="7"/>
      <c r="U164" s="7" t="s">
        <v>208</v>
      </c>
      <c r="V164" s="42" t="s">
        <v>108</v>
      </c>
      <c r="W164" s="137" t="s">
        <v>89</v>
      </c>
      <c r="X164" s="9" t="s">
        <v>90</v>
      </c>
      <c r="Y164" s="62"/>
      <c r="Z164" s="63"/>
      <c r="AA164" s="63"/>
      <c r="AB164" s="63"/>
      <c r="AC164" s="63"/>
      <c r="AD164" s="63"/>
      <c r="AE164" s="63"/>
      <c r="AF164" s="63"/>
      <c r="AG164" s="49"/>
    </row>
    <row r="165" spans="1:33">
      <c r="A165" s="110">
        <v>152</v>
      </c>
      <c r="B165" s="66" t="s">
        <v>294</v>
      </c>
      <c r="C165" s="6" t="s">
        <v>242</v>
      </c>
      <c r="D165" s="6" t="s">
        <v>249</v>
      </c>
      <c r="E165" s="7" t="s">
        <v>208</v>
      </c>
      <c r="F165" s="47" t="s">
        <v>0</v>
      </c>
      <c r="G165" s="42" t="s">
        <v>108</v>
      </c>
      <c r="H165" s="137" t="s">
        <v>89</v>
      </c>
      <c r="I165" s="9" t="s">
        <v>90</v>
      </c>
      <c r="J165" s="62"/>
      <c r="K165" s="63"/>
      <c r="L165" s="63"/>
      <c r="M165" s="63"/>
      <c r="N165" s="63"/>
      <c r="O165" s="63"/>
      <c r="P165" s="63"/>
      <c r="Q165" s="63"/>
      <c r="R165" s="49"/>
      <c r="S165" s="66"/>
      <c r="T165" s="66"/>
      <c r="U165" s="7" t="s">
        <v>208</v>
      </c>
      <c r="V165" s="42" t="s">
        <v>108</v>
      </c>
      <c r="W165" s="137" t="s">
        <v>89</v>
      </c>
      <c r="X165" s="9" t="s">
        <v>90</v>
      </c>
      <c r="Y165" s="62"/>
      <c r="Z165" s="63"/>
      <c r="AA165" s="63"/>
      <c r="AB165" s="63"/>
      <c r="AC165" s="63"/>
      <c r="AD165" s="63"/>
      <c r="AE165" s="63"/>
      <c r="AF165" s="63"/>
      <c r="AG165" s="49"/>
    </row>
    <row r="166" spans="1:33">
      <c r="A166" s="110">
        <v>153</v>
      </c>
      <c r="B166" s="66" t="s">
        <v>294</v>
      </c>
      <c r="C166" s="6" t="s">
        <v>242</v>
      </c>
      <c r="D166" s="6" t="s">
        <v>253</v>
      </c>
      <c r="E166" s="7" t="s">
        <v>207</v>
      </c>
      <c r="F166" s="47" t="s">
        <v>0</v>
      </c>
      <c r="G166" s="42" t="s">
        <v>50</v>
      </c>
      <c r="H166" s="137" t="s">
        <v>89</v>
      </c>
      <c r="I166" s="9" t="s">
        <v>96</v>
      </c>
      <c r="J166" s="62"/>
      <c r="K166" s="63"/>
      <c r="L166" s="63">
        <v>1</v>
      </c>
      <c r="M166" s="63">
        <v>1</v>
      </c>
      <c r="N166" s="63"/>
      <c r="O166" s="63"/>
      <c r="P166" s="63"/>
      <c r="Q166" s="63"/>
      <c r="R166" s="49"/>
      <c r="S166" s="7" t="s">
        <v>282</v>
      </c>
      <c r="T166" s="7" t="s">
        <v>273</v>
      </c>
      <c r="U166" s="7" t="s">
        <v>207</v>
      </c>
      <c r="V166" s="42" t="s">
        <v>50</v>
      </c>
      <c r="W166" s="137" t="s">
        <v>89</v>
      </c>
      <c r="X166" s="9" t="s">
        <v>96</v>
      </c>
      <c r="Y166" s="62"/>
      <c r="Z166" s="63">
        <v>1</v>
      </c>
      <c r="AA166" s="63"/>
      <c r="AB166" s="63"/>
      <c r="AC166" s="63"/>
      <c r="AD166" s="63">
        <v>1</v>
      </c>
      <c r="AE166" s="63"/>
      <c r="AF166" s="63"/>
      <c r="AG166" s="49"/>
    </row>
    <row r="167" spans="1:33">
      <c r="A167" s="110">
        <v>154</v>
      </c>
      <c r="B167" s="66" t="s">
        <v>240</v>
      </c>
      <c r="C167" s="6" t="s">
        <v>244</v>
      </c>
      <c r="D167" s="6" t="s">
        <v>247</v>
      </c>
      <c r="E167" s="7" t="s">
        <v>208</v>
      </c>
      <c r="F167" s="47" t="s">
        <v>0</v>
      </c>
      <c r="G167" s="42" t="s">
        <v>108</v>
      </c>
      <c r="H167" s="137" t="s">
        <v>89</v>
      </c>
      <c r="I167" s="9" t="s">
        <v>90</v>
      </c>
      <c r="J167" s="62"/>
      <c r="K167" s="63"/>
      <c r="L167" s="63"/>
      <c r="M167" s="63"/>
      <c r="N167" s="63"/>
      <c r="O167" s="63"/>
      <c r="P167" s="63"/>
      <c r="Q167" s="63"/>
      <c r="R167" s="49"/>
      <c r="S167" s="7"/>
      <c r="T167" s="7"/>
      <c r="U167" s="7" t="s">
        <v>208</v>
      </c>
      <c r="V167" s="42" t="s">
        <v>108</v>
      </c>
      <c r="W167" s="137" t="s">
        <v>89</v>
      </c>
      <c r="X167" s="9" t="s">
        <v>90</v>
      </c>
      <c r="Y167" s="62"/>
      <c r="Z167" s="63"/>
      <c r="AA167" s="63"/>
      <c r="AB167" s="63"/>
      <c r="AC167" s="63"/>
      <c r="AD167" s="63"/>
      <c r="AE167" s="63"/>
      <c r="AF167" s="63"/>
      <c r="AG167" s="49"/>
    </row>
    <row r="168" spans="1:33">
      <c r="A168" s="110">
        <v>155</v>
      </c>
      <c r="B168" s="66" t="s">
        <v>293</v>
      </c>
      <c r="C168" s="6" t="s">
        <v>244</v>
      </c>
      <c r="D168" s="6" t="s">
        <v>249</v>
      </c>
      <c r="E168" s="7" t="s">
        <v>208</v>
      </c>
      <c r="F168" s="47" t="s">
        <v>89</v>
      </c>
      <c r="G168" s="42" t="s">
        <v>108</v>
      </c>
      <c r="H168" s="137" t="s">
        <v>89</v>
      </c>
      <c r="I168" s="9" t="s">
        <v>90</v>
      </c>
      <c r="J168" s="62"/>
      <c r="K168" s="63"/>
      <c r="L168" s="63"/>
      <c r="M168" s="63"/>
      <c r="N168" s="63"/>
      <c r="O168" s="63"/>
      <c r="P168" s="63"/>
      <c r="Q168" s="63"/>
      <c r="R168" s="49"/>
      <c r="S168" s="7"/>
      <c r="T168" s="7"/>
      <c r="U168" s="7" t="s">
        <v>208</v>
      </c>
      <c r="V168" s="42" t="s">
        <v>108</v>
      </c>
      <c r="W168" s="137" t="s">
        <v>89</v>
      </c>
      <c r="X168" s="9" t="s">
        <v>90</v>
      </c>
      <c r="Y168" s="62"/>
      <c r="Z168" s="63"/>
      <c r="AA168" s="63"/>
      <c r="AB168" s="63"/>
      <c r="AC168" s="63"/>
      <c r="AD168" s="63"/>
      <c r="AE168" s="63"/>
      <c r="AF168" s="63"/>
      <c r="AG168" s="49"/>
    </row>
    <row r="169" spans="1:33">
      <c r="A169" s="110">
        <v>156</v>
      </c>
      <c r="B169" s="66" t="s">
        <v>294</v>
      </c>
      <c r="C169" s="6" t="s">
        <v>244</v>
      </c>
      <c r="D169" s="6" t="s">
        <v>252</v>
      </c>
      <c r="E169" s="7" t="s">
        <v>208</v>
      </c>
      <c r="F169" s="47" t="s">
        <v>89</v>
      </c>
      <c r="G169" s="42" t="s">
        <v>114</v>
      </c>
      <c r="H169" s="137" t="s">
        <v>89</v>
      </c>
      <c r="I169" s="9" t="s">
        <v>96</v>
      </c>
      <c r="J169" s="62"/>
      <c r="K169" s="63"/>
      <c r="L169" s="63"/>
      <c r="M169" s="63">
        <v>1</v>
      </c>
      <c r="N169" s="63"/>
      <c r="O169" s="63"/>
      <c r="P169" s="63"/>
      <c r="Q169" s="63"/>
      <c r="R169" s="49"/>
      <c r="S169" s="7" t="s">
        <v>282</v>
      </c>
      <c r="T169" s="7" t="s">
        <v>271</v>
      </c>
      <c r="U169" s="7" t="s">
        <v>208</v>
      </c>
      <c r="V169" s="42" t="s">
        <v>114</v>
      </c>
      <c r="W169" s="137" t="s">
        <v>89</v>
      </c>
      <c r="X169" s="9" t="s">
        <v>96</v>
      </c>
      <c r="Y169" s="62"/>
      <c r="Z169" s="63">
        <v>1</v>
      </c>
      <c r="AA169" s="63"/>
      <c r="AB169" s="63"/>
      <c r="AC169" s="63">
        <v>1</v>
      </c>
      <c r="AD169" s="63">
        <v>1</v>
      </c>
      <c r="AE169" s="63"/>
      <c r="AF169" s="63"/>
      <c r="AG169" s="49"/>
    </row>
    <row r="170" spans="1:33">
      <c r="A170" s="110">
        <v>157</v>
      </c>
      <c r="B170" s="66" t="s">
        <v>240</v>
      </c>
      <c r="C170" s="6" t="s">
        <v>244</v>
      </c>
      <c r="D170" s="6" t="s">
        <v>250</v>
      </c>
      <c r="E170" s="7" t="s">
        <v>207</v>
      </c>
      <c r="F170" s="47" t="s">
        <v>89</v>
      </c>
      <c r="G170" s="42" t="s">
        <v>108</v>
      </c>
      <c r="H170" s="137" t="s">
        <v>89</v>
      </c>
      <c r="I170" s="9" t="s">
        <v>90</v>
      </c>
      <c r="J170" s="62"/>
      <c r="K170" s="63"/>
      <c r="L170" s="63"/>
      <c r="M170" s="63"/>
      <c r="N170" s="63"/>
      <c r="O170" s="63"/>
      <c r="P170" s="63"/>
      <c r="Q170" s="63"/>
      <c r="R170" s="49"/>
      <c r="S170" s="7"/>
      <c r="T170" s="7"/>
      <c r="U170" s="7" t="s">
        <v>207</v>
      </c>
      <c r="V170" s="42" t="s">
        <v>108</v>
      </c>
      <c r="W170" s="137" t="s">
        <v>89</v>
      </c>
      <c r="X170" s="9" t="s">
        <v>90</v>
      </c>
      <c r="Y170" s="62"/>
      <c r="Z170" s="63"/>
      <c r="AA170" s="63"/>
      <c r="AB170" s="63"/>
      <c r="AC170" s="63"/>
      <c r="AD170" s="63"/>
      <c r="AE170" s="63"/>
      <c r="AF170" s="63"/>
      <c r="AG170" s="49"/>
    </row>
    <row r="171" spans="1:33">
      <c r="A171" s="110">
        <v>158</v>
      </c>
      <c r="B171" s="66" t="s">
        <v>293</v>
      </c>
      <c r="C171" s="6" t="s">
        <v>244</v>
      </c>
      <c r="D171" s="6" t="s">
        <v>249</v>
      </c>
      <c r="E171" s="7" t="s">
        <v>208</v>
      </c>
      <c r="F171" s="47" t="s">
        <v>89</v>
      </c>
      <c r="G171" s="42" t="s">
        <v>108</v>
      </c>
      <c r="H171" s="137" t="s">
        <v>89</v>
      </c>
      <c r="I171" s="9" t="s">
        <v>90</v>
      </c>
      <c r="J171" s="62"/>
      <c r="K171" s="63"/>
      <c r="L171" s="63"/>
      <c r="M171" s="63"/>
      <c r="N171" s="63"/>
      <c r="O171" s="63"/>
      <c r="P171" s="63"/>
      <c r="Q171" s="63"/>
      <c r="R171" s="49"/>
      <c r="S171" s="66"/>
      <c r="T171" s="66"/>
      <c r="U171" s="7" t="s">
        <v>208</v>
      </c>
      <c r="V171" s="42" t="s">
        <v>108</v>
      </c>
      <c r="W171" s="137" t="s">
        <v>89</v>
      </c>
      <c r="X171" s="9" t="s">
        <v>90</v>
      </c>
      <c r="Y171" s="62"/>
      <c r="Z171" s="63"/>
      <c r="AA171" s="63"/>
      <c r="AB171" s="63"/>
      <c r="AC171" s="63"/>
      <c r="AD171" s="63"/>
      <c r="AE171" s="63"/>
      <c r="AF171" s="63"/>
      <c r="AG171" s="49"/>
    </row>
    <row r="172" spans="1:33">
      <c r="A172" s="110">
        <v>159</v>
      </c>
      <c r="B172" s="66" t="s">
        <v>294</v>
      </c>
      <c r="C172" s="6" t="s">
        <v>90</v>
      </c>
      <c r="D172" s="6" t="s">
        <v>248</v>
      </c>
      <c r="E172" s="7" t="s">
        <v>208</v>
      </c>
      <c r="F172" s="47" t="s">
        <v>0</v>
      </c>
      <c r="G172" s="42" t="s">
        <v>108</v>
      </c>
      <c r="H172" s="137" t="s">
        <v>89</v>
      </c>
      <c r="I172" s="9" t="s">
        <v>90</v>
      </c>
      <c r="J172" s="62"/>
      <c r="K172" s="63"/>
      <c r="L172" s="63"/>
      <c r="M172" s="63"/>
      <c r="N172" s="63"/>
      <c r="O172" s="63"/>
      <c r="P172" s="63"/>
      <c r="Q172" s="63"/>
      <c r="R172" s="49"/>
      <c r="S172" s="7"/>
      <c r="T172" s="7"/>
      <c r="U172" s="7" t="s">
        <v>208</v>
      </c>
      <c r="V172" s="42" t="s">
        <v>108</v>
      </c>
      <c r="W172" s="137" t="s">
        <v>89</v>
      </c>
      <c r="X172" s="9" t="s">
        <v>90</v>
      </c>
      <c r="Y172" s="62"/>
      <c r="Z172" s="63"/>
      <c r="AA172" s="63"/>
      <c r="AB172" s="63"/>
      <c r="AC172" s="63"/>
      <c r="AD172" s="63"/>
      <c r="AE172" s="63"/>
      <c r="AF172" s="63"/>
      <c r="AG172" s="49"/>
    </row>
    <row r="173" spans="1:33">
      <c r="A173" s="110">
        <v>160</v>
      </c>
      <c r="B173" s="66" t="s">
        <v>293</v>
      </c>
      <c r="C173" s="6" t="s">
        <v>244</v>
      </c>
      <c r="D173" s="6" t="s">
        <v>248</v>
      </c>
      <c r="E173" s="7" t="s">
        <v>207</v>
      </c>
      <c r="F173" s="47" t="s">
        <v>0</v>
      </c>
      <c r="G173" s="42" t="s">
        <v>108</v>
      </c>
      <c r="H173" s="137" t="s">
        <v>89</v>
      </c>
      <c r="I173" s="9" t="s">
        <v>90</v>
      </c>
      <c r="J173" s="62"/>
      <c r="K173" s="63"/>
      <c r="L173" s="63"/>
      <c r="M173" s="63"/>
      <c r="N173" s="63"/>
      <c r="O173" s="63"/>
      <c r="P173" s="63"/>
      <c r="Q173" s="63"/>
      <c r="R173" s="49"/>
      <c r="S173" s="7"/>
      <c r="T173" s="7"/>
      <c r="U173" s="7" t="s">
        <v>207</v>
      </c>
      <c r="V173" s="42" t="s">
        <v>108</v>
      </c>
      <c r="W173" s="137" t="s">
        <v>89</v>
      </c>
      <c r="X173" s="9" t="s">
        <v>90</v>
      </c>
      <c r="Y173" s="62"/>
      <c r="Z173" s="63"/>
      <c r="AA173" s="63"/>
      <c r="AB173" s="63"/>
      <c r="AC173" s="63"/>
      <c r="AD173" s="63"/>
      <c r="AE173" s="63"/>
      <c r="AF173" s="63"/>
      <c r="AG173" s="49"/>
    </row>
    <row r="174" spans="1:33">
      <c r="A174" s="110">
        <v>161</v>
      </c>
      <c r="B174" s="66" t="s">
        <v>294</v>
      </c>
      <c r="C174" s="6" t="s">
        <v>243</v>
      </c>
      <c r="D174" s="6" t="s">
        <v>247</v>
      </c>
      <c r="E174" s="7" t="s">
        <v>207</v>
      </c>
      <c r="F174" s="47" t="s">
        <v>0</v>
      </c>
      <c r="G174" s="42" t="s">
        <v>50</v>
      </c>
      <c r="H174" s="137" t="s">
        <v>89</v>
      </c>
      <c r="I174" s="9" t="s">
        <v>96</v>
      </c>
      <c r="J174" s="62"/>
      <c r="K174" s="63"/>
      <c r="L174" s="63">
        <v>1</v>
      </c>
      <c r="M174" s="63">
        <v>1</v>
      </c>
      <c r="N174" s="63"/>
      <c r="O174" s="63"/>
      <c r="P174" s="63"/>
      <c r="Q174" s="63"/>
      <c r="R174" s="49"/>
      <c r="S174" s="7" t="s">
        <v>282</v>
      </c>
      <c r="T174" s="7" t="s">
        <v>271</v>
      </c>
      <c r="U174" s="7" t="s">
        <v>207</v>
      </c>
      <c r="V174" s="42" t="s">
        <v>50</v>
      </c>
      <c r="W174" s="137" t="s">
        <v>89</v>
      </c>
      <c r="X174" s="9" t="s">
        <v>96</v>
      </c>
      <c r="Y174" s="62"/>
      <c r="Z174" s="63">
        <v>1</v>
      </c>
      <c r="AA174" s="63"/>
      <c r="AB174" s="63"/>
      <c r="AC174" s="63"/>
      <c r="AD174" s="63">
        <v>1</v>
      </c>
      <c r="AE174" s="63"/>
      <c r="AF174" s="63"/>
      <c r="AG174" s="49"/>
    </row>
    <row r="175" spans="1:33">
      <c r="A175" s="110">
        <v>162</v>
      </c>
      <c r="B175" s="66" t="s">
        <v>240</v>
      </c>
      <c r="C175" s="47" t="s">
        <v>244</v>
      </c>
      <c r="D175" s="6" t="s">
        <v>250</v>
      </c>
      <c r="E175" s="47" t="s">
        <v>207</v>
      </c>
      <c r="F175" s="47" t="s">
        <v>89</v>
      </c>
      <c r="G175" s="42" t="s">
        <v>108</v>
      </c>
      <c r="H175" s="137" t="s">
        <v>89</v>
      </c>
      <c r="I175" s="9" t="s">
        <v>90</v>
      </c>
      <c r="J175" s="62"/>
      <c r="K175" s="63"/>
      <c r="L175" s="63"/>
      <c r="M175" s="63"/>
      <c r="N175" s="63"/>
      <c r="O175" s="63"/>
      <c r="P175" s="63"/>
      <c r="Q175" s="63"/>
      <c r="R175" s="49"/>
      <c r="S175" s="7"/>
      <c r="T175" s="7"/>
      <c r="U175" s="47" t="s">
        <v>207</v>
      </c>
      <c r="V175" s="42" t="s">
        <v>108</v>
      </c>
      <c r="W175" s="137" t="s">
        <v>89</v>
      </c>
      <c r="X175" s="9" t="s">
        <v>90</v>
      </c>
      <c r="Y175" s="62"/>
      <c r="Z175" s="63"/>
      <c r="AA175" s="63"/>
      <c r="AB175" s="63"/>
      <c r="AC175" s="63"/>
      <c r="AD175" s="63"/>
      <c r="AE175" s="63"/>
      <c r="AF175" s="63"/>
      <c r="AG175" s="49"/>
    </row>
    <row r="176" spans="1:33">
      <c r="A176" s="110">
        <v>163</v>
      </c>
      <c r="B176" s="66" t="s">
        <v>50</v>
      </c>
      <c r="C176" s="6" t="s">
        <v>242</v>
      </c>
      <c r="D176" s="6" t="s">
        <v>251</v>
      </c>
      <c r="E176" s="7" t="s">
        <v>208</v>
      </c>
      <c r="F176" s="47" t="s">
        <v>89</v>
      </c>
      <c r="G176" s="42" t="s">
        <v>108</v>
      </c>
      <c r="H176" s="137" t="s">
        <v>89</v>
      </c>
      <c r="I176" s="9" t="s">
        <v>90</v>
      </c>
      <c r="J176" s="62"/>
      <c r="K176" s="63"/>
      <c r="L176" s="63"/>
      <c r="M176" s="63"/>
      <c r="N176" s="63"/>
      <c r="O176" s="63"/>
      <c r="P176" s="63"/>
      <c r="Q176" s="63"/>
      <c r="R176" s="49"/>
      <c r="S176" s="7"/>
      <c r="T176" s="7"/>
      <c r="U176" s="7" t="s">
        <v>208</v>
      </c>
      <c r="V176" s="42" t="s">
        <v>108</v>
      </c>
      <c r="W176" s="137" t="s">
        <v>89</v>
      </c>
      <c r="X176" s="9" t="s">
        <v>90</v>
      </c>
      <c r="Y176" s="62"/>
      <c r="Z176" s="63"/>
      <c r="AA176" s="63"/>
      <c r="AB176" s="63"/>
      <c r="AC176" s="63"/>
      <c r="AD176" s="63"/>
      <c r="AE176" s="63"/>
      <c r="AF176" s="63"/>
      <c r="AG176" s="49"/>
    </row>
    <row r="177" spans="1:33">
      <c r="A177" s="110">
        <v>164</v>
      </c>
      <c r="B177" s="66" t="s">
        <v>240</v>
      </c>
      <c r="C177" s="6" t="s">
        <v>244</v>
      </c>
      <c r="D177" s="6" t="s">
        <v>251</v>
      </c>
      <c r="E177" s="7" t="s">
        <v>207</v>
      </c>
      <c r="F177" s="47" t="s">
        <v>89</v>
      </c>
      <c r="G177" s="42" t="s">
        <v>108</v>
      </c>
      <c r="H177" s="137" t="s">
        <v>89</v>
      </c>
      <c r="I177" s="9" t="s">
        <v>90</v>
      </c>
      <c r="J177" s="62"/>
      <c r="K177" s="63"/>
      <c r="L177" s="63"/>
      <c r="M177" s="63"/>
      <c r="N177" s="63"/>
      <c r="O177" s="63"/>
      <c r="P177" s="63"/>
      <c r="Q177" s="63"/>
      <c r="R177" s="49"/>
      <c r="S177" s="7"/>
      <c r="T177" s="7"/>
      <c r="U177" s="7" t="s">
        <v>207</v>
      </c>
      <c r="V177" s="42" t="s">
        <v>108</v>
      </c>
      <c r="W177" s="137" t="s">
        <v>89</v>
      </c>
      <c r="X177" s="9" t="s">
        <v>90</v>
      </c>
      <c r="Y177" s="62"/>
      <c r="Z177" s="63"/>
      <c r="AA177" s="63"/>
      <c r="AB177" s="63"/>
      <c r="AC177" s="63"/>
      <c r="AD177" s="63"/>
      <c r="AE177" s="63"/>
      <c r="AF177" s="63"/>
      <c r="AG177" s="49"/>
    </row>
    <row r="178" spans="1:33">
      <c r="A178" s="110">
        <v>165</v>
      </c>
      <c r="B178" s="66" t="s">
        <v>294</v>
      </c>
      <c r="C178" s="6" t="s">
        <v>90</v>
      </c>
      <c r="D178" s="6" t="s">
        <v>248</v>
      </c>
      <c r="E178" s="7" t="s">
        <v>207</v>
      </c>
      <c r="F178" s="47" t="s">
        <v>89</v>
      </c>
      <c r="G178" s="42" t="s">
        <v>108</v>
      </c>
      <c r="H178" s="137" t="s">
        <v>89</v>
      </c>
      <c r="I178" s="9" t="s">
        <v>90</v>
      </c>
      <c r="J178" s="62"/>
      <c r="K178" s="63"/>
      <c r="L178" s="63"/>
      <c r="M178" s="63"/>
      <c r="N178" s="63"/>
      <c r="O178" s="63"/>
      <c r="P178" s="63"/>
      <c r="Q178" s="63"/>
      <c r="R178" s="49"/>
      <c r="S178" s="7"/>
      <c r="T178" s="7"/>
      <c r="U178" s="7" t="s">
        <v>207</v>
      </c>
      <c r="V178" s="42" t="s">
        <v>108</v>
      </c>
      <c r="W178" s="137" t="s">
        <v>89</v>
      </c>
      <c r="X178" s="9" t="s">
        <v>90</v>
      </c>
      <c r="Y178" s="62"/>
      <c r="Z178" s="63"/>
      <c r="AA178" s="63"/>
      <c r="AB178" s="63"/>
      <c r="AC178" s="63"/>
      <c r="AD178" s="63"/>
      <c r="AE178" s="63"/>
      <c r="AF178" s="63"/>
      <c r="AG178" s="49"/>
    </row>
    <row r="179" spans="1:33">
      <c r="A179" s="110">
        <v>166</v>
      </c>
      <c r="B179" s="66" t="s">
        <v>293</v>
      </c>
      <c r="C179" s="47" t="s">
        <v>244</v>
      </c>
      <c r="D179" s="6" t="s">
        <v>247</v>
      </c>
      <c r="E179" s="47" t="s">
        <v>207</v>
      </c>
      <c r="F179" s="47" t="s">
        <v>0</v>
      </c>
      <c r="G179" s="42" t="s">
        <v>108</v>
      </c>
      <c r="H179" s="137" t="s">
        <v>89</v>
      </c>
      <c r="I179" s="9" t="s">
        <v>90</v>
      </c>
      <c r="J179" s="62"/>
      <c r="K179" s="63"/>
      <c r="L179" s="63"/>
      <c r="M179" s="63"/>
      <c r="N179" s="63"/>
      <c r="O179" s="63"/>
      <c r="P179" s="63"/>
      <c r="Q179" s="63"/>
      <c r="R179" s="49"/>
      <c r="S179" s="7"/>
      <c r="T179" s="7"/>
      <c r="U179" s="47" t="s">
        <v>207</v>
      </c>
      <c r="V179" s="42" t="s">
        <v>108</v>
      </c>
      <c r="W179" s="137" t="s">
        <v>89</v>
      </c>
      <c r="X179" s="9" t="s">
        <v>90</v>
      </c>
      <c r="Y179" s="62"/>
      <c r="Z179" s="63"/>
      <c r="AA179" s="63"/>
      <c r="AB179" s="63"/>
      <c r="AC179" s="63"/>
      <c r="AD179" s="63"/>
      <c r="AE179" s="63"/>
      <c r="AF179" s="63"/>
      <c r="AG179" s="49"/>
    </row>
    <row r="180" spans="1:33">
      <c r="A180" s="110">
        <v>167</v>
      </c>
      <c r="B180" s="66" t="s">
        <v>293</v>
      </c>
      <c r="C180" s="6" t="s">
        <v>244</v>
      </c>
      <c r="D180" s="6" t="s">
        <v>247</v>
      </c>
      <c r="E180" s="7" t="s">
        <v>207</v>
      </c>
      <c r="F180" s="47" t="s">
        <v>0</v>
      </c>
      <c r="G180" s="42" t="s">
        <v>108</v>
      </c>
      <c r="H180" s="137" t="s">
        <v>89</v>
      </c>
      <c r="I180" s="9" t="s">
        <v>90</v>
      </c>
      <c r="J180" s="62"/>
      <c r="K180" s="63"/>
      <c r="L180" s="63"/>
      <c r="M180" s="63"/>
      <c r="N180" s="63"/>
      <c r="O180" s="63"/>
      <c r="P180" s="63"/>
      <c r="Q180" s="63"/>
      <c r="R180" s="49"/>
      <c r="S180" s="7"/>
      <c r="T180" s="7"/>
      <c r="U180" s="7" t="s">
        <v>207</v>
      </c>
      <c r="V180" s="42" t="s">
        <v>108</v>
      </c>
      <c r="W180" s="137" t="s">
        <v>89</v>
      </c>
      <c r="X180" s="9" t="s">
        <v>90</v>
      </c>
      <c r="Y180" s="62"/>
      <c r="Z180" s="63"/>
      <c r="AA180" s="63"/>
      <c r="AB180" s="63"/>
      <c r="AC180" s="63"/>
      <c r="AD180" s="63"/>
      <c r="AE180" s="63"/>
      <c r="AF180" s="63"/>
      <c r="AG180" s="49"/>
    </row>
    <row r="181" spans="1:33">
      <c r="A181" s="110">
        <v>168</v>
      </c>
      <c r="B181" s="66" t="s">
        <v>240</v>
      </c>
      <c r="C181" s="6" t="s">
        <v>244</v>
      </c>
      <c r="D181" s="6" t="s">
        <v>247</v>
      </c>
      <c r="E181" s="7" t="s">
        <v>209</v>
      </c>
      <c r="F181" s="47" t="s">
        <v>89</v>
      </c>
      <c r="G181" s="42" t="s">
        <v>108</v>
      </c>
      <c r="H181" s="137" t="s">
        <v>89</v>
      </c>
      <c r="I181" s="9" t="s">
        <v>90</v>
      </c>
      <c r="J181" s="62"/>
      <c r="K181" s="63"/>
      <c r="L181" s="63"/>
      <c r="M181" s="63"/>
      <c r="N181" s="63"/>
      <c r="O181" s="63"/>
      <c r="P181" s="63"/>
      <c r="Q181" s="63"/>
      <c r="R181" s="49"/>
      <c r="S181" s="7"/>
      <c r="T181" s="7"/>
      <c r="U181" s="7" t="s">
        <v>209</v>
      </c>
      <c r="V181" s="42" t="s">
        <v>108</v>
      </c>
      <c r="W181" s="137" t="s">
        <v>89</v>
      </c>
      <c r="X181" s="9" t="s">
        <v>90</v>
      </c>
      <c r="Y181" s="62"/>
      <c r="Z181" s="63"/>
      <c r="AA181" s="63"/>
      <c r="AB181" s="63"/>
      <c r="AC181" s="63"/>
      <c r="AD181" s="63"/>
      <c r="AE181" s="63"/>
      <c r="AF181" s="63"/>
      <c r="AG181" s="49"/>
    </row>
    <row r="182" spans="1:33">
      <c r="A182" s="110">
        <v>169</v>
      </c>
      <c r="B182" s="66" t="s">
        <v>293</v>
      </c>
      <c r="C182" s="47" t="s">
        <v>244</v>
      </c>
      <c r="D182" s="47" t="s">
        <v>249</v>
      </c>
      <c r="E182" s="47" t="s">
        <v>208</v>
      </c>
      <c r="F182" s="47" t="s">
        <v>89</v>
      </c>
      <c r="G182" s="42" t="s">
        <v>108</v>
      </c>
      <c r="H182" s="137" t="s">
        <v>89</v>
      </c>
      <c r="I182" s="9" t="s">
        <v>90</v>
      </c>
      <c r="J182" s="62"/>
      <c r="K182" s="63"/>
      <c r="L182" s="63"/>
      <c r="M182" s="63"/>
      <c r="N182" s="63"/>
      <c r="O182" s="63"/>
      <c r="P182" s="63"/>
      <c r="Q182" s="63"/>
      <c r="R182" s="49"/>
      <c r="S182" s="7"/>
      <c r="T182" s="7"/>
      <c r="U182" s="47" t="s">
        <v>208</v>
      </c>
      <c r="V182" s="42" t="s">
        <v>108</v>
      </c>
      <c r="W182" s="137" t="s">
        <v>89</v>
      </c>
      <c r="X182" s="9" t="s">
        <v>90</v>
      </c>
      <c r="Y182" s="62"/>
      <c r="Z182" s="63"/>
      <c r="AA182" s="63"/>
      <c r="AB182" s="63"/>
      <c r="AC182" s="63"/>
      <c r="AD182" s="63"/>
      <c r="AE182" s="63"/>
      <c r="AF182" s="63"/>
      <c r="AG182" s="49"/>
    </row>
    <row r="183" spans="1:33">
      <c r="A183" s="110">
        <v>170</v>
      </c>
      <c r="B183" s="66" t="s">
        <v>238</v>
      </c>
      <c r="C183" s="6" t="s">
        <v>242</v>
      </c>
      <c r="D183" s="6" t="s">
        <v>250</v>
      </c>
      <c r="E183" s="7" t="s">
        <v>209</v>
      </c>
      <c r="F183" s="47" t="s">
        <v>0</v>
      </c>
      <c r="G183" s="42" t="s">
        <v>112</v>
      </c>
      <c r="H183" s="137" t="s">
        <v>89</v>
      </c>
      <c r="I183" s="9" t="s">
        <v>96</v>
      </c>
      <c r="J183" s="62"/>
      <c r="K183" s="63"/>
      <c r="L183" s="63"/>
      <c r="M183" s="63">
        <v>1</v>
      </c>
      <c r="N183" s="63"/>
      <c r="O183" s="63"/>
      <c r="P183" s="63"/>
      <c r="Q183" s="63"/>
      <c r="R183" s="49"/>
      <c r="S183" s="7" t="s">
        <v>282</v>
      </c>
      <c r="T183" s="7" t="s">
        <v>271</v>
      </c>
      <c r="U183" s="7" t="s">
        <v>209</v>
      </c>
      <c r="V183" s="42" t="s">
        <v>112</v>
      </c>
      <c r="W183" s="137" t="s">
        <v>89</v>
      </c>
      <c r="X183" s="9" t="s">
        <v>96</v>
      </c>
      <c r="Y183" s="62"/>
      <c r="Z183" s="63"/>
      <c r="AA183" s="63"/>
      <c r="AB183" s="63"/>
      <c r="AC183" s="63"/>
      <c r="AD183" s="63"/>
      <c r="AE183" s="63"/>
      <c r="AF183" s="63"/>
      <c r="AG183" s="49">
        <v>1</v>
      </c>
    </row>
    <row r="184" spans="1:33">
      <c r="A184" s="110">
        <v>171</v>
      </c>
      <c r="B184" s="66" t="s">
        <v>294</v>
      </c>
      <c r="C184" s="6" t="s">
        <v>244</v>
      </c>
      <c r="D184" s="6" t="s">
        <v>248</v>
      </c>
      <c r="E184" s="7" t="s">
        <v>208</v>
      </c>
      <c r="F184" s="47" t="s">
        <v>0</v>
      </c>
      <c r="G184" s="42" t="s">
        <v>108</v>
      </c>
      <c r="H184" s="137" t="s">
        <v>89</v>
      </c>
      <c r="I184" s="9" t="s">
        <v>90</v>
      </c>
      <c r="J184" s="62"/>
      <c r="K184" s="63"/>
      <c r="L184" s="63"/>
      <c r="M184" s="63"/>
      <c r="N184" s="63"/>
      <c r="O184" s="63"/>
      <c r="P184" s="63"/>
      <c r="Q184" s="63"/>
      <c r="R184" s="49"/>
      <c r="S184" s="7"/>
      <c r="T184" s="7"/>
      <c r="U184" s="7" t="s">
        <v>208</v>
      </c>
      <c r="V184" s="42" t="s">
        <v>108</v>
      </c>
      <c r="W184" s="137" t="s">
        <v>89</v>
      </c>
      <c r="X184" s="9" t="s">
        <v>90</v>
      </c>
      <c r="Y184" s="62"/>
      <c r="Z184" s="63"/>
      <c r="AA184" s="63"/>
      <c r="AB184" s="63"/>
      <c r="AC184" s="63"/>
      <c r="AD184" s="63"/>
      <c r="AE184" s="63"/>
      <c r="AF184" s="63"/>
      <c r="AG184" s="49"/>
    </row>
    <row r="185" spans="1:33">
      <c r="A185" s="110">
        <v>172</v>
      </c>
      <c r="B185" s="66" t="s">
        <v>238</v>
      </c>
      <c r="C185" s="6" t="s">
        <v>243</v>
      </c>
      <c r="D185" s="6" t="s">
        <v>248</v>
      </c>
      <c r="E185" s="7" t="s">
        <v>209</v>
      </c>
      <c r="F185" s="47" t="s">
        <v>89</v>
      </c>
      <c r="G185" s="42" t="s">
        <v>114</v>
      </c>
      <c r="H185" s="137" t="s">
        <v>89</v>
      </c>
      <c r="I185" s="9" t="s">
        <v>96</v>
      </c>
      <c r="J185" s="62">
        <v>1</v>
      </c>
      <c r="K185" s="63"/>
      <c r="L185" s="63"/>
      <c r="M185" s="63">
        <v>1</v>
      </c>
      <c r="N185" s="63"/>
      <c r="O185" s="63"/>
      <c r="P185" s="63">
        <v>1</v>
      </c>
      <c r="Q185" s="63"/>
      <c r="R185" s="49"/>
      <c r="S185" s="7" t="s">
        <v>281</v>
      </c>
      <c r="T185" s="7" t="s">
        <v>271</v>
      </c>
      <c r="U185" s="7" t="s">
        <v>209</v>
      </c>
      <c r="V185" s="42" t="s">
        <v>114</v>
      </c>
      <c r="W185" s="137" t="s">
        <v>89</v>
      </c>
      <c r="X185" s="9" t="s">
        <v>96</v>
      </c>
      <c r="Y185" s="62"/>
      <c r="Z185" s="63">
        <v>1</v>
      </c>
      <c r="AA185" s="63"/>
      <c r="AB185" s="63">
        <v>1</v>
      </c>
      <c r="AC185" s="63"/>
      <c r="AD185" s="63"/>
      <c r="AE185" s="63"/>
      <c r="AF185" s="63"/>
      <c r="AG185" s="49"/>
    </row>
    <row r="186" spans="1:33">
      <c r="A186" s="110">
        <v>173</v>
      </c>
      <c r="B186" s="66" t="s">
        <v>294</v>
      </c>
      <c r="C186" s="6" t="s">
        <v>242</v>
      </c>
      <c r="D186" s="6" t="s">
        <v>247</v>
      </c>
      <c r="E186" s="7" t="s">
        <v>207</v>
      </c>
      <c r="F186" s="47" t="s">
        <v>0</v>
      </c>
      <c r="G186" s="42" t="s">
        <v>108</v>
      </c>
      <c r="H186" s="137" t="s">
        <v>89</v>
      </c>
      <c r="I186" s="9" t="s">
        <v>90</v>
      </c>
      <c r="J186" s="62"/>
      <c r="K186" s="63"/>
      <c r="L186" s="63"/>
      <c r="M186" s="63"/>
      <c r="N186" s="63"/>
      <c r="O186" s="63"/>
      <c r="P186" s="63"/>
      <c r="Q186" s="63"/>
      <c r="R186" s="49"/>
      <c r="S186" s="7"/>
      <c r="T186" s="7"/>
      <c r="U186" s="7" t="s">
        <v>207</v>
      </c>
      <c r="V186" s="42" t="s">
        <v>108</v>
      </c>
      <c r="W186" s="137" t="s">
        <v>89</v>
      </c>
      <c r="X186" s="9" t="s">
        <v>90</v>
      </c>
      <c r="Y186" s="62"/>
      <c r="Z186" s="63"/>
      <c r="AA186" s="63"/>
      <c r="AB186" s="63"/>
      <c r="AC186" s="63"/>
      <c r="AD186" s="63"/>
      <c r="AE186" s="63"/>
      <c r="AF186" s="63"/>
      <c r="AG186" s="49"/>
    </row>
    <row r="187" spans="1:33">
      <c r="A187" s="110">
        <v>174</v>
      </c>
      <c r="B187" s="66" t="s">
        <v>240</v>
      </c>
      <c r="C187" s="6" t="s">
        <v>243</v>
      </c>
      <c r="D187" s="6" t="s">
        <v>251</v>
      </c>
      <c r="E187" s="7" t="s">
        <v>207</v>
      </c>
      <c r="F187" s="47" t="s">
        <v>89</v>
      </c>
      <c r="G187" s="42" t="s">
        <v>108</v>
      </c>
      <c r="H187" s="137" t="s">
        <v>89</v>
      </c>
      <c r="I187" s="9" t="s">
        <v>90</v>
      </c>
      <c r="J187" s="62"/>
      <c r="K187" s="63"/>
      <c r="L187" s="63"/>
      <c r="M187" s="63"/>
      <c r="N187" s="63"/>
      <c r="O187" s="63"/>
      <c r="P187" s="63"/>
      <c r="Q187" s="63"/>
      <c r="R187" s="49"/>
      <c r="S187" s="7"/>
      <c r="T187" s="7"/>
      <c r="U187" s="7" t="s">
        <v>207</v>
      </c>
      <c r="V187" s="42" t="s">
        <v>108</v>
      </c>
      <c r="W187" s="137" t="s">
        <v>89</v>
      </c>
      <c r="X187" s="9" t="s">
        <v>90</v>
      </c>
      <c r="Y187" s="62"/>
      <c r="Z187" s="63"/>
      <c r="AA187" s="63"/>
      <c r="AB187" s="63"/>
      <c r="AC187" s="63"/>
      <c r="AD187" s="63"/>
      <c r="AE187" s="63"/>
      <c r="AF187" s="63"/>
      <c r="AG187" s="49"/>
    </row>
    <row r="188" spans="1:33">
      <c r="A188" s="110">
        <v>175</v>
      </c>
      <c r="B188" s="66" t="s">
        <v>294</v>
      </c>
      <c r="C188" s="6" t="s">
        <v>242</v>
      </c>
      <c r="D188" s="6" t="s">
        <v>252</v>
      </c>
      <c r="E188" s="7" t="s">
        <v>209</v>
      </c>
      <c r="F188" s="47" t="s">
        <v>89</v>
      </c>
      <c r="G188" s="42" t="s">
        <v>108</v>
      </c>
      <c r="H188" s="137" t="s">
        <v>89</v>
      </c>
      <c r="I188" s="9" t="s">
        <v>90</v>
      </c>
      <c r="J188" s="62"/>
      <c r="K188" s="63"/>
      <c r="L188" s="63"/>
      <c r="M188" s="63"/>
      <c r="N188" s="63"/>
      <c r="O188" s="63"/>
      <c r="P188" s="63"/>
      <c r="Q188" s="63"/>
      <c r="R188" s="49"/>
      <c r="S188" s="7"/>
      <c r="T188" s="7"/>
      <c r="U188" s="7" t="s">
        <v>209</v>
      </c>
      <c r="V188" s="42" t="s">
        <v>108</v>
      </c>
      <c r="W188" s="137" t="s">
        <v>89</v>
      </c>
      <c r="X188" s="9" t="s">
        <v>90</v>
      </c>
      <c r="Y188" s="62"/>
      <c r="Z188" s="63"/>
      <c r="AA188" s="63"/>
      <c r="AB188" s="63"/>
      <c r="AC188" s="63"/>
      <c r="AD188" s="63"/>
      <c r="AE188" s="63"/>
      <c r="AF188" s="63"/>
      <c r="AG188" s="49"/>
    </row>
    <row r="189" spans="1:33">
      <c r="A189" s="110">
        <v>176</v>
      </c>
      <c r="B189" s="66" t="s">
        <v>240</v>
      </c>
      <c r="C189" s="6" t="s">
        <v>243</v>
      </c>
      <c r="D189" s="6" t="s">
        <v>90</v>
      </c>
      <c r="E189" s="7" t="s">
        <v>208</v>
      </c>
      <c r="F189" s="47" t="s">
        <v>89</v>
      </c>
      <c r="G189" s="42" t="s">
        <v>108</v>
      </c>
      <c r="H189" s="137" t="s">
        <v>89</v>
      </c>
      <c r="I189" s="9" t="s">
        <v>90</v>
      </c>
      <c r="J189" s="62"/>
      <c r="K189" s="63"/>
      <c r="L189" s="63"/>
      <c r="M189" s="63"/>
      <c r="N189" s="63"/>
      <c r="O189" s="63"/>
      <c r="P189" s="63"/>
      <c r="Q189" s="63"/>
      <c r="R189" s="49"/>
      <c r="S189" s="7"/>
      <c r="T189" s="7"/>
      <c r="U189" s="7" t="s">
        <v>208</v>
      </c>
      <c r="V189" s="42" t="s">
        <v>108</v>
      </c>
      <c r="W189" s="137" t="s">
        <v>89</v>
      </c>
      <c r="X189" s="9" t="s">
        <v>90</v>
      </c>
      <c r="Y189" s="62"/>
      <c r="Z189" s="63"/>
      <c r="AA189" s="63"/>
      <c r="AB189" s="63"/>
      <c r="AC189" s="63"/>
      <c r="AD189" s="63"/>
      <c r="AE189" s="63"/>
      <c r="AF189" s="63"/>
      <c r="AG189" s="49"/>
    </row>
    <row r="190" spans="1:33">
      <c r="A190" s="110">
        <v>177</v>
      </c>
      <c r="B190" s="66" t="s">
        <v>240</v>
      </c>
      <c r="C190" s="47" t="s">
        <v>243</v>
      </c>
      <c r="D190" s="6" t="s">
        <v>253</v>
      </c>
      <c r="E190" s="47" t="s">
        <v>208</v>
      </c>
      <c r="F190" s="47" t="s">
        <v>89</v>
      </c>
      <c r="G190" s="42" t="s">
        <v>108</v>
      </c>
      <c r="H190" s="137" t="s">
        <v>89</v>
      </c>
      <c r="I190" s="9" t="s">
        <v>90</v>
      </c>
      <c r="J190" s="62"/>
      <c r="K190" s="63"/>
      <c r="L190" s="63"/>
      <c r="M190" s="63"/>
      <c r="N190" s="63"/>
      <c r="O190" s="63"/>
      <c r="P190" s="63"/>
      <c r="Q190" s="63"/>
      <c r="R190" s="49"/>
      <c r="S190" s="7"/>
      <c r="T190" s="7"/>
      <c r="U190" s="47" t="s">
        <v>208</v>
      </c>
      <c r="V190" s="42" t="s">
        <v>108</v>
      </c>
      <c r="W190" s="137" t="s">
        <v>89</v>
      </c>
      <c r="X190" s="9" t="s">
        <v>90</v>
      </c>
      <c r="Y190" s="62"/>
      <c r="Z190" s="63"/>
      <c r="AA190" s="63"/>
      <c r="AB190" s="63"/>
      <c r="AC190" s="63"/>
      <c r="AD190" s="63"/>
      <c r="AE190" s="63"/>
      <c r="AF190" s="63"/>
      <c r="AG190" s="49"/>
    </row>
    <row r="191" spans="1:33">
      <c r="A191" s="110">
        <v>178</v>
      </c>
      <c r="B191" s="66" t="s">
        <v>293</v>
      </c>
      <c r="C191" s="6" t="s">
        <v>243</v>
      </c>
      <c r="D191" s="6" t="s">
        <v>248</v>
      </c>
      <c r="E191" s="7" t="s">
        <v>207</v>
      </c>
      <c r="F191" s="47" t="s">
        <v>0</v>
      </c>
      <c r="G191" s="42" t="s">
        <v>108</v>
      </c>
      <c r="H191" s="137" t="s">
        <v>89</v>
      </c>
      <c r="I191" s="9" t="s">
        <v>90</v>
      </c>
      <c r="J191" s="62"/>
      <c r="K191" s="63"/>
      <c r="L191" s="63"/>
      <c r="M191" s="63"/>
      <c r="N191" s="63"/>
      <c r="O191" s="63"/>
      <c r="P191" s="63"/>
      <c r="Q191" s="63"/>
      <c r="R191" s="49"/>
      <c r="S191" s="47"/>
      <c r="T191" s="47"/>
      <c r="U191" s="7" t="s">
        <v>207</v>
      </c>
      <c r="V191" s="42" t="s">
        <v>108</v>
      </c>
      <c r="W191" s="137" t="s">
        <v>89</v>
      </c>
      <c r="X191" s="9" t="s">
        <v>90</v>
      </c>
      <c r="Y191" s="62"/>
      <c r="Z191" s="63"/>
      <c r="AA191" s="63"/>
      <c r="AB191" s="63"/>
      <c r="AC191" s="63"/>
      <c r="AD191" s="63"/>
      <c r="AE191" s="63"/>
      <c r="AF191" s="63"/>
      <c r="AG191" s="49"/>
    </row>
    <row r="192" spans="1:33">
      <c r="A192" s="110">
        <v>179</v>
      </c>
      <c r="B192" s="66" t="s">
        <v>240</v>
      </c>
      <c r="C192" s="6" t="s">
        <v>243</v>
      </c>
      <c r="D192" s="6" t="s">
        <v>90</v>
      </c>
      <c r="E192" s="7" t="s">
        <v>208</v>
      </c>
      <c r="F192" s="47" t="s">
        <v>89</v>
      </c>
      <c r="G192" s="42" t="s">
        <v>108</v>
      </c>
      <c r="H192" s="137" t="s">
        <v>89</v>
      </c>
      <c r="I192" s="9" t="s">
        <v>90</v>
      </c>
      <c r="J192" s="62"/>
      <c r="K192" s="63"/>
      <c r="L192" s="63"/>
      <c r="M192" s="63"/>
      <c r="N192" s="63"/>
      <c r="O192" s="63"/>
      <c r="P192" s="63"/>
      <c r="Q192" s="63"/>
      <c r="R192" s="49"/>
      <c r="S192" s="7"/>
      <c r="T192" s="7"/>
      <c r="U192" s="7" t="s">
        <v>208</v>
      </c>
      <c r="V192" s="42" t="s">
        <v>108</v>
      </c>
      <c r="W192" s="137" t="s">
        <v>89</v>
      </c>
      <c r="X192" s="9" t="s">
        <v>90</v>
      </c>
      <c r="Y192" s="62"/>
      <c r="Z192" s="63"/>
      <c r="AA192" s="63"/>
      <c r="AB192" s="63"/>
      <c r="AC192" s="63"/>
      <c r="AD192" s="63"/>
      <c r="AE192" s="63"/>
      <c r="AF192" s="63"/>
      <c r="AG192" s="49"/>
    </row>
    <row r="193" spans="1:33">
      <c r="A193" s="110">
        <v>180</v>
      </c>
      <c r="B193" s="66" t="s">
        <v>240</v>
      </c>
      <c r="C193" s="6" t="s">
        <v>243</v>
      </c>
      <c r="D193" s="6" t="s">
        <v>253</v>
      </c>
      <c r="E193" s="7" t="s">
        <v>207</v>
      </c>
      <c r="F193" s="47" t="s">
        <v>89</v>
      </c>
      <c r="G193" s="42" t="s">
        <v>108</v>
      </c>
      <c r="H193" s="137" t="s">
        <v>89</v>
      </c>
      <c r="I193" s="9" t="s">
        <v>90</v>
      </c>
      <c r="J193" s="62"/>
      <c r="K193" s="63"/>
      <c r="L193" s="63"/>
      <c r="M193" s="63"/>
      <c r="N193" s="63"/>
      <c r="O193" s="63"/>
      <c r="P193" s="63"/>
      <c r="Q193" s="63"/>
      <c r="R193" s="49"/>
      <c r="S193" s="7"/>
      <c r="T193" s="7"/>
      <c r="U193" s="7" t="s">
        <v>207</v>
      </c>
      <c r="V193" s="42" t="s">
        <v>108</v>
      </c>
      <c r="W193" s="137" t="s">
        <v>89</v>
      </c>
      <c r="X193" s="9" t="s">
        <v>90</v>
      </c>
      <c r="Y193" s="62"/>
      <c r="Z193" s="63"/>
      <c r="AA193" s="63"/>
      <c r="AB193" s="63"/>
      <c r="AC193" s="63"/>
      <c r="AD193" s="63"/>
      <c r="AE193" s="63"/>
      <c r="AF193" s="63"/>
      <c r="AG193" s="49"/>
    </row>
    <row r="194" spans="1:33">
      <c r="A194" s="110">
        <v>181</v>
      </c>
      <c r="B194" s="66" t="s">
        <v>50</v>
      </c>
      <c r="C194" s="6" t="s">
        <v>243</v>
      </c>
      <c r="D194" s="6" t="s">
        <v>248</v>
      </c>
      <c r="E194" s="7" t="s">
        <v>207</v>
      </c>
      <c r="F194" s="47" t="s">
        <v>89</v>
      </c>
      <c r="G194" s="42" t="s">
        <v>114</v>
      </c>
      <c r="H194" s="137" t="s">
        <v>89</v>
      </c>
      <c r="I194" s="9" t="s">
        <v>96</v>
      </c>
      <c r="J194" s="62"/>
      <c r="K194" s="63"/>
      <c r="L194" s="63">
        <v>1</v>
      </c>
      <c r="M194" s="63"/>
      <c r="N194" s="63"/>
      <c r="O194" s="63"/>
      <c r="P194" s="63">
        <v>1</v>
      </c>
      <c r="Q194" s="63">
        <v>1</v>
      </c>
      <c r="R194" s="49"/>
      <c r="S194" s="7" t="s">
        <v>282</v>
      </c>
      <c r="T194" s="7" t="s">
        <v>272</v>
      </c>
      <c r="U194" s="7" t="s">
        <v>207</v>
      </c>
      <c r="V194" s="42" t="s">
        <v>114</v>
      </c>
      <c r="W194" s="137" t="s">
        <v>89</v>
      </c>
      <c r="X194" s="9" t="s">
        <v>96</v>
      </c>
      <c r="Y194" s="62"/>
      <c r="Z194" s="63"/>
      <c r="AA194" s="63"/>
      <c r="AB194" s="63"/>
      <c r="AC194" s="63"/>
      <c r="AD194" s="63">
        <v>1</v>
      </c>
      <c r="AE194" s="63"/>
      <c r="AF194" s="63"/>
      <c r="AG194" s="49"/>
    </row>
    <row r="195" spans="1:33">
      <c r="A195" s="110">
        <v>182</v>
      </c>
      <c r="B195" s="66" t="s">
        <v>50</v>
      </c>
      <c r="C195" s="6" t="s">
        <v>242</v>
      </c>
      <c r="D195" s="6" t="s">
        <v>249</v>
      </c>
      <c r="E195" s="7" t="s">
        <v>208</v>
      </c>
      <c r="F195" s="47" t="s">
        <v>89</v>
      </c>
      <c r="G195" s="42" t="s">
        <v>108</v>
      </c>
      <c r="H195" s="137" t="s">
        <v>89</v>
      </c>
      <c r="I195" s="9" t="s">
        <v>90</v>
      </c>
      <c r="J195" s="62"/>
      <c r="K195" s="63"/>
      <c r="L195" s="63"/>
      <c r="M195" s="63"/>
      <c r="N195" s="63"/>
      <c r="O195" s="63"/>
      <c r="P195" s="63"/>
      <c r="Q195" s="63"/>
      <c r="R195" s="49"/>
      <c r="S195" s="7"/>
      <c r="T195" s="7"/>
      <c r="U195" s="7" t="s">
        <v>208</v>
      </c>
      <c r="V195" s="42" t="s">
        <v>108</v>
      </c>
      <c r="W195" s="137" t="s">
        <v>89</v>
      </c>
      <c r="X195" s="9" t="s">
        <v>90</v>
      </c>
      <c r="Y195" s="62"/>
      <c r="Z195" s="63"/>
      <c r="AA195" s="63"/>
      <c r="AB195" s="63"/>
      <c r="AC195" s="63"/>
      <c r="AD195" s="63"/>
      <c r="AE195" s="63"/>
      <c r="AF195" s="63"/>
      <c r="AG195" s="49"/>
    </row>
    <row r="196" spans="1:33">
      <c r="A196" s="110">
        <v>183</v>
      </c>
      <c r="B196" s="66" t="s">
        <v>240</v>
      </c>
      <c r="C196" s="6" t="s">
        <v>243</v>
      </c>
      <c r="D196" s="6" t="s">
        <v>251</v>
      </c>
      <c r="E196" s="7" t="s">
        <v>208</v>
      </c>
      <c r="F196" s="47" t="s">
        <v>89</v>
      </c>
      <c r="G196" s="42" t="s">
        <v>108</v>
      </c>
      <c r="H196" s="137" t="s">
        <v>89</v>
      </c>
      <c r="I196" s="9" t="s">
        <v>90</v>
      </c>
      <c r="J196" s="62"/>
      <c r="K196" s="63"/>
      <c r="L196" s="63"/>
      <c r="M196" s="63"/>
      <c r="N196" s="63"/>
      <c r="O196" s="63"/>
      <c r="P196" s="63"/>
      <c r="Q196" s="63"/>
      <c r="R196" s="49"/>
      <c r="S196" s="7"/>
      <c r="T196" s="7"/>
      <c r="U196" s="7" t="s">
        <v>208</v>
      </c>
      <c r="V196" s="42" t="s">
        <v>108</v>
      </c>
      <c r="W196" s="137" t="s">
        <v>89</v>
      </c>
      <c r="X196" s="9" t="s">
        <v>90</v>
      </c>
      <c r="Y196" s="62"/>
      <c r="Z196" s="63"/>
      <c r="AA196" s="63"/>
      <c r="AB196" s="63"/>
      <c r="AC196" s="63"/>
      <c r="AD196" s="63"/>
      <c r="AE196" s="63"/>
      <c r="AF196" s="63"/>
      <c r="AG196" s="49"/>
    </row>
    <row r="197" spans="1:33">
      <c r="A197" s="110">
        <v>184</v>
      </c>
      <c r="B197" s="66" t="s">
        <v>50</v>
      </c>
      <c r="C197" s="6" t="s">
        <v>242</v>
      </c>
      <c r="D197" s="6" t="s">
        <v>251</v>
      </c>
      <c r="E197" s="7" t="s">
        <v>208</v>
      </c>
      <c r="F197" s="47" t="s">
        <v>89</v>
      </c>
      <c r="G197" s="42" t="s">
        <v>108</v>
      </c>
      <c r="H197" s="137" t="s">
        <v>89</v>
      </c>
      <c r="I197" s="9" t="s">
        <v>90</v>
      </c>
      <c r="J197" s="62"/>
      <c r="K197" s="63"/>
      <c r="L197" s="63"/>
      <c r="M197" s="63"/>
      <c r="N197" s="63"/>
      <c r="O197" s="63"/>
      <c r="P197" s="63"/>
      <c r="Q197" s="63"/>
      <c r="R197" s="49"/>
      <c r="S197" s="7"/>
      <c r="T197" s="7"/>
      <c r="U197" s="7" t="s">
        <v>208</v>
      </c>
      <c r="V197" s="42" t="s">
        <v>108</v>
      </c>
      <c r="W197" s="137" t="s">
        <v>89</v>
      </c>
      <c r="X197" s="9" t="s">
        <v>90</v>
      </c>
      <c r="Y197" s="62"/>
      <c r="Z197" s="63"/>
      <c r="AA197" s="63"/>
      <c r="AB197" s="63"/>
      <c r="AC197" s="63"/>
      <c r="AD197" s="63"/>
      <c r="AE197" s="63"/>
      <c r="AF197" s="63"/>
      <c r="AG197" s="49"/>
    </row>
    <row r="198" spans="1:33">
      <c r="A198" s="110">
        <v>185</v>
      </c>
      <c r="B198" s="66" t="s">
        <v>294</v>
      </c>
      <c r="C198" s="6" t="s">
        <v>242</v>
      </c>
      <c r="D198" s="6" t="s">
        <v>251</v>
      </c>
      <c r="E198" s="7" t="s">
        <v>208</v>
      </c>
      <c r="F198" s="47" t="s">
        <v>0</v>
      </c>
      <c r="G198" s="42" t="s">
        <v>108</v>
      </c>
      <c r="H198" s="137" t="s">
        <v>89</v>
      </c>
      <c r="I198" s="9" t="s">
        <v>90</v>
      </c>
      <c r="J198" s="62"/>
      <c r="K198" s="63"/>
      <c r="L198" s="63"/>
      <c r="M198" s="63"/>
      <c r="N198" s="63"/>
      <c r="O198" s="63"/>
      <c r="P198" s="63"/>
      <c r="Q198" s="63"/>
      <c r="R198" s="49"/>
      <c r="S198" s="7"/>
      <c r="T198" s="7"/>
      <c r="U198" s="7" t="s">
        <v>208</v>
      </c>
      <c r="V198" s="42" t="s">
        <v>108</v>
      </c>
      <c r="W198" s="137" t="s">
        <v>89</v>
      </c>
      <c r="X198" s="9" t="s">
        <v>90</v>
      </c>
      <c r="Y198" s="62"/>
      <c r="Z198" s="63"/>
      <c r="AA198" s="63"/>
      <c r="AB198" s="63"/>
      <c r="AC198" s="63"/>
      <c r="AD198" s="63"/>
      <c r="AE198" s="63"/>
      <c r="AF198" s="63"/>
      <c r="AG198" s="49"/>
    </row>
    <row r="199" spans="1:33">
      <c r="A199" s="110">
        <v>186</v>
      </c>
      <c r="B199" s="66" t="s">
        <v>294</v>
      </c>
      <c r="C199" s="6" t="s">
        <v>242</v>
      </c>
      <c r="D199" s="6" t="s">
        <v>249</v>
      </c>
      <c r="E199" s="7" t="s">
        <v>208</v>
      </c>
      <c r="F199" s="47" t="s">
        <v>0</v>
      </c>
      <c r="G199" s="42" t="s">
        <v>108</v>
      </c>
      <c r="H199" s="137" t="s">
        <v>89</v>
      </c>
      <c r="I199" s="9" t="s">
        <v>90</v>
      </c>
      <c r="J199" s="62"/>
      <c r="K199" s="63"/>
      <c r="L199" s="63"/>
      <c r="M199" s="63"/>
      <c r="N199" s="63"/>
      <c r="O199" s="63"/>
      <c r="P199" s="63"/>
      <c r="Q199" s="63"/>
      <c r="R199" s="49"/>
      <c r="S199" s="7"/>
      <c r="T199" s="7"/>
      <c r="U199" s="7" t="s">
        <v>208</v>
      </c>
      <c r="V199" s="42" t="s">
        <v>108</v>
      </c>
      <c r="W199" s="137" t="s">
        <v>89</v>
      </c>
      <c r="X199" s="9" t="s">
        <v>90</v>
      </c>
      <c r="Y199" s="62"/>
      <c r="Z199" s="63"/>
      <c r="AA199" s="63"/>
      <c r="AB199" s="63"/>
      <c r="AC199" s="63"/>
      <c r="AD199" s="63"/>
      <c r="AE199" s="63"/>
      <c r="AF199" s="63"/>
      <c r="AG199" s="49"/>
    </row>
    <row r="200" spans="1:33">
      <c r="A200" s="110">
        <v>187</v>
      </c>
      <c r="B200" s="66" t="s">
        <v>294</v>
      </c>
      <c r="C200" s="6" t="s">
        <v>242</v>
      </c>
      <c r="D200" s="6" t="s">
        <v>250</v>
      </c>
      <c r="E200" s="7" t="s">
        <v>208</v>
      </c>
      <c r="F200" s="47" t="s">
        <v>90</v>
      </c>
      <c r="G200" s="42" t="s">
        <v>108</v>
      </c>
      <c r="H200" s="137" t="s">
        <v>89</v>
      </c>
      <c r="I200" s="9" t="s">
        <v>90</v>
      </c>
      <c r="J200" s="62"/>
      <c r="K200" s="63"/>
      <c r="L200" s="63"/>
      <c r="M200" s="63"/>
      <c r="N200" s="63"/>
      <c r="O200" s="63"/>
      <c r="P200" s="63"/>
      <c r="Q200" s="63"/>
      <c r="R200" s="49"/>
      <c r="S200" s="7"/>
      <c r="T200" s="7"/>
      <c r="U200" s="7" t="s">
        <v>208</v>
      </c>
      <c r="V200" s="42" t="s">
        <v>108</v>
      </c>
      <c r="W200" s="137" t="s">
        <v>89</v>
      </c>
      <c r="X200" s="9" t="s">
        <v>90</v>
      </c>
      <c r="Y200" s="62"/>
      <c r="Z200" s="63"/>
      <c r="AA200" s="63"/>
      <c r="AB200" s="63"/>
      <c r="AC200" s="63"/>
      <c r="AD200" s="63"/>
      <c r="AE200" s="63"/>
      <c r="AF200" s="63"/>
      <c r="AG200" s="49"/>
    </row>
    <row r="201" spans="1:33">
      <c r="A201" s="110">
        <v>188</v>
      </c>
      <c r="B201" s="66" t="s">
        <v>240</v>
      </c>
      <c r="C201" s="6" t="s">
        <v>243</v>
      </c>
      <c r="D201" s="6" t="s">
        <v>253</v>
      </c>
      <c r="E201" s="7" t="s">
        <v>207</v>
      </c>
      <c r="F201" s="47" t="s">
        <v>89</v>
      </c>
      <c r="G201" s="42" t="s">
        <v>108</v>
      </c>
      <c r="H201" s="137" t="s">
        <v>89</v>
      </c>
      <c r="I201" s="9" t="s">
        <v>90</v>
      </c>
      <c r="J201" s="62"/>
      <c r="K201" s="63"/>
      <c r="L201" s="63"/>
      <c r="M201" s="63"/>
      <c r="N201" s="63"/>
      <c r="O201" s="63"/>
      <c r="P201" s="63"/>
      <c r="Q201" s="63"/>
      <c r="R201" s="49"/>
      <c r="S201" s="7"/>
      <c r="T201" s="7"/>
      <c r="U201" s="7" t="s">
        <v>207</v>
      </c>
      <c r="V201" s="42" t="s">
        <v>108</v>
      </c>
      <c r="W201" s="137" t="s">
        <v>89</v>
      </c>
      <c r="X201" s="9" t="s">
        <v>90</v>
      </c>
      <c r="Y201" s="62"/>
      <c r="Z201" s="63"/>
      <c r="AA201" s="63"/>
      <c r="AB201" s="63"/>
      <c r="AC201" s="63"/>
      <c r="AD201" s="63"/>
      <c r="AE201" s="63"/>
      <c r="AF201" s="63"/>
      <c r="AG201" s="49"/>
    </row>
    <row r="202" spans="1:33">
      <c r="A202" s="110">
        <v>189</v>
      </c>
      <c r="B202" s="66" t="s">
        <v>240</v>
      </c>
      <c r="C202" s="6" t="s">
        <v>244</v>
      </c>
      <c r="D202" s="6" t="s">
        <v>253</v>
      </c>
      <c r="E202" s="7" t="s">
        <v>207</v>
      </c>
      <c r="F202" s="47" t="s">
        <v>89</v>
      </c>
      <c r="G202" s="42" t="s">
        <v>108</v>
      </c>
      <c r="H202" s="137" t="s">
        <v>89</v>
      </c>
      <c r="I202" s="9" t="s">
        <v>90</v>
      </c>
      <c r="J202" s="62"/>
      <c r="K202" s="63"/>
      <c r="L202" s="63"/>
      <c r="M202" s="63"/>
      <c r="N202" s="63"/>
      <c r="O202" s="63"/>
      <c r="P202" s="63"/>
      <c r="Q202" s="63"/>
      <c r="R202" s="49"/>
      <c r="S202" s="7"/>
      <c r="T202" s="7"/>
      <c r="U202" s="7" t="s">
        <v>207</v>
      </c>
      <c r="V202" s="42" t="s">
        <v>108</v>
      </c>
      <c r="W202" s="137" t="s">
        <v>89</v>
      </c>
      <c r="X202" s="9" t="s">
        <v>90</v>
      </c>
      <c r="Y202" s="62"/>
      <c r="Z202" s="63"/>
      <c r="AA202" s="63"/>
      <c r="AB202" s="63"/>
      <c r="AC202" s="63"/>
      <c r="AD202" s="63"/>
      <c r="AE202" s="63"/>
      <c r="AF202" s="63"/>
      <c r="AG202" s="49"/>
    </row>
    <row r="203" spans="1:33">
      <c r="A203" s="110">
        <v>190</v>
      </c>
      <c r="B203" s="66" t="s">
        <v>294</v>
      </c>
      <c r="C203" s="6" t="s">
        <v>242</v>
      </c>
      <c r="D203" s="6" t="s">
        <v>251</v>
      </c>
      <c r="E203" s="7" t="s">
        <v>207</v>
      </c>
      <c r="F203" s="47" t="s">
        <v>0</v>
      </c>
      <c r="G203" s="42" t="s">
        <v>108</v>
      </c>
      <c r="H203" s="137" t="s">
        <v>89</v>
      </c>
      <c r="I203" s="9" t="s">
        <v>90</v>
      </c>
      <c r="J203" s="62"/>
      <c r="K203" s="63"/>
      <c r="L203" s="63"/>
      <c r="M203" s="63"/>
      <c r="N203" s="63"/>
      <c r="O203" s="63"/>
      <c r="P203" s="63"/>
      <c r="Q203" s="63"/>
      <c r="R203" s="49"/>
      <c r="S203" s="47"/>
      <c r="T203" s="47"/>
      <c r="U203" s="7" t="s">
        <v>207</v>
      </c>
      <c r="V203" s="42" t="s">
        <v>108</v>
      </c>
      <c r="W203" s="137" t="s">
        <v>89</v>
      </c>
      <c r="X203" s="9" t="s">
        <v>90</v>
      </c>
      <c r="Y203" s="62"/>
      <c r="Z203" s="63"/>
      <c r="AA203" s="63"/>
      <c r="AB203" s="63"/>
      <c r="AC203" s="63"/>
      <c r="AD203" s="63"/>
      <c r="AE203" s="63"/>
      <c r="AF203" s="63"/>
      <c r="AG203" s="49"/>
    </row>
    <row r="204" spans="1:33">
      <c r="A204" s="110">
        <v>191</v>
      </c>
      <c r="B204" s="66" t="s">
        <v>240</v>
      </c>
      <c r="C204" s="6" t="s">
        <v>243</v>
      </c>
      <c r="D204" s="6" t="s">
        <v>251</v>
      </c>
      <c r="E204" s="7" t="s">
        <v>207</v>
      </c>
      <c r="F204" s="47" t="s">
        <v>89</v>
      </c>
      <c r="G204" s="42" t="s">
        <v>108</v>
      </c>
      <c r="H204" s="137" t="s">
        <v>89</v>
      </c>
      <c r="I204" s="9" t="s">
        <v>90</v>
      </c>
      <c r="J204" s="62"/>
      <c r="K204" s="63"/>
      <c r="L204" s="63"/>
      <c r="M204" s="63"/>
      <c r="N204" s="63"/>
      <c r="O204" s="63"/>
      <c r="P204" s="63"/>
      <c r="Q204" s="63"/>
      <c r="R204" s="49"/>
      <c r="S204" s="7"/>
      <c r="T204" s="7"/>
      <c r="U204" s="7" t="s">
        <v>207</v>
      </c>
      <c r="V204" s="42" t="s">
        <v>108</v>
      </c>
      <c r="W204" s="137" t="s">
        <v>89</v>
      </c>
      <c r="X204" s="9" t="s">
        <v>90</v>
      </c>
      <c r="Y204" s="62"/>
      <c r="Z204" s="63"/>
      <c r="AA204" s="63"/>
      <c r="AB204" s="63"/>
      <c r="AC204" s="63"/>
      <c r="AD204" s="63"/>
      <c r="AE204" s="63"/>
      <c r="AF204" s="63"/>
      <c r="AG204" s="49"/>
    </row>
    <row r="205" spans="1:33">
      <c r="A205" s="110">
        <v>192</v>
      </c>
      <c r="B205" s="66" t="s">
        <v>240</v>
      </c>
      <c r="C205" s="6" t="s">
        <v>243</v>
      </c>
      <c r="D205" s="6" t="s">
        <v>251</v>
      </c>
      <c r="E205" s="7" t="s">
        <v>207</v>
      </c>
      <c r="F205" s="47" t="s">
        <v>89</v>
      </c>
      <c r="G205" s="42" t="s">
        <v>108</v>
      </c>
      <c r="H205" s="137" t="s">
        <v>89</v>
      </c>
      <c r="I205" s="9" t="s">
        <v>90</v>
      </c>
      <c r="J205" s="62"/>
      <c r="K205" s="63"/>
      <c r="L205" s="63"/>
      <c r="M205" s="63"/>
      <c r="N205" s="63"/>
      <c r="O205" s="63"/>
      <c r="P205" s="63"/>
      <c r="Q205" s="63"/>
      <c r="R205" s="49"/>
      <c r="S205" s="7"/>
      <c r="T205" s="7"/>
      <c r="U205" s="7" t="s">
        <v>207</v>
      </c>
      <c r="V205" s="42" t="s">
        <v>108</v>
      </c>
      <c r="W205" s="137" t="s">
        <v>89</v>
      </c>
      <c r="X205" s="9" t="s">
        <v>90</v>
      </c>
      <c r="Y205" s="62"/>
      <c r="Z205" s="63"/>
      <c r="AA205" s="63"/>
      <c r="AB205" s="63"/>
      <c r="AC205" s="63"/>
      <c r="AD205" s="63"/>
      <c r="AE205" s="63"/>
      <c r="AF205" s="63"/>
      <c r="AG205" s="49"/>
    </row>
    <row r="206" spans="1:33">
      <c r="A206" s="110">
        <v>193</v>
      </c>
      <c r="B206" s="66" t="s">
        <v>294</v>
      </c>
      <c r="C206" s="6" t="s">
        <v>242</v>
      </c>
      <c r="D206" s="6" t="s">
        <v>250</v>
      </c>
      <c r="E206" s="7" t="s">
        <v>207</v>
      </c>
      <c r="F206" s="47" t="s">
        <v>0</v>
      </c>
      <c r="G206" s="42" t="s">
        <v>108</v>
      </c>
      <c r="H206" s="137" t="s">
        <v>89</v>
      </c>
      <c r="I206" s="9" t="s">
        <v>90</v>
      </c>
      <c r="J206" s="62"/>
      <c r="K206" s="63"/>
      <c r="L206" s="63"/>
      <c r="M206" s="63"/>
      <c r="N206" s="63"/>
      <c r="O206" s="63"/>
      <c r="P206" s="63"/>
      <c r="Q206" s="63"/>
      <c r="R206" s="49"/>
      <c r="S206" s="7"/>
      <c r="T206" s="7"/>
      <c r="U206" s="7" t="s">
        <v>207</v>
      </c>
      <c r="V206" s="42" t="s">
        <v>108</v>
      </c>
      <c r="W206" s="137" t="s">
        <v>89</v>
      </c>
      <c r="X206" s="9" t="s">
        <v>90</v>
      </c>
      <c r="Y206" s="62"/>
      <c r="Z206" s="63"/>
      <c r="AA206" s="63"/>
      <c r="AB206" s="63"/>
      <c r="AC206" s="63"/>
      <c r="AD206" s="63"/>
      <c r="AE206" s="63"/>
      <c r="AF206" s="63"/>
      <c r="AG206" s="49"/>
    </row>
    <row r="207" spans="1:33">
      <c r="A207" s="110">
        <v>194</v>
      </c>
      <c r="B207" s="66" t="s">
        <v>240</v>
      </c>
      <c r="C207" s="6" t="s">
        <v>243</v>
      </c>
      <c r="D207" s="6" t="s">
        <v>251</v>
      </c>
      <c r="E207" s="7" t="s">
        <v>207</v>
      </c>
      <c r="F207" s="47" t="s">
        <v>89</v>
      </c>
      <c r="G207" s="42" t="s">
        <v>108</v>
      </c>
      <c r="H207" s="137" t="s">
        <v>89</v>
      </c>
      <c r="I207" s="9" t="s">
        <v>90</v>
      </c>
      <c r="J207" s="62"/>
      <c r="K207" s="63"/>
      <c r="L207" s="63"/>
      <c r="M207" s="63"/>
      <c r="N207" s="63"/>
      <c r="O207" s="63"/>
      <c r="P207" s="63"/>
      <c r="Q207" s="63"/>
      <c r="R207" s="49"/>
      <c r="S207" s="7"/>
      <c r="T207" s="7"/>
      <c r="U207" s="7" t="s">
        <v>207</v>
      </c>
      <c r="V207" s="42" t="s">
        <v>108</v>
      </c>
      <c r="W207" s="137" t="s">
        <v>89</v>
      </c>
      <c r="X207" s="9" t="s">
        <v>90</v>
      </c>
      <c r="Y207" s="62"/>
      <c r="Z207" s="63"/>
      <c r="AA207" s="63"/>
      <c r="AB207" s="63"/>
      <c r="AC207" s="63"/>
      <c r="AD207" s="63"/>
      <c r="AE207" s="63"/>
      <c r="AF207" s="63"/>
      <c r="AG207" s="49"/>
    </row>
    <row r="208" spans="1:33">
      <c r="A208" s="110">
        <v>195</v>
      </c>
      <c r="B208" s="66" t="s">
        <v>240</v>
      </c>
      <c r="C208" s="6" t="s">
        <v>243</v>
      </c>
      <c r="D208" s="6" t="s">
        <v>250</v>
      </c>
      <c r="E208" s="7" t="s">
        <v>208</v>
      </c>
      <c r="F208" s="47" t="s">
        <v>89</v>
      </c>
      <c r="G208" s="42" t="s">
        <v>108</v>
      </c>
      <c r="H208" s="137" t="s">
        <v>89</v>
      </c>
      <c r="I208" s="9" t="s">
        <v>90</v>
      </c>
      <c r="J208" s="62"/>
      <c r="K208" s="63"/>
      <c r="L208" s="63"/>
      <c r="M208" s="63"/>
      <c r="N208" s="63"/>
      <c r="O208" s="63"/>
      <c r="P208" s="63"/>
      <c r="Q208" s="63"/>
      <c r="R208" s="49"/>
      <c r="S208" s="7"/>
      <c r="T208" s="7"/>
      <c r="U208" s="7" t="s">
        <v>208</v>
      </c>
      <c r="V208" s="42" t="s">
        <v>108</v>
      </c>
      <c r="W208" s="137" t="s">
        <v>89</v>
      </c>
      <c r="X208" s="9" t="s">
        <v>90</v>
      </c>
      <c r="Y208" s="62"/>
      <c r="Z208" s="63"/>
      <c r="AA208" s="63"/>
      <c r="AB208" s="63"/>
      <c r="AC208" s="63"/>
      <c r="AD208" s="63"/>
      <c r="AE208" s="63"/>
      <c r="AF208" s="63"/>
      <c r="AG208" s="49"/>
    </row>
    <row r="209" spans="1:33">
      <c r="A209" s="110">
        <v>196</v>
      </c>
      <c r="B209" s="66" t="s">
        <v>235</v>
      </c>
      <c r="C209" s="6" t="s">
        <v>243</v>
      </c>
      <c r="D209" s="6" t="s">
        <v>252</v>
      </c>
      <c r="E209" s="7" t="s">
        <v>208</v>
      </c>
      <c r="F209" s="47" t="s">
        <v>89</v>
      </c>
      <c r="G209" s="42" t="s">
        <v>109</v>
      </c>
      <c r="H209" s="137" t="s">
        <v>89</v>
      </c>
      <c r="I209" s="9" t="s">
        <v>96</v>
      </c>
      <c r="J209" s="62">
        <v>1</v>
      </c>
      <c r="K209" s="63"/>
      <c r="L209" s="63"/>
      <c r="M209" s="63"/>
      <c r="N209" s="63">
        <v>1</v>
      </c>
      <c r="O209" s="63"/>
      <c r="P209" s="63">
        <v>1</v>
      </c>
      <c r="Q209" s="63"/>
      <c r="R209" s="49"/>
      <c r="S209" s="7" t="s">
        <v>281</v>
      </c>
      <c r="T209" s="7" t="s">
        <v>273</v>
      </c>
      <c r="U209" s="7" t="s">
        <v>208</v>
      </c>
      <c r="V209" s="42" t="s">
        <v>109</v>
      </c>
      <c r="W209" s="137" t="s">
        <v>89</v>
      </c>
      <c r="X209" s="9" t="s">
        <v>96</v>
      </c>
      <c r="Y209" s="62"/>
      <c r="Z209" s="63"/>
      <c r="AA209" s="63"/>
      <c r="AB209" s="63"/>
      <c r="AC209" s="63"/>
      <c r="AD209" s="63">
        <v>1</v>
      </c>
      <c r="AE209" s="63"/>
      <c r="AF209" s="63"/>
      <c r="AG209" s="49"/>
    </row>
    <row r="210" spans="1:33">
      <c r="A210" s="110"/>
      <c r="B210" s="6" t="s">
        <v>235</v>
      </c>
      <c r="C210" s="6" t="s">
        <v>243</v>
      </c>
      <c r="D210" s="6" t="s">
        <v>252</v>
      </c>
      <c r="E210" s="6" t="s">
        <v>208</v>
      </c>
      <c r="F210" s="6" t="s">
        <v>89</v>
      </c>
      <c r="G210" s="42" t="s">
        <v>112</v>
      </c>
      <c r="H210" s="137" t="s">
        <v>0</v>
      </c>
      <c r="I210" s="9" t="s">
        <v>96</v>
      </c>
      <c r="J210" s="62"/>
      <c r="K210" s="63"/>
      <c r="L210" s="63"/>
      <c r="M210" s="63"/>
      <c r="N210" s="63"/>
      <c r="O210" s="63"/>
      <c r="P210" s="63"/>
      <c r="Q210" s="63"/>
      <c r="R210" s="49"/>
      <c r="S210" s="7"/>
      <c r="T210" s="7"/>
      <c r="U210" s="6" t="s">
        <v>208</v>
      </c>
      <c r="V210" s="42" t="s">
        <v>112</v>
      </c>
      <c r="W210" s="137" t="s">
        <v>0</v>
      </c>
      <c r="X210" s="9" t="s">
        <v>96</v>
      </c>
      <c r="Y210" s="62"/>
      <c r="Z210" s="63"/>
      <c r="AA210" s="63"/>
      <c r="AB210" s="63"/>
      <c r="AC210" s="63"/>
      <c r="AD210" s="63"/>
      <c r="AE210" s="63"/>
      <c r="AF210" s="63"/>
      <c r="AG210" s="49"/>
    </row>
    <row r="211" spans="1:33">
      <c r="A211" s="110">
        <v>197</v>
      </c>
      <c r="B211" s="66" t="s">
        <v>235</v>
      </c>
      <c r="C211" s="6" t="s">
        <v>243</v>
      </c>
      <c r="D211" s="6" t="s">
        <v>253</v>
      </c>
      <c r="E211" s="7" t="s">
        <v>208</v>
      </c>
      <c r="F211" s="47" t="s">
        <v>0</v>
      </c>
      <c r="G211" s="42" t="s">
        <v>108</v>
      </c>
      <c r="H211" s="137" t="s">
        <v>89</v>
      </c>
      <c r="I211" s="9" t="s">
        <v>90</v>
      </c>
      <c r="J211" s="62"/>
      <c r="K211" s="63"/>
      <c r="L211" s="63"/>
      <c r="M211" s="63"/>
      <c r="N211" s="63"/>
      <c r="O211" s="63"/>
      <c r="P211" s="63"/>
      <c r="Q211" s="63"/>
      <c r="R211" s="49"/>
      <c r="S211" s="7"/>
      <c r="T211" s="7"/>
      <c r="U211" s="7" t="s">
        <v>208</v>
      </c>
      <c r="V211" s="42" t="s">
        <v>108</v>
      </c>
      <c r="W211" s="137" t="s">
        <v>89</v>
      </c>
      <c r="X211" s="9" t="s">
        <v>90</v>
      </c>
      <c r="Y211" s="62"/>
      <c r="Z211" s="63"/>
      <c r="AA211" s="63"/>
      <c r="AB211" s="63"/>
      <c r="AC211" s="63"/>
      <c r="AD211" s="63"/>
      <c r="AE211" s="63"/>
      <c r="AF211" s="63"/>
      <c r="AG211" s="49"/>
    </row>
    <row r="212" spans="1:33">
      <c r="A212" s="110">
        <v>198</v>
      </c>
      <c r="B212" s="66" t="s">
        <v>238</v>
      </c>
      <c r="C212" s="6" t="s">
        <v>245</v>
      </c>
      <c r="D212" s="6" t="s">
        <v>250</v>
      </c>
      <c r="E212" s="7" t="s">
        <v>207</v>
      </c>
      <c r="F212" s="47" t="s">
        <v>0</v>
      </c>
      <c r="G212" s="42" t="s">
        <v>112</v>
      </c>
      <c r="H212" s="137" t="s">
        <v>89</v>
      </c>
      <c r="I212" s="9" t="s">
        <v>96</v>
      </c>
      <c r="J212" s="62"/>
      <c r="K212" s="63"/>
      <c r="L212" s="63"/>
      <c r="M212" s="63">
        <v>1</v>
      </c>
      <c r="N212" s="63"/>
      <c r="O212" s="63">
        <v>1</v>
      </c>
      <c r="P212" s="63">
        <v>1</v>
      </c>
      <c r="Q212" s="63"/>
      <c r="R212" s="49"/>
      <c r="S212" s="7" t="s">
        <v>282</v>
      </c>
      <c r="T212" s="7" t="s">
        <v>272</v>
      </c>
      <c r="U212" s="7" t="s">
        <v>207</v>
      </c>
      <c r="V212" s="42" t="s">
        <v>112</v>
      </c>
      <c r="W212" s="137" t="s">
        <v>89</v>
      </c>
      <c r="X212" s="9" t="s">
        <v>96</v>
      </c>
      <c r="Y212" s="62"/>
      <c r="Z212" s="63"/>
      <c r="AA212" s="63">
        <v>1</v>
      </c>
      <c r="AB212" s="63"/>
      <c r="AC212" s="63"/>
      <c r="AD212" s="63">
        <v>1</v>
      </c>
      <c r="AE212" s="63"/>
      <c r="AF212" s="63"/>
      <c r="AG212" s="49"/>
    </row>
    <row r="213" spans="1:33">
      <c r="A213" s="110"/>
      <c r="B213" s="6" t="s">
        <v>238</v>
      </c>
      <c r="C213" s="6" t="s">
        <v>245</v>
      </c>
      <c r="D213" s="6" t="s">
        <v>250</v>
      </c>
      <c r="E213" s="6" t="s">
        <v>207</v>
      </c>
      <c r="F213" s="6" t="s">
        <v>0</v>
      </c>
      <c r="G213" s="42" t="s">
        <v>277</v>
      </c>
      <c r="H213" s="137" t="s">
        <v>0</v>
      </c>
      <c r="I213" s="9" t="s">
        <v>96</v>
      </c>
      <c r="J213" s="62"/>
      <c r="K213" s="63"/>
      <c r="L213" s="63"/>
      <c r="M213" s="63">
        <v>1</v>
      </c>
      <c r="N213" s="63"/>
      <c r="O213" s="63">
        <v>1</v>
      </c>
      <c r="P213" s="63">
        <v>1</v>
      </c>
      <c r="Q213" s="63"/>
      <c r="R213" s="49"/>
      <c r="S213" s="7"/>
      <c r="T213" s="7"/>
      <c r="U213" s="6" t="s">
        <v>207</v>
      </c>
      <c r="V213" s="42" t="s">
        <v>277</v>
      </c>
      <c r="W213" s="137" t="s">
        <v>0</v>
      </c>
      <c r="X213" s="9" t="s">
        <v>96</v>
      </c>
      <c r="Y213" s="62"/>
      <c r="Z213" s="63"/>
      <c r="AA213" s="63"/>
      <c r="AB213" s="63"/>
      <c r="AC213" s="63"/>
      <c r="AD213" s="63"/>
      <c r="AE213" s="63"/>
      <c r="AF213" s="63"/>
      <c r="AG213" s="49"/>
    </row>
    <row r="214" spans="1:33">
      <c r="A214" s="110">
        <v>199</v>
      </c>
      <c r="B214" s="66" t="s">
        <v>240</v>
      </c>
      <c r="C214" s="6" t="s">
        <v>244</v>
      </c>
      <c r="D214" s="6" t="s">
        <v>251</v>
      </c>
      <c r="E214" s="7" t="s">
        <v>207</v>
      </c>
      <c r="F214" s="47" t="s">
        <v>89</v>
      </c>
      <c r="G214" s="42" t="s">
        <v>108</v>
      </c>
      <c r="H214" s="137" t="s">
        <v>89</v>
      </c>
      <c r="I214" s="9" t="s">
        <v>90</v>
      </c>
      <c r="J214" s="62"/>
      <c r="K214" s="63"/>
      <c r="L214" s="63"/>
      <c r="M214" s="63"/>
      <c r="N214" s="63"/>
      <c r="O214" s="63"/>
      <c r="P214" s="63"/>
      <c r="Q214" s="63"/>
      <c r="R214" s="49"/>
      <c r="S214" s="7"/>
      <c r="T214" s="7"/>
      <c r="U214" s="7" t="s">
        <v>207</v>
      </c>
      <c r="V214" s="42" t="s">
        <v>108</v>
      </c>
      <c r="W214" s="137" t="s">
        <v>89</v>
      </c>
      <c r="X214" s="9" t="s">
        <v>90</v>
      </c>
      <c r="Y214" s="62"/>
      <c r="Z214" s="63"/>
      <c r="AA214" s="63"/>
      <c r="AB214" s="63"/>
      <c r="AC214" s="63"/>
      <c r="AD214" s="63"/>
      <c r="AE214" s="63"/>
      <c r="AF214" s="63"/>
      <c r="AG214" s="49"/>
    </row>
    <row r="215" spans="1:33">
      <c r="A215" s="110">
        <v>200</v>
      </c>
      <c r="B215" s="66" t="s">
        <v>294</v>
      </c>
      <c r="C215" s="6" t="s">
        <v>243</v>
      </c>
      <c r="D215" s="6" t="s">
        <v>250</v>
      </c>
      <c r="E215" s="7" t="s">
        <v>208</v>
      </c>
      <c r="F215" s="47" t="s">
        <v>0</v>
      </c>
      <c r="G215" s="42" t="s">
        <v>114</v>
      </c>
      <c r="H215" s="137" t="s">
        <v>89</v>
      </c>
      <c r="I215" s="9" t="s">
        <v>96</v>
      </c>
      <c r="J215" s="62"/>
      <c r="K215" s="63"/>
      <c r="L215" s="63"/>
      <c r="M215" s="63">
        <v>1</v>
      </c>
      <c r="N215" s="63"/>
      <c r="O215" s="63">
        <v>1</v>
      </c>
      <c r="P215" s="63"/>
      <c r="Q215" s="63"/>
      <c r="R215" s="49"/>
      <c r="S215" s="7" t="s">
        <v>281</v>
      </c>
      <c r="T215" s="7" t="s">
        <v>271</v>
      </c>
      <c r="U215" s="7" t="s">
        <v>208</v>
      </c>
      <c r="V215" s="42" t="s">
        <v>114</v>
      </c>
      <c r="W215" s="137" t="s">
        <v>89</v>
      </c>
      <c r="X215" s="9" t="s">
        <v>96</v>
      </c>
      <c r="Y215" s="62"/>
      <c r="Z215" s="63"/>
      <c r="AA215" s="63"/>
      <c r="AB215" s="63"/>
      <c r="AC215" s="63"/>
      <c r="AD215" s="63">
        <v>1</v>
      </c>
      <c r="AE215" s="63"/>
      <c r="AF215" s="63"/>
      <c r="AG215" s="49"/>
    </row>
    <row r="216" spans="1:33">
      <c r="A216" s="110">
        <v>201</v>
      </c>
      <c r="B216" s="66" t="s">
        <v>238</v>
      </c>
      <c r="C216" s="6" t="s">
        <v>245</v>
      </c>
      <c r="D216" s="6" t="s">
        <v>249</v>
      </c>
      <c r="E216" s="7" t="s">
        <v>209</v>
      </c>
      <c r="F216" s="47" t="s">
        <v>90</v>
      </c>
      <c r="G216" s="42" t="s">
        <v>114</v>
      </c>
      <c r="H216" s="137" t="s">
        <v>89</v>
      </c>
      <c r="I216" s="9" t="s">
        <v>97</v>
      </c>
      <c r="J216" s="62">
        <v>1</v>
      </c>
      <c r="K216" s="63"/>
      <c r="L216" s="63"/>
      <c r="M216" s="63"/>
      <c r="N216" s="63"/>
      <c r="O216" s="63"/>
      <c r="P216" s="63"/>
      <c r="Q216" s="63"/>
      <c r="R216" s="49"/>
      <c r="S216" s="47" t="s">
        <v>280</v>
      </c>
      <c r="T216" s="47" t="s">
        <v>272</v>
      </c>
      <c r="U216" s="7" t="s">
        <v>209</v>
      </c>
      <c r="V216" s="42" t="s">
        <v>114</v>
      </c>
      <c r="W216" s="137" t="s">
        <v>89</v>
      </c>
      <c r="X216" s="9" t="s">
        <v>97</v>
      </c>
      <c r="Y216" s="62"/>
      <c r="Z216" s="63"/>
      <c r="AA216" s="63"/>
      <c r="AB216" s="63">
        <v>1</v>
      </c>
      <c r="AC216" s="63"/>
      <c r="AD216" s="63"/>
      <c r="AE216" s="63"/>
      <c r="AF216" s="63"/>
      <c r="AG216" s="49"/>
    </row>
    <row r="217" spans="1:33">
      <c r="A217" s="110"/>
      <c r="B217" s="6" t="s">
        <v>238</v>
      </c>
      <c r="C217" s="6" t="s">
        <v>245</v>
      </c>
      <c r="D217" s="6" t="s">
        <v>249</v>
      </c>
      <c r="E217" s="6" t="s">
        <v>209</v>
      </c>
      <c r="F217" s="6" t="s">
        <v>90</v>
      </c>
      <c r="G217" s="42" t="s">
        <v>50</v>
      </c>
      <c r="H217" s="137" t="s">
        <v>0</v>
      </c>
      <c r="I217" s="9" t="s">
        <v>96</v>
      </c>
      <c r="J217" s="62"/>
      <c r="K217" s="63"/>
      <c r="L217" s="63"/>
      <c r="M217" s="63"/>
      <c r="N217" s="63"/>
      <c r="O217" s="63"/>
      <c r="P217" s="63"/>
      <c r="Q217" s="63"/>
      <c r="R217" s="49"/>
      <c r="S217" s="47"/>
      <c r="T217" s="47"/>
      <c r="U217" s="6" t="s">
        <v>209</v>
      </c>
      <c r="V217" s="42" t="s">
        <v>50</v>
      </c>
      <c r="W217" s="137" t="s">
        <v>0</v>
      </c>
      <c r="X217" s="9" t="s">
        <v>96</v>
      </c>
      <c r="Y217" s="62"/>
      <c r="Z217" s="63"/>
      <c r="AA217" s="63"/>
      <c r="AB217" s="63"/>
      <c r="AC217" s="63"/>
      <c r="AD217" s="63"/>
      <c r="AE217" s="63"/>
      <c r="AF217" s="63"/>
      <c r="AG217" s="49"/>
    </row>
    <row r="218" spans="1:33">
      <c r="A218" s="110">
        <v>202</v>
      </c>
      <c r="B218" s="66" t="s">
        <v>238</v>
      </c>
      <c r="C218" s="6" t="s">
        <v>243</v>
      </c>
      <c r="D218" s="6" t="s">
        <v>248</v>
      </c>
      <c r="E218" s="7" t="s">
        <v>209</v>
      </c>
      <c r="F218" s="47" t="s">
        <v>0</v>
      </c>
      <c r="G218" s="42" t="s">
        <v>108</v>
      </c>
      <c r="H218" s="137" t="s">
        <v>89</v>
      </c>
      <c r="I218" s="9" t="s">
        <v>90</v>
      </c>
      <c r="J218" s="62"/>
      <c r="K218" s="63"/>
      <c r="L218" s="63"/>
      <c r="M218" s="63"/>
      <c r="N218" s="63"/>
      <c r="O218" s="63"/>
      <c r="P218" s="63"/>
      <c r="Q218" s="63"/>
      <c r="R218" s="49"/>
      <c r="S218" s="7"/>
      <c r="T218" s="7"/>
      <c r="U218" s="7" t="s">
        <v>209</v>
      </c>
      <c r="V218" s="42" t="s">
        <v>108</v>
      </c>
      <c r="W218" s="137" t="s">
        <v>89</v>
      </c>
      <c r="X218" s="9" t="s">
        <v>90</v>
      </c>
      <c r="Y218" s="62"/>
      <c r="Z218" s="63"/>
      <c r="AA218" s="63"/>
      <c r="AB218" s="63"/>
      <c r="AC218" s="63"/>
      <c r="AD218" s="63"/>
      <c r="AE218" s="63"/>
      <c r="AF218" s="63"/>
      <c r="AG218" s="49"/>
    </row>
    <row r="219" spans="1:33">
      <c r="A219" s="110">
        <v>203</v>
      </c>
      <c r="B219" s="66" t="s">
        <v>239</v>
      </c>
      <c r="C219" s="6" t="s">
        <v>243</v>
      </c>
      <c r="D219" s="6" t="s">
        <v>248</v>
      </c>
      <c r="E219" s="7" t="s">
        <v>209</v>
      </c>
      <c r="F219" s="47" t="s">
        <v>0</v>
      </c>
      <c r="G219" s="42" t="s">
        <v>108</v>
      </c>
      <c r="H219" s="137" t="s">
        <v>89</v>
      </c>
      <c r="I219" s="9" t="s">
        <v>90</v>
      </c>
      <c r="J219" s="62"/>
      <c r="K219" s="63"/>
      <c r="L219" s="63"/>
      <c r="M219" s="63"/>
      <c r="N219" s="63"/>
      <c r="O219" s="63"/>
      <c r="P219" s="63"/>
      <c r="Q219" s="63"/>
      <c r="R219" s="49"/>
      <c r="S219" s="7"/>
      <c r="T219" s="7"/>
      <c r="U219" s="7" t="s">
        <v>209</v>
      </c>
      <c r="V219" s="42" t="s">
        <v>108</v>
      </c>
      <c r="W219" s="137" t="s">
        <v>89</v>
      </c>
      <c r="X219" s="9" t="s">
        <v>90</v>
      </c>
      <c r="Y219" s="62"/>
      <c r="Z219" s="63"/>
      <c r="AA219" s="63"/>
      <c r="AB219" s="63"/>
      <c r="AC219" s="63"/>
      <c r="AD219" s="63"/>
      <c r="AE219" s="63"/>
      <c r="AF219" s="63"/>
      <c r="AG219" s="49"/>
    </row>
    <row r="220" spans="1:33">
      <c r="A220" s="110">
        <v>204</v>
      </c>
      <c r="B220" s="66" t="s">
        <v>239</v>
      </c>
      <c r="C220" s="6" t="s">
        <v>243</v>
      </c>
      <c r="D220" s="6" t="s">
        <v>252</v>
      </c>
      <c r="E220" s="7" t="s">
        <v>209</v>
      </c>
      <c r="F220" s="47" t="s">
        <v>0</v>
      </c>
      <c r="G220" s="42" t="s">
        <v>114</v>
      </c>
      <c r="H220" s="137" t="s">
        <v>89</v>
      </c>
      <c r="I220" s="9" t="s">
        <v>96</v>
      </c>
      <c r="J220" s="62">
        <v>1</v>
      </c>
      <c r="K220" s="63"/>
      <c r="L220" s="63">
        <v>1</v>
      </c>
      <c r="M220" s="63"/>
      <c r="N220" s="63"/>
      <c r="O220" s="63"/>
      <c r="P220" s="63">
        <v>1</v>
      </c>
      <c r="Q220" s="63"/>
      <c r="R220" s="49"/>
      <c r="S220" s="7" t="s">
        <v>282</v>
      </c>
      <c r="T220" s="7" t="s">
        <v>271</v>
      </c>
      <c r="U220" s="7" t="s">
        <v>209</v>
      </c>
      <c r="V220" s="42" t="s">
        <v>114</v>
      </c>
      <c r="W220" s="137" t="s">
        <v>89</v>
      </c>
      <c r="X220" s="9" t="s">
        <v>96</v>
      </c>
      <c r="Y220" s="62"/>
      <c r="Z220" s="63">
        <v>1</v>
      </c>
      <c r="AA220" s="63"/>
      <c r="AB220" s="63"/>
      <c r="AC220" s="63"/>
      <c r="AD220" s="63"/>
      <c r="AE220" s="63"/>
      <c r="AF220" s="63"/>
      <c r="AG220" s="49"/>
    </row>
    <row r="221" spans="1:33">
      <c r="A221" s="110">
        <v>205</v>
      </c>
      <c r="B221" s="66" t="s">
        <v>294</v>
      </c>
      <c r="C221" s="6" t="s">
        <v>242</v>
      </c>
      <c r="D221" s="6" t="s">
        <v>248</v>
      </c>
      <c r="E221" s="7" t="s">
        <v>209</v>
      </c>
      <c r="F221" s="47" t="s">
        <v>89</v>
      </c>
      <c r="G221" s="42" t="s">
        <v>108</v>
      </c>
      <c r="H221" s="137" t="s">
        <v>89</v>
      </c>
      <c r="I221" s="9" t="s">
        <v>90</v>
      </c>
      <c r="J221" s="62"/>
      <c r="K221" s="63"/>
      <c r="L221" s="63"/>
      <c r="M221" s="63"/>
      <c r="N221" s="63"/>
      <c r="O221" s="63"/>
      <c r="P221" s="63"/>
      <c r="Q221" s="63"/>
      <c r="R221" s="49"/>
      <c r="S221" s="7"/>
      <c r="T221" s="7"/>
      <c r="U221" s="7" t="s">
        <v>209</v>
      </c>
      <c r="V221" s="42" t="s">
        <v>108</v>
      </c>
      <c r="W221" s="137" t="s">
        <v>89</v>
      </c>
      <c r="X221" s="9" t="s">
        <v>90</v>
      </c>
      <c r="Y221" s="62"/>
      <c r="Z221" s="63"/>
      <c r="AA221" s="63"/>
      <c r="AB221" s="63"/>
      <c r="AC221" s="63"/>
      <c r="AD221" s="63"/>
      <c r="AE221" s="63"/>
      <c r="AF221" s="63"/>
      <c r="AG221" s="49"/>
    </row>
    <row r="222" spans="1:33">
      <c r="A222" s="110">
        <v>206</v>
      </c>
      <c r="B222" s="66" t="s">
        <v>239</v>
      </c>
      <c r="C222" s="6" t="s">
        <v>243</v>
      </c>
      <c r="D222" s="6" t="s">
        <v>248</v>
      </c>
      <c r="E222" s="7" t="s">
        <v>209</v>
      </c>
      <c r="F222" s="47" t="s">
        <v>0</v>
      </c>
      <c r="G222" s="42" t="s">
        <v>108</v>
      </c>
      <c r="H222" s="137" t="s">
        <v>89</v>
      </c>
      <c r="I222" s="9" t="s">
        <v>90</v>
      </c>
      <c r="J222" s="62"/>
      <c r="K222" s="63"/>
      <c r="L222" s="63"/>
      <c r="M222" s="63"/>
      <c r="N222" s="63"/>
      <c r="O222" s="63"/>
      <c r="P222" s="63"/>
      <c r="Q222" s="63"/>
      <c r="R222" s="49"/>
      <c r="S222" s="7"/>
      <c r="T222" s="7"/>
      <c r="U222" s="7" t="s">
        <v>209</v>
      </c>
      <c r="V222" s="42" t="s">
        <v>108</v>
      </c>
      <c r="W222" s="137" t="s">
        <v>89</v>
      </c>
      <c r="X222" s="9" t="s">
        <v>90</v>
      </c>
      <c r="Y222" s="62"/>
      <c r="Z222" s="63"/>
      <c r="AA222" s="63"/>
      <c r="AB222" s="63"/>
      <c r="AC222" s="63"/>
      <c r="AD222" s="63"/>
      <c r="AE222" s="63"/>
      <c r="AF222" s="63"/>
      <c r="AG222" s="49"/>
    </row>
    <row r="223" spans="1:33">
      <c r="A223" s="110">
        <v>207</v>
      </c>
      <c r="B223" s="66" t="s">
        <v>240</v>
      </c>
      <c r="C223" s="6" t="s">
        <v>244</v>
      </c>
      <c r="D223" s="6" t="s">
        <v>250</v>
      </c>
      <c r="E223" s="7" t="s">
        <v>209</v>
      </c>
      <c r="F223" s="47" t="s">
        <v>89</v>
      </c>
      <c r="G223" s="42" t="s">
        <v>108</v>
      </c>
      <c r="H223" s="137" t="s">
        <v>89</v>
      </c>
      <c r="I223" s="9" t="s">
        <v>90</v>
      </c>
      <c r="J223" s="62"/>
      <c r="K223" s="63"/>
      <c r="L223" s="63"/>
      <c r="M223" s="63"/>
      <c r="N223" s="63"/>
      <c r="O223" s="63"/>
      <c r="P223" s="63"/>
      <c r="Q223" s="63"/>
      <c r="R223" s="49"/>
      <c r="S223" s="7"/>
      <c r="T223" s="7"/>
      <c r="U223" s="7" t="s">
        <v>209</v>
      </c>
      <c r="V223" s="42" t="s">
        <v>108</v>
      </c>
      <c r="W223" s="137" t="s">
        <v>89</v>
      </c>
      <c r="X223" s="9" t="s">
        <v>90</v>
      </c>
      <c r="Y223" s="62"/>
      <c r="Z223" s="63"/>
      <c r="AA223" s="63"/>
      <c r="AB223" s="63"/>
      <c r="AC223" s="63"/>
      <c r="AD223" s="63"/>
      <c r="AE223" s="63"/>
      <c r="AF223" s="63"/>
      <c r="AG223" s="49"/>
    </row>
    <row r="224" spans="1:33">
      <c r="A224" s="110">
        <v>208</v>
      </c>
      <c r="B224" s="66" t="s">
        <v>235</v>
      </c>
      <c r="C224" s="47" t="s">
        <v>245</v>
      </c>
      <c r="D224" s="47" t="s">
        <v>247</v>
      </c>
      <c r="E224" s="47" t="s">
        <v>209</v>
      </c>
      <c r="F224" s="47" t="s">
        <v>0</v>
      </c>
      <c r="G224" s="42" t="s">
        <v>50</v>
      </c>
      <c r="H224" s="137" t="s">
        <v>89</v>
      </c>
      <c r="I224" s="9" t="s">
        <v>96</v>
      </c>
      <c r="J224" s="62"/>
      <c r="K224" s="63"/>
      <c r="L224" s="63"/>
      <c r="M224" s="63">
        <v>1</v>
      </c>
      <c r="N224" s="63"/>
      <c r="O224" s="63"/>
      <c r="P224" s="63"/>
      <c r="Q224" s="63"/>
      <c r="R224" s="49"/>
      <c r="S224" s="7" t="s">
        <v>280</v>
      </c>
      <c r="T224" s="7" t="s">
        <v>273</v>
      </c>
      <c r="U224" s="47" t="s">
        <v>209</v>
      </c>
      <c r="V224" s="42" t="s">
        <v>50</v>
      </c>
      <c r="W224" s="137" t="s">
        <v>89</v>
      </c>
      <c r="X224" s="9" t="s">
        <v>96</v>
      </c>
      <c r="Y224" s="62"/>
      <c r="Z224" s="63"/>
      <c r="AA224" s="63"/>
      <c r="AB224" s="63"/>
      <c r="AC224" s="63"/>
      <c r="AD224" s="63">
        <v>1</v>
      </c>
      <c r="AE224" s="63"/>
      <c r="AF224" s="63"/>
      <c r="AG224" s="49"/>
    </row>
    <row r="225" spans="1:33">
      <c r="A225" s="110">
        <v>209</v>
      </c>
      <c r="B225" s="66" t="s">
        <v>235</v>
      </c>
      <c r="C225" s="47" t="s">
        <v>244</v>
      </c>
      <c r="D225" s="47" t="s">
        <v>250</v>
      </c>
      <c r="E225" s="47" t="s">
        <v>209</v>
      </c>
      <c r="F225" s="47" t="s">
        <v>89</v>
      </c>
      <c r="G225" s="42" t="s">
        <v>50</v>
      </c>
      <c r="H225" s="137" t="s">
        <v>89</v>
      </c>
      <c r="I225" s="9" t="s">
        <v>96</v>
      </c>
      <c r="J225" s="62"/>
      <c r="K225" s="63"/>
      <c r="L225" s="63"/>
      <c r="M225" s="63">
        <v>1</v>
      </c>
      <c r="N225" s="63"/>
      <c r="O225" s="63"/>
      <c r="P225" s="63"/>
      <c r="Q225" s="63"/>
      <c r="R225" s="49"/>
      <c r="S225" s="7" t="s">
        <v>90</v>
      </c>
      <c r="T225" s="7" t="s">
        <v>273</v>
      </c>
      <c r="U225" s="47" t="s">
        <v>209</v>
      </c>
      <c r="V225" s="42" t="s">
        <v>50</v>
      </c>
      <c r="W225" s="137" t="s">
        <v>89</v>
      </c>
      <c r="X225" s="9" t="s">
        <v>96</v>
      </c>
      <c r="Y225" s="62"/>
      <c r="Z225" s="63">
        <v>1</v>
      </c>
      <c r="AA225" s="63"/>
      <c r="AB225" s="63"/>
      <c r="AC225" s="63"/>
      <c r="AD225" s="63">
        <v>1</v>
      </c>
      <c r="AE225" s="63"/>
      <c r="AF225" s="63"/>
      <c r="AG225" s="49"/>
    </row>
    <row r="226" spans="1:33">
      <c r="A226" s="110">
        <v>210</v>
      </c>
      <c r="B226" s="66" t="s">
        <v>235</v>
      </c>
      <c r="C226" s="6" t="s">
        <v>244</v>
      </c>
      <c r="D226" s="6" t="s">
        <v>247</v>
      </c>
      <c r="E226" s="7" t="s">
        <v>209</v>
      </c>
      <c r="F226" s="47" t="s">
        <v>89</v>
      </c>
      <c r="G226" s="42" t="s">
        <v>311</v>
      </c>
      <c r="H226" s="137" t="s">
        <v>89</v>
      </c>
      <c r="I226" s="9" t="s">
        <v>97</v>
      </c>
      <c r="J226" s="62"/>
      <c r="K226" s="63"/>
      <c r="L226" s="63"/>
      <c r="M226" s="63"/>
      <c r="N226" s="63"/>
      <c r="O226" s="63"/>
      <c r="P226" s="63"/>
      <c r="Q226" s="63"/>
      <c r="R226" s="49"/>
      <c r="S226" s="7" t="s">
        <v>281</v>
      </c>
      <c r="T226" s="7" t="s">
        <v>270</v>
      </c>
      <c r="U226" s="7" t="s">
        <v>209</v>
      </c>
      <c r="V226" s="42" t="s">
        <v>311</v>
      </c>
      <c r="W226" s="137" t="s">
        <v>89</v>
      </c>
      <c r="X226" s="9" t="s">
        <v>97</v>
      </c>
      <c r="Y226" s="62"/>
      <c r="Z226" s="63"/>
      <c r="AA226" s="63"/>
      <c r="AB226" s="63"/>
      <c r="AC226" s="63">
        <v>1</v>
      </c>
      <c r="AD226" s="63"/>
      <c r="AE226" s="63"/>
      <c r="AF226" s="63"/>
      <c r="AG226" s="49">
        <v>1</v>
      </c>
    </row>
    <row r="227" spans="1:33">
      <c r="A227" s="110">
        <v>211</v>
      </c>
      <c r="B227" s="66" t="s">
        <v>238</v>
      </c>
      <c r="C227" s="6" t="s">
        <v>243</v>
      </c>
      <c r="D227" s="6" t="s">
        <v>253</v>
      </c>
      <c r="E227" s="7" t="s">
        <v>209</v>
      </c>
      <c r="F227" s="47" t="s">
        <v>0</v>
      </c>
      <c r="G227" s="42" t="s">
        <v>311</v>
      </c>
      <c r="H227" s="137" t="s">
        <v>89</v>
      </c>
      <c r="I227" s="9" t="s">
        <v>96</v>
      </c>
      <c r="J227" s="62"/>
      <c r="K227" s="63"/>
      <c r="L227" s="63">
        <v>1</v>
      </c>
      <c r="M227" s="63">
        <v>1</v>
      </c>
      <c r="N227" s="63">
        <v>1</v>
      </c>
      <c r="O227" s="63"/>
      <c r="P227" s="63">
        <v>1</v>
      </c>
      <c r="Q227" s="63">
        <v>1</v>
      </c>
      <c r="R227" s="49"/>
      <c r="S227" s="7" t="s">
        <v>282</v>
      </c>
      <c r="T227" s="7" t="s">
        <v>272</v>
      </c>
      <c r="U227" s="7" t="s">
        <v>209</v>
      </c>
      <c r="V227" s="42" t="s">
        <v>311</v>
      </c>
      <c r="W227" s="137" t="s">
        <v>89</v>
      </c>
      <c r="X227" s="9" t="s">
        <v>96</v>
      </c>
      <c r="Y227" s="62"/>
      <c r="Z227" s="63">
        <v>1</v>
      </c>
      <c r="AA227" s="63">
        <v>1</v>
      </c>
      <c r="AB227" s="63"/>
      <c r="AC227" s="63"/>
      <c r="AD227" s="63">
        <v>1</v>
      </c>
      <c r="AE227" s="63"/>
      <c r="AF227" s="63"/>
      <c r="AG227" s="49"/>
    </row>
    <row r="228" spans="1:33">
      <c r="A228" s="110"/>
      <c r="B228" s="6" t="s">
        <v>238</v>
      </c>
      <c r="C228" s="6" t="s">
        <v>243</v>
      </c>
      <c r="D228" s="6" t="s">
        <v>253</v>
      </c>
      <c r="E228" s="6" t="s">
        <v>209</v>
      </c>
      <c r="F228" s="6" t="s">
        <v>0</v>
      </c>
      <c r="G228" s="42" t="s">
        <v>50</v>
      </c>
      <c r="H228" s="137" t="s">
        <v>0</v>
      </c>
      <c r="I228" s="9" t="s">
        <v>97</v>
      </c>
      <c r="J228" s="62">
        <v>1</v>
      </c>
      <c r="K228" s="63">
        <v>1</v>
      </c>
      <c r="L228" s="63"/>
      <c r="M228" s="63"/>
      <c r="N228" s="63"/>
      <c r="O228" s="63"/>
      <c r="P228" s="63"/>
      <c r="Q228" s="63"/>
      <c r="R228" s="49"/>
      <c r="S228" s="7"/>
      <c r="T228" s="7"/>
      <c r="U228" s="6" t="s">
        <v>209</v>
      </c>
      <c r="V228" s="42" t="s">
        <v>50</v>
      </c>
      <c r="W228" s="137" t="s">
        <v>0</v>
      </c>
      <c r="X228" s="9" t="s">
        <v>97</v>
      </c>
      <c r="Y228" s="62"/>
      <c r="Z228" s="63"/>
      <c r="AA228" s="63"/>
      <c r="AB228" s="63"/>
      <c r="AC228" s="63"/>
      <c r="AD228" s="63"/>
      <c r="AE228" s="63"/>
      <c r="AF228" s="63"/>
      <c r="AG228" s="49"/>
    </row>
    <row r="229" spans="1:33">
      <c r="A229" s="110">
        <v>212</v>
      </c>
      <c r="B229" s="66" t="s">
        <v>235</v>
      </c>
      <c r="C229" s="6" t="s">
        <v>244</v>
      </c>
      <c r="D229" s="6" t="s">
        <v>247</v>
      </c>
      <c r="E229" s="7" t="s">
        <v>209</v>
      </c>
      <c r="F229" s="47" t="s">
        <v>0</v>
      </c>
      <c r="G229" s="42" t="s">
        <v>109</v>
      </c>
      <c r="H229" s="137" t="s">
        <v>89</v>
      </c>
      <c r="I229" s="9" t="s">
        <v>96</v>
      </c>
      <c r="J229" s="62"/>
      <c r="K229" s="63"/>
      <c r="L229" s="63"/>
      <c r="M229" s="63">
        <v>1</v>
      </c>
      <c r="N229" s="63"/>
      <c r="O229" s="63"/>
      <c r="P229" s="63"/>
      <c r="Q229" s="63"/>
      <c r="R229" s="49"/>
      <c r="S229" s="7" t="s">
        <v>280</v>
      </c>
      <c r="T229" s="7" t="s">
        <v>272</v>
      </c>
      <c r="U229" s="7" t="s">
        <v>209</v>
      </c>
      <c r="V229" s="42" t="s">
        <v>109</v>
      </c>
      <c r="W229" s="137" t="s">
        <v>89</v>
      </c>
      <c r="X229" s="9" t="s">
        <v>96</v>
      </c>
      <c r="Y229" s="62"/>
      <c r="Z229" s="63"/>
      <c r="AA229" s="63"/>
      <c r="AB229" s="63"/>
      <c r="AC229" s="63"/>
      <c r="AD229" s="63"/>
      <c r="AE229" s="63"/>
      <c r="AF229" s="63"/>
      <c r="AG229" s="49">
        <v>1</v>
      </c>
    </row>
    <row r="230" spans="1:33">
      <c r="A230" s="110">
        <v>213</v>
      </c>
      <c r="B230" s="66" t="s">
        <v>240</v>
      </c>
      <c r="C230" s="6" t="s">
        <v>244</v>
      </c>
      <c r="D230" s="6" t="s">
        <v>249</v>
      </c>
      <c r="E230" s="7" t="s">
        <v>209</v>
      </c>
      <c r="F230" s="47" t="s">
        <v>0</v>
      </c>
      <c r="G230" s="42" t="s">
        <v>108</v>
      </c>
      <c r="H230" s="137" t="s">
        <v>89</v>
      </c>
      <c r="I230" s="9" t="s">
        <v>90</v>
      </c>
      <c r="J230" s="62"/>
      <c r="K230" s="63"/>
      <c r="L230" s="63"/>
      <c r="M230" s="63"/>
      <c r="N230" s="63"/>
      <c r="O230" s="63"/>
      <c r="P230" s="63"/>
      <c r="Q230" s="63"/>
      <c r="R230" s="49"/>
      <c r="S230" s="7"/>
      <c r="T230" s="7"/>
      <c r="U230" s="7" t="s">
        <v>209</v>
      </c>
      <c r="V230" s="42" t="s">
        <v>108</v>
      </c>
      <c r="W230" s="137" t="s">
        <v>89</v>
      </c>
      <c r="X230" s="9" t="s">
        <v>90</v>
      </c>
      <c r="Y230" s="62"/>
      <c r="Z230" s="63"/>
      <c r="AA230" s="63"/>
      <c r="AB230" s="63"/>
      <c r="AC230" s="63"/>
      <c r="AD230" s="63"/>
      <c r="AE230" s="63"/>
      <c r="AF230" s="63"/>
      <c r="AG230" s="49"/>
    </row>
    <row r="231" spans="1:33">
      <c r="A231" s="110">
        <v>214</v>
      </c>
      <c r="B231" s="66" t="s">
        <v>235</v>
      </c>
      <c r="C231" s="6" t="s">
        <v>243</v>
      </c>
      <c r="D231" s="6" t="s">
        <v>252</v>
      </c>
      <c r="E231" s="7" t="s">
        <v>209</v>
      </c>
      <c r="F231" s="47" t="s">
        <v>89</v>
      </c>
      <c r="G231" s="42" t="s">
        <v>109</v>
      </c>
      <c r="H231" s="137" t="s">
        <v>89</v>
      </c>
      <c r="I231" s="9" t="s">
        <v>96</v>
      </c>
      <c r="J231" s="62">
        <v>1</v>
      </c>
      <c r="K231" s="63"/>
      <c r="L231" s="63"/>
      <c r="M231" s="63"/>
      <c r="N231" s="63">
        <v>1</v>
      </c>
      <c r="O231" s="63"/>
      <c r="P231" s="63">
        <v>1</v>
      </c>
      <c r="Q231" s="63"/>
      <c r="R231" s="49"/>
      <c r="S231" s="7" t="s">
        <v>281</v>
      </c>
      <c r="T231" s="7" t="s">
        <v>273</v>
      </c>
      <c r="U231" s="7" t="s">
        <v>209</v>
      </c>
      <c r="V231" s="42" t="s">
        <v>109</v>
      </c>
      <c r="W231" s="137" t="s">
        <v>89</v>
      </c>
      <c r="X231" s="9" t="s">
        <v>96</v>
      </c>
      <c r="Y231" s="62"/>
      <c r="Z231" s="63"/>
      <c r="AA231" s="63"/>
      <c r="AB231" s="63"/>
      <c r="AC231" s="63"/>
      <c r="AD231" s="63">
        <v>1</v>
      </c>
      <c r="AE231" s="63"/>
      <c r="AF231" s="63"/>
      <c r="AG231" s="49"/>
    </row>
    <row r="232" spans="1:33">
      <c r="A232" s="110"/>
      <c r="B232" s="6" t="s">
        <v>235</v>
      </c>
      <c r="C232" s="6" t="s">
        <v>243</v>
      </c>
      <c r="D232" s="6" t="s">
        <v>252</v>
      </c>
      <c r="E232" s="6" t="s">
        <v>209</v>
      </c>
      <c r="F232" s="6" t="s">
        <v>89</v>
      </c>
      <c r="G232" s="42" t="s">
        <v>112</v>
      </c>
      <c r="H232" s="137" t="s">
        <v>0</v>
      </c>
      <c r="I232" s="9" t="s">
        <v>96</v>
      </c>
      <c r="J232" s="62"/>
      <c r="K232" s="63"/>
      <c r="L232" s="63"/>
      <c r="M232" s="63"/>
      <c r="N232" s="63"/>
      <c r="O232" s="63"/>
      <c r="P232" s="63"/>
      <c r="Q232" s="63"/>
      <c r="R232" s="49"/>
      <c r="S232" s="7"/>
      <c r="T232" s="7"/>
      <c r="U232" s="6" t="s">
        <v>209</v>
      </c>
      <c r="V232" s="42" t="s">
        <v>112</v>
      </c>
      <c r="W232" s="137" t="s">
        <v>0</v>
      </c>
      <c r="X232" s="9" t="s">
        <v>96</v>
      </c>
      <c r="Y232" s="62"/>
      <c r="Z232" s="63"/>
      <c r="AA232" s="63"/>
      <c r="AB232" s="63"/>
      <c r="AC232" s="63"/>
      <c r="AD232" s="63"/>
      <c r="AE232" s="63"/>
      <c r="AF232" s="63"/>
      <c r="AG232" s="49"/>
    </row>
    <row r="233" spans="1:33">
      <c r="A233" s="110">
        <v>215</v>
      </c>
      <c r="B233" s="66" t="s">
        <v>235</v>
      </c>
      <c r="C233" s="6" t="s">
        <v>245</v>
      </c>
      <c r="D233" s="6" t="s">
        <v>247</v>
      </c>
      <c r="E233" s="7" t="s">
        <v>208</v>
      </c>
      <c r="F233" s="47" t="s">
        <v>89</v>
      </c>
      <c r="G233" s="42" t="s">
        <v>50</v>
      </c>
      <c r="H233" s="137" t="s">
        <v>89</v>
      </c>
      <c r="I233" s="9" t="s">
        <v>96</v>
      </c>
      <c r="J233" s="62"/>
      <c r="K233" s="63"/>
      <c r="L233" s="63">
        <v>1</v>
      </c>
      <c r="M233" s="63">
        <v>1</v>
      </c>
      <c r="N233" s="63"/>
      <c r="O233" s="63"/>
      <c r="P233" s="63"/>
      <c r="Q233" s="63"/>
      <c r="R233" s="49"/>
      <c r="S233" s="7" t="s">
        <v>281</v>
      </c>
      <c r="T233" s="7" t="s">
        <v>273</v>
      </c>
      <c r="U233" s="7" t="s">
        <v>208</v>
      </c>
      <c r="V233" s="42" t="s">
        <v>50</v>
      </c>
      <c r="W233" s="137" t="s">
        <v>89</v>
      </c>
      <c r="X233" s="9" t="s">
        <v>96</v>
      </c>
      <c r="Y233" s="62"/>
      <c r="Z233" s="63"/>
      <c r="AA233" s="63"/>
      <c r="AB233" s="63"/>
      <c r="AC233" s="63"/>
      <c r="AD233" s="63"/>
      <c r="AE233" s="63"/>
      <c r="AF233" s="63"/>
      <c r="AG233" s="49">
        <v>1</v>
      </c>
    </row>
    <row r="234" spans="1:33">
      <c r="A234" s="110">
        <v>216</v>
      </c>
      <c r="B234" s="66" t="s">
        <v>235</v>
      </c>
      <c r="C234" s="6" t="s">
        <v>244</v>
      </c>
      <c r="D234" s="6" t="s">
        <v>247</v>
      </c>
      <c r="E234" s="7" t="s">
        <v>208</v>
      </c>
      <c r="F234" s="47" t="s">
        <v>0</v>
      </c>
      <c r="G234" s="42" t="s">
        <v>50</v>
      </c>
      <c r="H234" s="137" t="s">
        <v>89</v>
      </c>
      <c r="I234" s="9" t="s">
        <v>96</v>
      </c>
      <c r="J234" s="62"/>
      <c r="K234" s="63"/>
      <c r="L234" s="63"/>
      <c r="M234" s="63">
        <v>1</v>
      </c>
      <c r="N234" s="63"/>
      <c r="O234" s="63"/>
      <c r="P234" s="63"/>
      <c r="Q234" s="63"/>
      <c r="R234" s="49"/>
      <c r="S234" s="7" t="s">
        <v>282</v>
      </c>
      <c r="T234" s="7" t="s">
        <v>273</v>
      </c>
      <c r="U234" s="7" t="s">
        <v>208</v>
      </c>
      <c r="V234" s="42" t="s">
        <v>50</v>
      </c>
      <c r="W234" s="137" t="s">
        <v>89</v>
      </c>
      <c r="X234" s="9" t="s">
        <v>96</v>
      </c>
      <c r="Y234" s="62"/>
      <c r="Z234" s="63"/>
      <c r="AA234" s="63"/>
      <c r="AB234" s="63"/>
      <c r="AC234" s="63"/>
      <c r="AD234" s="63"/>
      <c r="AE234" s="63"/>
      <c r="AF234" s="63"/>
      <c r="AG234" s="49">
        <v>1</v>
      </c>
    </row>
    <row r="235" spans="1:33">
      <c r="A235" s="110">
        <v>217</v>
      </c>
      <c r="B235" s="66" t="s">
        <v>237</v>
      </c>
      <c r="C235" s="6" t="s">
        <v>244</v>
      </c>
      <c r="D235" s="6" t="s">
        <v>251</v>
      </c>
      <c r="E235" s="7" t="s">
        <v>208</v>
      </c>
      <c r="F235" s="47" t="s">
        <v>89</v>
      </c>
      <c r="G235" s="42" t="s">
        <v>108</v>
      </c>
      <c r="H235" s="137" t="s">
        <v>89</v>
      </c>
      <c r="I235" s="9" t="s">
        <v>90</v>
      </c>
      <c r="J235" s="62"/>
      <c r="K235" s="63"/>
      <c r="L235" s="63"/>
      <c r="M235" s="63"/>
      <c r="N235" s="63"/>
      <c r="O235" s="63"/>
      <c r="P235" s="63"/>
      <c r="Q235" s="63"/>
      <c r="R235" s="49"/>
      <c r="S235" s="7"/>
      <c r="T235" s="7"/>
      <c r="U235" s="7" t="s">
        <v>208</v>
      </c>
      <c r="V235" s="42" t="s">
        <v>108</v>
      </c>
      <c r="W235" s="137" t="s">
        <v>89</v>
      </c>
      <c r="X235" s="9" t="s">
        <v>90</v>
      </c>
      <c r="Y235" s="62"/>
      <c r="Z235" s="63"/>
      <c r="AA235" s="63"/>
      <c r="AB235" s="63"/>
      <c r="AC235" s="63"/>
      <c r="AD235" s="63"/>
      <c r="AE235" s="63"/>
      <c r="AF235" s="63"/>
      <c r="AG235" s="49"/>
    </row>
    <row r="236" spans="1:33">
      <c r="A236" s="110">
        <v>218</v>
      </c>
      <c r="B236" s="66" t="s">
        <v>239</v>
      </c>
      <c r="C236" s="6" t="s">
        <v>243</v>
      </c>
      <c r="D236" s="6" t="s">
        <v>247</v>
      </c>
      <c r="E236" s="7" t="s">
        <v>208</v>
      </c>
      <c r="F236" s="47" t="s">
        <v>0</v>
      </c>
      <c r="G236" s="42" t="s">
        <v>108</v>
      </c>
      <c r="H236" s="137" t="s">
        <v>89</v>
      </c>
      <c r="I236" s="9" t="s">
        <v>90</v>
      </c>
      <c r="J236" s="62"/>
      <c r="K236" s="63"/>
      <c r="L236" s="63"/>
      <c r="M236" s="63"/>
      <c r="N236" s="63"/>
      <c r="O236" s="63"/>
      <c r="P236" s="63"/>
      <c r="Q236" s="63"/>
      <c r="R236" s="49"/>
      <c r="S236" s="7"/>
      <c r="T236" s="7"/>
      <c r="U236" s="7" t="s">
        <v>208</v>
      </c>
      <c r="V236" s="42" t="s">
        <v>108</v>
      </c>
      <c r="W236" s="137" t="s">
        <v>89</v>
      </c>
      <c r="X236" s="9" t="s">
        <v>90</v>
      </c>
      <c r="Y236" s="62"/>
      <c r="Z236" s="63"/>
      <c r="AA236" s="63"/>
      <c r="AB236" s="63"/>
      <c r="AC236" s="63"/>
      <c r="AD236" s="63"/>
      <c r="AE236" s="63"/>
      <c r="AF236" s="63"/>
      <c r="AG236" s="49"/>
    </row>
    <row r="237" spans="1:33">
      <c r="A237" s="110">
        <v>219</v>
      </c>
      <c r="B237" s="66" t="s">
        <v>294</v>
      </c>
      <c r="C237" s="6" t="s">
        <v>242</v>
      </c>
      <c r="D237" s="6" t="s">
        <v>247</v>
      </c>
      <c r="E237" s="7" t="s">
        <v>208</v>
      </c>
      <c r="F237" s="47" t="s">
        <v>89</v>
      </c>
      <c r="G237" s="42" t="s">
        <v>108</v>
      </c>
      <c r="H237" s="137" t="s">
        <v>89</v>
      </c>
      <c r="I237" s="9" t="s">
        <v>90</v>
      </c>
      <c r="J237" s="62"/>
      <c r="K237" s="63"/>
      <c r="L237" s="63"/>
      <c r="M237" s="63"/>
      <c r="N237" s="63"/>
      <c r="O237" s="63"/>
      <c r="P237" s="63"/>
      <c r="Q237" s="63"/>
      <c r="R237" s="49"/>
      <c r="S237" s="47"/>
      <c r="T237" s="47"/>
      <c r="U237" s="7" t="s">
        <v>208</v>
      </c>
      <c r="V237" s="42" t="s">
        <v>108</v>
      </c>
      <c r="W237" s="137" t="s">
        <v>89</v>
      </c>
      <c r="X237" s="9" t="s">
        <v>90</v>
      </c>
      <c r="Y237" s="62"/>
      <c r="Z237" s="63"/>
      <c r="AA237" s="63"/>
      <c r="AB237" s="63"/>
      <c r="AC237" s="63"/>
      <c r="AD237" s="63"/>
      <c r="AE237" s="63"/>
      <c r="AF237" s="63"/>
      <c r="AG237" s="49"/>
    </row>
    <row r="238" spans="1:33">
      <c r="A238" s="110">
        <v>220</v>
      </c>
      <c r="B238" s="66" t="s">
        <v>293</v>
      </c>
      <c r="C238" s="6" t="s">
        <v>244</v>
      </c>
      <c r="D238" s="6" t="s">
        <v>248</v>
      </c>
      <c r="E238" s="7" t="s">
        <v>208</v>
      </c>
      <c r="F238" s="47" t="s">
        <v>0</v>
      </c>
      <c r="G238" s="42" t="s">
        <v>108</v>
      </c>
      <c r="H238" s="137" t="s">
        <v>89</v>
      </c>
      <c r="I238" s="9" t="s">
        <v>90</v>
      </c>
      <c r="J238" s="62"/>
      <c r="K238" s="63"/>
      <c r="L238" s="63"/>
      <c r="M238" s="63"/>
      <c r="N238" s="63"/>
      <c r="O238" s="63"/>
      <c r="P238" s="63"/>
      <c r="Q238" s="63"/>
      <c r="R238" s="49"/>
      <c r="S238" s="7"/>
      <c r="T238" s="7"/>
      <c r="U238" s="7" t="s">
        <v>208</v>
      </c>
      <c r="V238" s="42" t="s">
        <v>108</v>
      </c>
      <c r="W238" s="137" t="s">
        <v>89</v>
      </c>
      <c r="X238" s="9" t="s">
        <v>90</v>
      </c>
      <c r="Y238" s="62"/>
      <c r="Z238" s="63"/>
      <c r="AA238" s="63"/>
      <c r="AB238" s="63"/>
      <c r="AC238" s="63"/>
      <c r="AD238" s="63"/>
      <c r="AE238" s="63"/>
      <c r="AF238" s="63"/>
      <c r="AG238" s="49"/>
    </row>
    <row r="239" spans="1:33">
      <c r="A239" s="110">
        <v>221</v>
      </c>
      <c r="B239" s="66" t="s">
        <v>293</v>
      </c>
      <c r="C239" s="6" t="s">
        <v>244</v>
      </c>
      <c r="D239" s="6" t="s">
        <v>248</v>
      </c>
      <c r="E239" s="7" t="s">
        <v>208</v>
      </c>
      <c r="F239" s="47" t="s">
        <v>0</v>
      </c>
      <c r="G239" s="42" t="s">
        <v>108</v>
      </c>
      <c r="H239" s="137" t="s">
        <v>89</v>
      </c>
      <c r="I239" s="9" t="s">
        <v>90</v>
      </c>
      <c r="J239" s="62"/>
      <c r="K239" s="63"/>
      <c r="L239" s="63"/>
      <c r="M239" s="63"/>
      <c r="N239" s="63"/>
      <c r="O239" s="63"/>
      <c r="P239" s="63"/>
      <c r="Q239" s="63"/>
      <c r="R239" s="49"/>
      <c r="S239" s="7"/>
      <c r="T239" s="7"/>
      <c r="U239" s="7" t="s">
        <v>208</v>
      </c>
      <c r="V239" s="42" t="s">
        <v>108</v>
      </c>
      <c r="W239" s="137" t="s">
        <v>89</v>
      </c>
      <c r="X239" s="9" t="s">
        <v>90</v>
      </c>
      <c r="Y239" s="62"/>
      <c r="Z239" s="63"/>
      <c r="AA239" s="63"/>
      <c r="AB239" s="63"/>
      <c r="AC239" s="63"/>
      <c r="AD239" s="63"/>
      <c r="AE239" s="63"/>
      <c r="AF239" s="63"/>
      <c r="AG239" s="49"/>
    </row>
    <row r="240" spans="1:33">
      <c r="A240" s="110">
        <v>222</v>
      </c>
      <c r="B240" s="66" t="s">
        <v>240</v>
      </c>
      <c r="C240" s="6" t="s">
        <v>244</v>
      </c>
      <c r="D240" s="6" t="s">
        <v>247</v>
      </c>
      <c r="E240" s="7" t="s">
        <v>208</v>
      </c>
      <c r="F240" s="47" t="s">
        <v>0</v>
      </c>
      <c r="G240" s="42" t="s">
        <v>108</v>
      </c>
      <c r="H240" s="137" t="s">
        <v>89</v>
      </c>
      <c r="I240" s="9" t="s">
        <v>90</v>
      </c>
      <c r="J240" s="62"/>
      <c r="K240" s="63"/>
      <c r="L240" s="63"/>
      <c r="M240" s="63"/>
      <c r="N240" s="63"/>
      <c r="O240" s="63"/>
      <c r="P240" s="63"/>
      <c r="Q240" s="63"/>
      <c r="R240" s="49"/>
      <c r="S240" s="7"/>
      <c r="T240" s="7"/>
      <c r="U240" s="7" t="s">
        <v>208</v>
      </c>
      <c r="V240" s="42" t="s">
        <v>108</v>
      </c>
      <c r="W240" s="137" t="s">
        <v>89</v>
      </c>
      <c r="X240" s="9" t="s">
        <v>90</v>
      </c>
      <c r="Y240" s="62"/>
      <c r="Z240" s="63"/>
      <c r="AA240" s="63"/>
      <c r="AB240" s="63"/>
      <c r="AC240" s="63"/>
      <c r="AD240" s="63"/>
      <c r="AE240" s="63"/>
      <c r="AF240" s="63"/>
      <c r="AG240" s="49"/>
    </row>
    <row r="241" spans="1:33">
      <c r="A241" s="110">
        <v>223</v>
      </c>
      <c r="B241" s="66" t="s">
        <v>293</v>
      </c>
      <c r="C241" s="6" t="s">
        <v>244</v>
      </c>
      <c r="D241" s="6" t="s">
        <v>249</v>
      </c>
      <c r="E241" s="7" t="s">
        <v>208</v>
      </c>
      <c r="F241" s="47" t="s">
        <v>89</v>
      </c>
      <c r="G241" s="42" t="s">
        <v>108</v>
      </c>
      <c r="H241" s="137" t="s">
        <v>89</v>
      </c>
      <c r="I241" s="9" t="s">
        <v>90</v>
      </c>
      <c r="J241" s="62"/>
      <c r="K241" s="63"/>
      <c r="L241" s="63"/>
      <c r="M241" s="63"/>
      <c r="N241" s="63"/>
      <c r="O241" s="63"/>
      <c r="P241" s="63"/>
      <c r="Q241" s="63"/>
      <c r="R241" s="49"/>
      <c r="S241" s="7"/>
      <c r="T241" s="7"/>
      <c r="U241" s="7" t="s">
        <v>208</v>
      </c>
      <c r="V241" s="42" t="s">
        <v>108</v>
      </c>
      <c r="W241" s="137" t="s">
        <v>89</v>
      </c>
      <c r="X241" s="9" t="s">
        <v>90</v>
      </c>
      <c r="Y241" s="62"/>
      <c r="Z241" s="63"/>
      <c r="AA241" s="63"/>
      <c r="AB241" s="63"/>
      <c r="AC241" s="63"/>
      <c r="AD241" s="63"/>
      <c r="AE241" s="63"/>
      <c r="AF241" s="63"/>
      <c r="AG241" s="49"/>
    </row>
    <row r="242" spans="1:33">
      <c r="A242" s="110">
        <v>224</v>
      </c>
      <c r="B242" s="66" t="s">
        <v>236</v>
      </c>
      <c r="C242" s="6" t="s">
        <v>243</v>
      </c>
      <c r="D242" s="6" t="s">
        <v>250</v>
      </c>
      <c r="E242" s="7" t="s">
        <v>207</v>
      </c>
      <c r="F242" s="47" t="s">
        <v>89</v>
      </c>
      <c r="G242" s="42" t="s">
        <v>108</v>
      </c>
      <c r="H242" s="137" t="s">
        <v>89</v>
      </c>
      <c r="I242" s="9" t="s">
        <v>90</v>
      </c>
      <c r="J242" s="62"/>
      <c r="K242" s="63"/>
      <c r="L242" s="63"/>
      <c r="M242" s="63"/>
      <c r="N242" s="63"/>
      <c r="O242" s="63"/>
      <c r="P242" s="63"/>
      <c r="Q242" s="63"/>
      <c r="R242" s="49"/>
      <c r="S242" s="7"/>
      <c r="T242" s="7"/>
      <c r="U242" s="7" t="s">
        <v>207</v>
      </c>
      <c r="V242" s="42" t="s">
        <v>108</v>
      </c>
      <c r="W242" s="137" t="s">
        <v>89</v>
      </c>
      <c r="X242" s="9" t="s">
        <v>90</v>
      </c>
      <c r="Y242" s="62"/>
      <c r="Z242" s="63"/>
      <c r="AA242" s="63"/>
      <c r="AB242" s="63"/>
      <c r="AC242" s="63"/>
      <c r="AD242" s="63"/>
      <c r="AE242" s="63"/>
      <c r="AF242" s="63"/>
      <c r="AG242" s="49"/>
    </row>
    <row r="243" spans="1:33">
      <c r="A243" s="110">
        <v>225</v>
      </c>
      <c r="B243" s="66" t="s">
        <v>50</v>
      </c>
      <c r="C243" s="47" t="s">
        <v>242</v>
      </c>
      <c r="D243" s="6" t="s">
        <v>247</v>
      </c>
      <c r="E243" s="47" t="s">
        <v>207</v>
      </c>
      <c r="F243" s="47" t="s">
        <v>0</v>
      </c>
      <c r="G243" s="42" t="s">
        <v>50</v>
      </c>
      <c r="H243" s="137" t="s">
        <v>89</v>
      </c>
      <c r="I243" s="9" t="s">
        <v>96</v>
      </c>
      <c r="J243" s="62">
        <v>1</v>
      </c>
      <c r="K243" s="63">
        <v>1</v>
      </c>
      <c r="L243" s="63"/>
      <c r="M243" s="63">
        <v>1</v>
      </c>
      <c r="N243" s="63"/>
      <c r="O243" s="63"/>
      <c r="P243" s="63">
        <v>1</v>
      </c>
      <c r="Q243" s="63"/>
      <c r="R243" s="49"/>
      <c r="S243" s="7" t="s">
        <v>282</v>
      </c>
      <c r="T243" s="7" t="s">
        <v>270</v>
      </c>
      <c r="U243" s="47" t="s">
        <v>207</v>
      </c>
      <c r="V243" s="42" t="s">
        <v>50</v>
      </c>
      <c r="W243" s="137" t="s">
        <v>89</v>
      </c>
      <c r="X243" s="9" t="s">
        <v>96</v>
      </c>
      <c r="Y243" s="62">
        <v>1</v>
      </c>
      <c r="Z243" s="63"/>
      <c r="AA243" s="63">
        <v>1</v>
      </c>
      <c r="AB243" s="63"/>
      <c r="AC243" s="63"/>
      <c r="AD243" s="63">
        <v>1</v>
      </c>
      <c r="AE243" s="63"/>
      <c r="AF243" s="63"/>
      <c r="AG243" s="49"/>
    </row>
    <row r="244" spans="1:33">
      <c r="A244" s="110">
        <v>226</v>
      </c>
      <c r="B244" s="66" t="s">
        <v>50</v>
      </c>
      <c r="C244" s="6" t="s">
        <v>242</v>
      </c>
      <c r="D244" s="6" t="s">
        <v>249</v>
      </c>
      <c r="E244" s="7" t="s">
        <v>207</v>
      </c>
      <c r="F244" s="47" t="s">
        <v>90</v>
      </c>
      <c r="G244" s="42" t="s">
        <v>108</v>
      </c>
      <c r="H244" s="137" t="s">
        <v>89</v>
      </c>
      <c r="I244" s="9" t="s">
        <v>90</v>
      </c>
      <c r="J244" s="62"/>
      <c r="K244" s="63"/>
      <c r="L244" s="63"/>
      <c r="M244" s="63"/>
      <c r="N244" s="63"/>
      <c r="O244" s="63"/>
      <c r="P244" s="63"/>
      <c r="Q244" s="63"/>
      <c r="R244" s="49"/>
      <c r="S244" s="7"/>
      <c r="T244" s="7"/>
      <c r="U244" s="7" t="s">
        <v>207</v>
      </c>
      <c r="V244" s="42" t="s">
        <v>108</v>
      </c>
      <c r="W244" s="137" t="s">
        <v>89</v>
      </c>
      <c r="X244" s="9" t="s">
        <v>90</v>
      </c>
      <c r="Y244" s="62"/>
      <c r="Z244" s="63"/>
      <c r="AA244" s="63"/>
      <c r="AB244" s="63"/>
      <c r="AC244" s="63"/>
      <c r="AD244" s="63"/>
      <c r="AE244" s="63"/>
      <c r="AF244" s="63"/>
      <c r="AG244" s="49"/>
    </row>
    <row r="245" spans="1:33">
      <c r="A245" s="110">
        <v>227</v>
      </c>
      <c r="B245" s="66" t="s">
        <v>238</v>
      </c>
      <c r="C245" s="6" t="s">
        <v>243</v>
      </c>
      <c r="D245" s="6" t="s">
        <v>253</v>
      </c>
      <c r="E245" s="7" t="s">
        <v>207</v>
      </c>
      <c r="F245" s="47" t="s">
        <v>0</v>
      </c>
      <c r="G245" s="42" t="s">
        <v>114</v>
      </c>
      <c r="H245" s="137" t="s">
        <v>89</v>
      </c>
      <c r="I245" s="9" t="s">
        <v>96</v>
      </c>
      <c r="J245" s="62"/>
      <c r="K245" s="63"/>
      <c r="L245" s="63"/>
      <c r="M245" s="63">
        <v>1</v>
      </c>
      <c r="N245" s="63"/>
      <c r="O245" s="63"/>
      <c r="P245" s="63">
        <v>1</v>
      </c>
      <c r="Q245" s="63">
        <v>1</v>
      </c>
      <c r="R245" s="49"/>
      <c r="S245" s="7" t="s">
        <v>280</v>
      </c>
      <c r="T245" s="7" t="s">
        <v>270</v>
      </c>
      <c r="U245" s="7" t="s">
        <v>207</v>
      </c>
      <c r="V245" s="42" t="s">
        <v>114</v>
      </c>
      <c r="W245" s="137" t="s">
        <v>89</v>
      </c>
      <c r="X245" s="9" t="s">
        <v>96</v>
      </c>
      <c r="Y245" s="62"/>
      <c r="Z245" s="63"/>
      <c r="AA245" s="63">
        <v>1</v>
      </c>
      <c r="AB245" s="63"/>
      <c r="AC245" s="63">
        <v>1</v>
      </c>
      <c r="AD245" s="63"/>
      <c r="AE245" s="63"/>
      <c r="AF245" s="63"/>
      <c r="AG245" s="49">
        <v>1</v>
      </c>
    </row>
    <row r="246" spans="1:33">
      <c r="A246" s="110">
        <v>228</v>
      </c>
      <c r="B246" s="66" t="s">
        <v>240</v>
      </c>
      <c r="C246" s="6" t="s">
        <v>90</v>
      </c>
      <c r="D246" s="6" t="s">
        <v>249</v>
      </c>
      <c r="E246" s="7" t="s">
        <v>207</v>
      </c>
      <c r="F246" s="47" t="s">
        <v>0</v>
      </c>
      <c r="G246" s="42" t="s">
        <v>108</v>
      </c>
      <c r="H246" s="137" t="s">
        <v>89</v>
      </c>
      <c r="I246" s="9" t="s">
        <v>90</v>
      </c>
      <c r="J246" s="62"/>
      <c r="K246" s="63"/>
      <c r="L246" s="63"/>
      <c r="M246" s="63"/>
      <c r="N246" s="63"/>
      <c r="O246" s="63"/>
      <c r="P246" s="63"/>
      <c r="Q246" s="63"/>
      <c r="R246" s="49"/>
      <c r="S246" s="47"/>
      <c r="T246" s="47"/>
      <c r="U246" s="7" t="s">
        <v>207</v>
      </c>
      <c r="V246" s="42" t="s">
        <v>108</v>
      </c>
      <c r="W246" s="137" t="s">
        <v>89</v>
      </c>
      <c r="X246" s="9" t="s">
        <v>90</v>
      </c>
      <c r="Y246" s="62"/>
      <c r="Z246" s="63"/>
      <c r="AA246" s="63"/>
      <c r="AB246" s="63"/>
      <c r="AC246" s="63"/>
      <c r="AD246" s="63"/>
      <c r="AE246" s="63"/>
      <c r="AF246" s="63"/>
      <c r="AG246" s="49"/>
    </row>
    <row r="247" spans="1:33">
      <c r="A247" s="110">
        <v>229</v>
      </c>
      <c r="B247" s="66" t="s">
        <v>239</v>
      </c>
      <c r="C247" s="6" t="s">
        <v>244</v>
      </c>
      <c r="D247" s="6" t="s">
        <v>247</v>
      </c>
      <c r="E247" s="7" t="s">
        <v>207</v>
      </c>
      <c r="F247" s="47" t="s">
        <v>0</v>
      </c>
      <c r="G247" s="42" t="s">
        <v>108</v>
      </c>
      <c r="H247" s="137" t="s">
        <v>89</v>
      </c>
      <c r="I247" s="9" t="s">
        <v>90</v>
      </c>
      <c r="J247" s="62"/>
      <c r="K247" s="63"/>
      <c r="L247" s="63"/>
      <c r="M247" s="63"/>
      <c r="N247" s="63"/>
      <c r="O247" s="63"/>
      <c r="P247" s="63"/>
      <c r="Q247" s="63"/>
      <c r="R247" s="49"/>
      <c r="S247" s="7"/>
      <c r="T247" s="7"/>
      <c r="U247" s="7" t="s">
        <v>207</v>
      </c>
      <c r="V247" s="42" t="s">
        <v>108</v>
      </c>
      <c r="W247" s="137" t="s">
        <v>89</v>
      </c>
      <c r="X247" s="9" t="s">
        <v>90</v>
      </c>
      <c r="Y247" s="62"/>
      <c r="Z247" s="63"/>
      <c r="AA247" s="63"/>
      <c r="AB247" s="63"/>
      <c r="AC247" s="63"/>
      <c r="AD247" s="63"/>
      <c r="AE247" s="63"/>
      <c r="AF247" s="63"/>
      <c r="AG247" s="49"/>
    </row>
    <row r="248" spans="1:33">
      <c r="A248" s="110">
        <v>230</v>
      </c>
      <c r="B248" s="66" t="s">
        <v>240</v>
      </c>
      <c r="C248" s="6" t="s">
        <v>90</v>
      </c>
      <c r="D248" s="6" t="s">
        <v>247</v>
      </c>
      <c r="E248" s="7" t="s">
        <v>207</v>
      </c>
      <c r="F248" s="47" t="s">
        <v>0</v>
      </c>
      <c r="G248" s="42" t="s">
        <v>108</v>
      </c>
      <c r="H248" s="137" t="s">
        <v>89</v>
      </c>
      <c r="I248" s="9" t="s">
        <v>90</v>
      </c>
      <c r="J248" s="62"/>
      <c r="K248" s="63"/>
      <c r="L248" s="63"/>
      <c r="M248" s="63"/>
      <c r="N248" s="63"/>
      <c r="O248" s="63"/>
      <c r="P248" s="63"/>
      <c r="Q248" s="63"/>
      <c r="R248" s="49"/>
      <c r="S248" s="7"/>
      <c r="T248" s="7"/>
      <c r="U248" s="7" t="s">
        <v>207</v>
      </c>
      <c r="V248" s="42" t="s">
        <v>108</v>
      </c>
      <c r="W248" s="137" t="s">
        <v>89</v>
      </c>
      <c r="X248" s="9" t="s">
        <v>90</v>
      </c>
      <c r="Y248" s="62"/>
      <c r="Z248" s="63"/>
      <c r="AA248" s="63"/>
      <c r="AB248" s="63"/>
      <c r="AC248" s="63"/>
      <c r="AD248" s="63"/>
      <c r="AE248" s="63"/>
      <c r="AF248" s="63"/>
      <c r="AG248" s="49"/>
    </row>
    <row r="249" spans="1:33">
      <c r="A249" s="110">
        <v>231</v>
      </c>
      <c r="B249" s="66" t="s">
        <v>235</v>
      </c>
      <c r="C249" s="6" t="s">
        <v>244</v>
      </c>
      <c r="D249" s="6" t="s">
        <v>250</v>
      </c>
      <c r="E249" s="7" t="s">
        <v>207</v>
      </c>
      <c r="F249" s="47" t="s">
        <v>0</v>
      </c>
      <c r="G249" s="42" t="s">
        <v>112</v>
      </c>
      <c r="H249" s="137" t="s">
        <v>89</v>
      </c>
      <c r="I249" s="9" t="s">
        <v>96</v>
      </c>
      <c r="J249" s="62"/>
      <c r="K249" s="63"/>
      <c r="L249" s="63"/>
      <c r="M249" s="63">
        <v>1</v>
      </c>
      <c r="N249" s="63"/>
      <c r="O249" s="63"/>
      <c r="P249" s="63">
        <v>1</v>
      </c>
      <c r="Q249" s="63"/>
      <c r="R249" s="49"/>
      <c r="S249" s="7" t="s">
        <v>282</v>
      </c>
      <c r="T249" s="7" t="s">
        <v>273</v>
      </c>
      <c r="U249" s="7" t="s">
        <v>207</v>
      </c>
      <c r="V249" s="42" t="s">
        <v>112</v>
      </c>
      <c r="W249" s="137" t="s">
        <v>89</v>
      </c>
      <c r="X249" s="9" t="s">
        <v>96</v>
      </c>
      <c r="Y249" s="62"/>
      <c r="Z249" s="63"/>
      <c r="AA249" s="63"/>
      <c r="AB249" s="63"/>
      <c r="AC249" s="63">
        <v>1</v>
      </c>
      <c r="AD249" s="63">
        <v>1</v>
      </c>
      <c r="AE249" s="63"/>
      <c r="AF249" s="63"/>
      <c r="AG249" s="49"/>
    </row>
    <row r="250" spans="1:33">
      <c r="A250" s="110">
        <v>232</v>
      </c>
      <c r="B250" s="66" t="s">
        <v>235</v>
      </c>
      <c r="C250" s="6" t="s">
        <v>244</v>
      </c>
      <c r="D250" s="6" t="s">
        <v>247</v>
      </c>
      <c r="E250" s="7" t="s">
        <v>207</v>
      </c>
      <c r="F250" s="47" t="s">
        <v>0</v>
      </c>
      <c r="G250" s="42" t="s">
        <v>50</v>
      </c>
      <c r="H250" s="137" t="s">
        <v>89</v>
      </c>
      <c r="I250" s="9" t="s">
        <v>96</v>
      </c>
      <c r="J250" s="62"/>
      <c r="K250" s="63"/>
      <c r="L250" s="63">
        <v>1</v>
      </c>
      <c r="M250" s="63">
        <v>1</v>
      </c>
      <c r="N250" s="63"/>
      <c r="O250" s="63"/>
      <c r="P250" s="63"/>
      <c r="Q250" s="63"/>
      <c r="R250" s="49"/>
      <c r="S250" s="7" t="s">
        <v>281</v>
      </c>
      <c r="T250" s="7" t="s">
        <v>270</v>
      </c>
      <c r="U250" s="7" t="s">
        <v>207</v>
      </c>
      <c r="V250" s="42" t="s">
        <v>50</v>
      </c>
      <c r="W250" s="137" t="s">
        <v>89</v>
      </c>
      <c r="X250" s="9" t="s">
        <v>96</v>
      </c>
      <c r="Y250" s="62"/>
      <c r="Z250" s="63"/>
      <c r="AA250" s="63"/>
      <c r="AB250" s="63"/>
      <c r="AC250" s="63">
        <v>1</v>
      </c>
      <c r="AD250" s="63">
        <v>1</v>
      </c>
      <c r="AE250" s="63"/>
      <c r="AF250" s="63"/>
      <c r="AG250" s="49"/>
    </row>
    <row r="251" spans="1:33">
      <c r="A251" s="110">
        <v>233</v>
      </c>
      <c r="B251" s="66" t="s">
        <v>240</v>
      </c>
      <c r="C251" s="6" t="s">
        <v>244</v>
      </c>
      <c r="D251" s="6" t="s">
        <v>252</v>
      </c>
      <c r="E251" s="7" t="s">
        <v>207</v>
      </c>
      <c r="F251" s="47" t="s">
        <v>89</v>
      </c>
      <c r="G251" s="42" t="s">
        <v>108</v>
      </c>
      <c r="H251" s="137" t="s">
        <v>89</v>
      </c>
      <c r="I251" s="9" t="s">
        <v>90</v>
      </c>
      <c r="J251" s="62"/>
      <c r="K251" s="63"/>
      <c r="L251" s="63"/>
      <c r="M251" s="63"/>
      <c r="N251" s="63"/>
      <c r="O251" s="63"/>
      <c r="P251" s="63"/>
      <c r="Q251" s="63"/>
      <c r="R251" s="49"/>
      <c r="S251" s="7"/>
      <c r="T251" s="7"/>
      <c r="U251" s="7" t="s">
        <v>207</v>
      </c>
      <c r="V251" s="42" t="s">
        <v>108</v>
      </c>
      <c r="W251" s="137" t="s">
        <v>89</v>
      </c>
      <c r="X251" s="9" t="s">
        <v>90</v>
      </c>
      <c r="Y251" s="62"/>
      <c r="Z251" s="63"/>
      <c r="AA251" s="63"/>
      <c r="AB251" s="63"/>
      <c r="AC251" s="63"/>
      <c r="AD251" s="63"/>
      <c r="AE251" s="63"/>
      <c r="AF251" s="63"/>
      <c r="AG251" s="49"/>
    </row>
    <row r="252" spans="1:33">
      <c r="A252" s="110">
        <v>234</v>
      </c>
      <c r="B252" s="66" t="s">
        <v>235</v>
      </c>
      <c r="C252" s="6" t="s">
        <v>244</v>
      </c>
      <c r="D252" s="6" t="s">
        <v>249</v>
      </c>
      <c r="E252" s="7" t="s">
        <v>207</v>
      </c>
      <c r="F252" s="47" t="s">
        <v>0</v>
      </c>
      <c r="G252" s="42" t="s">
        <v>50</v>
      </c>
      <c r="H252" s="137" t="s">
        <v>89</v>
      </c>
      <c r="I252" s="9" t="s">
        <v>96</v>
      </c>
      <c r="J252" s="62"/>
      <c r="K252" s="63"/>
      <c r="L252" s="63">
        <v>1</v>
      </c>
      <c r="M252" s="63">
        <v>1</v>
      </c>
      <c r="N252" s="63"/>
      <c r="O252" s="63"/>
      <c r="P252" s="63"/>
      <c r="Q252" s="63"/>
      <c r="R252" s="49"/>
      <c r="S252" s="7" t="s">
        <v>280</v>
      </c>
      <c r="T252" s="7" t="s">
        <v>271</v>
      </c>
      <c r="U252" s="7" t="s">
        <v>207</v>
      </c>
      <c r="V252" s="42" t="s">
        <v>50</v>
      </c>
      <c r="W252" s="137" t="s">
        <v>89</v>
      </c>
      <c r="X252" s="9" t="s">
        <v>96</v>
      </c>
      <c r="Y252" s="62"/>
      <c r="Z252" s="63"/>
      <c r="AA252" s="63"/>
      <c r="AB252" s="63"/>
      <c r="AC252" s="63">
        <v>1</v>
      </c>
      <c r="AD252" s="63">
        <v>1</v>
      </c>
      <c r="AE252" s="63"/>
      <c r="AF252" s="63"/>
      <c r="AG252" s="49"/>
    </row>
    <row r="253" spans="1:33">
      <c r="A253" s="110">
        <v>235</v>
      </c>
      <c r="B253" s="66" t="s">
        <v>293</v>
      </c>
      <c r="C253" s="6" t="s">
        <v>244</v>
      </c>
      <c r="D253" s="6" t="s">
        <v>249</v>
      </c>
      <c r="E253" s="7" t="s">
        <v>207</v>
      </c>
      <c r="F253" s="47" t="s">
        <v>0</v>
      </c>
      <c r="G253" s="42" t="s">
        <v>108</v>
      </c>
      <c r="H253" s="137" t="s">
        <v>89</v>
      </c>
      <c r="I253" s="9" t="s">
        <v>90</v>
      </c>
      <c r="J253" s="62"/>
      <c r="K253" s="63"/>
      <c r="L253" s="63"/>
      <c r="M253" s="63"/>
      <c r="N253" s="63"/>
      <c r="O253" s="63"/>
      <c r="P253" s="63"/>
      <c r="Q253" s="63"/>
      <c r="R253" s="49"/>
      <c r="S253" s="7"/>
      <c r="T253" s="7"/>
      <c r="U253" s="7" t="s">
        <v>207</v>
      </c>
      <c r="V253" s="42" t="s">
        <v>108</v>
      </c>
      <c r="W253" s="137" t="s">
        <v>89</v>
      </c>
      <c r="X253" s="9" t="s">
        <v>90</v>
      </c>
      <c r="Y253" s="62"/>
      <c r="Z253" s="63"/>
      <c r="AA253" s="63"/>
      <c r="AB253" s="63"/>
      <c r="AC253" s="63"/>
      <c r="AD253" s="63"/>
      <c r="AE253" s="63"/>
      <c r="AF253" s="63"/>
      <c r="AG253" s="49"/>
    </row>
    <row r="254" spans="1:33">
      <c r="A254" s="110">
        <v>236</v>
      </c>
      <c r="B254" s="66" t="s">
        <v>235</v>
      </c>
      <c r="C254" s="6" t="s">
        <v>242</v>
      </c>
      <c r="D254" s="6" t="s">
        <v>249</v>
      </c>
      <c r="E254" s="7" t="s">
        <v>207</v>
      </c>
      <c r="F254" s="47" t="s">
        <v>0</v>
      </c>
      <c r="G254" s="42" t="s">
        <v>50</v>
      </c>
      <c r="H254" s="137" t="s">
        <v>89</v>
      </c>
      <c r="I254" s="9" t="s">
        <v>96</v>
      </c>
      <c r="J254" s="62"/>
      <c r="K254" s="63"/>
      <c r="L254" s="63"/>
      <c r="M254" s="63">
        <v>1</v>
      </c>
      <c r="N254" s="63"/>
      <c r="O254" s="63"/>
      <c r="P254" s="63"/>
      <c r="Q254" s="63"/>
      <c r="R254" s="49"/>
      <c r="S254" s="7" t="s">
        <v>280</v>
      </c>
      <c r="T254" s="7" t="s">
        <v>273</v>
      </c>
      <c r="U254" s="7" t="s">
        <v>207</v>
      </c>
      <c r="V254" s="42" t="s">
        <v>50</v>
      </c>
      <c r="W254" s="137" t="s">
        <v>89</v>
      </c>
      <c r="X254" s="9" t="s">
        <v>96</v>
      </c>
      <c r="Y254" s="62"/>
      <c r="Z254" s="63">
        <v>1</v>
      </c>
      <c r="AA254" s="63"/>
      <c r="AB254" s="63"/>
      <c r="AC254" s="63"/>
      <c r="AD254" s="63"/>
      <c r="AE254" s="63"/>
      <c r="AF254" s="63"/>
      <c r="AG254" s="49"/>
    </row>
    <row r="255" spans="1:33">
      <c r="A255" s="110">
        <v>237</v>
      </c>
      <c r="B255" s="66" t="s">
        <v>239</v>
      </c>
      <c r="C255" s="6" t="s">
        <v>243</v>
      </c>
      <c r="D255" s="6" t="s">
        <v>251</v>
      </c>
      <c r="E255" s="7" t="s">
        <v>207</v>
      </c>
      <c r="F255" s="47" t="s">
        <v>89</v>
      </c>
      <c r="G255" s="42" t="s">
        <v>108</v>
      </c>
      <c r="H255" s="137" t="s">
        <v>89</v>
      </c>
      <c r="I255" s="9" t="s">
        <v>90</v>
      </c>
      <c r="J255" s="62"/>
      <c r="K255" s="63"/>
      <c r="L255" s="63"/>
      <c r="M255" s="63"/>
      <c r="N255" s="63"/>
      <c r="O255" s="63"/>
      <c r="P255" s="63"/>
      <c r="Q255" s="63"/>
      <c r="R255" s="49"/>
      <c r="S255" s="7"/>
      <c r="T255" s="7"/>
      <c r="U255" s="7" t="s">
        <v>207</v>
      </c>
      <c r="V255" s="42" t="s">
        <v>108</v>
      </c>
      <c r="W255" s="137" t="s">
        <v>89</v>
      </c>
      <c r="X255" s="9" t="s">
        <v>90</v>
      </c>
      <c r="Y255" s="62"/>
      <c r="Z255" s="63"/>
      <c r="AA255" s="63"/>
      <c r="AB255" s="63"/>
      <c r="AC255" s="63"/>
      <c r="AD255" s="63"/>
      <c r="AE255" s="63"/>
      <c r="AF255" s="63"/>
      <c r="AG255" s="49"/>
    </row>
    <row r="256" spans="1:33">
      <c r="A256" s="110">
        <v>238</v>
      </c>
      <c r="B256" s="66" t="s">
        <v>235</v>
      </c>
      <c r="C256" s="6" t="s">
        <v>245</v>
      </c>
      <c r="D256" s="6" t="s">
        <v>248</v>
      </c>
      <c r="E256" s="7" t="s">
        <v>207</v>
      </c>
      <c r="F256" s="47" t="s">
        <v>89</v>
      </c>
      <c r="G256" s="42" t="s">
        <v>50</v>
      </c>
      <c r="H256" s="137" t="s">
        <v>89</v>
      </c>
      <c r="I256" s="9" t="s">
        <v>96</v>
      </c>
      <c r="J256" s="62"/>
      <c r="K256" s="63"/>
      <c r="L256" s="63">
        <v>1</v>
      </c>
      <c r="M256" s="63">
        <v>1</v>
      </c>
      <c r="N256" s="63"/>
      <c r="O256" s="63"/>
      <c r="P256" s="63"/>
      <c r="Q256" s="63">
        <v>1</v>
      </c>
      <c r="R256" s="49"/>
      <c r="S256" s="7" t="s">
        <v>281</v>
      </c>
      <c r="T256" s="7" t="s">
        <v>270</v>
      </c>
      <c r="U256" s="7" t="s">
        <v>207</v>
      </c>
      <c r="V256" s="42" t="s">
        <v>50</v>
      </c>
      <c r="W256" s="137" t="s">
        <v>89</v>
      </c>
      <c r="X256" s="9" t="s">
        <v>96</v>
      </c>
      <c r="Y256" s="62"/>
      <c r="Z256" s="63"/>
      <c r="AA256" s="63"/>
      <c r="AB256" s="63"/>
      <c r="AC256" s="63">
        <v>1</v>
      </c>
      <c r="AD256" s="63"/>
      <c r="AE256" s="63"/>
      <c r="AF256" s="63"/>
      <c r="AG256" s="49"/>
    </row>
    <row r="257" spans="1:33">
      <c r="A257" s="110">
        <v>239</v>
      </c>
      <c r="B257" s="66" t="s">
        <v>235</v>
      </c>
      <c r="C257" s="47" t="s">
        <v>244</v>
      </c>
      <c r="D257" s="47" t="s">
        <v>248</v>
      </c>
      <c r="E257" s="47" t="s">
        <v>207</v>
      </c>
      <c r="F257" s="47" t="s">
        <v>89</v>
      </c>
      <c r="G257" s="42" t="s">
        <v>50</v>
      </c>
      <c r="H257" s="137" t="s">
        <v>89</v>
      </c>
      <c r="I257" s="9" t="s">
        <v>96</v>
      </c>
      <c r="J257" s="62"/>
      <c r="K257" s="63"/>
      <c r="L257" s="63"/>
      <c r="M257" s="63">
        <v>1</v>
      </c>
      <c r="N257" s="63"/>
      <c r="O257" s="63"/>
      <c r="P257" s="63"/>
      <c r="Q257" s="63"/>
      <c r="R257" s="49"/>
      <c r="S257" s="7" t="s">
        <v>280</v>
      </c>
      <c r="T257" s="7" t="s">
        <v>273</v>
      </c>
      <c r="U257" s="47" t="s">
        <v>207</v>
      </c>
      <c r="V257" s="42" t="s">
        <v>50</v>
      </c>
      <c r="W257" s="137" t="s">
        <v>89</v>
      </c>
      <c r="X257" s="9" t="s">
        <v>96</v>
      </c>
      <c r="Y257" s="62"/>
      <c r="Z257" s="63">
        <v>1</v>
      </c>
      <c r="AA257" s="63"/>
      <c r="AB257" s="63"/>
      <c r="AC257" s="63"/>
      <c r="AD257" s="63"/>
      <c r="AE257" s="63"/>
      <c r="AF257" s="63"/>
      <c r="AG257" s="49"/>
    </row>
    <row r="258" spans="1:33">
      <c r="A258" s="110">
        <v>240</v>
      </c>
      <c r="B258" s="66" t="s">
        <v>294</v>
      </c>
      <c r="C258" s="6" t="s">
        <v>242</v>
      </c>
      <c r="D258" s="6" t="s">
        <v>253</v>
      </c>
      <c r="E258" s="7" t="s">
        <v>207</v>
      </c>
      <c r="F258" s="47" t="s">
        <v>0</v>
      </c>
      <c r="G258" s="42" t="s">
        <v>50</v>
      </c>
      <c r="H258" s="137" t="s">
        <v>89</v>
      </c>
      <c r="I258" s="9" t="s">
        <v>96</v>
      </c>
      <c r="J258" s="62"/>
      <c r="K258" s="63"/>
      <c r="L258" s="63">
        <v>1</v>
      </c>
      <c r="M258" s="63">
        <v>1</v>
      </c>
      <c r="N258" s="63"/>
      <c r="O258" s="63"/>
      <c r="P258" s="63"/>
      <c r="Q258" s="63"/>
      <c r="R258" s="49"/>
      <c r="S258" s="7" t="s">
        <v>282</v>
      </c>
      <c r="T258" s="7" t="s">
        <v>273</v>
      </c>
      <c r="U258" s="7" t="s">
        <v>207</v>
      </c>
      <c r="V258" s="42" t="s">
        <v>50</v>
      </c>
      <c r="W258" s="137" t="s">
        <v>89</v>
      </c>
      <c r="X258" s="9" t="s">
        <v>96</v>
      </c>
      <c r="Y258" s="62"/>
      <c r="Z258" s="63">
        <v>1</v>
      </c>
      <c r="AA258" s="63"/>
      <c r="AB258" s="63"/>
      <c r="AC258" s="63"/>
      <c r="AD258" s="63">
        <v>1</v>
      </c>
      <c r="AE258" s="63"/>
      <c r="AF258" s="63"/>
      <c r="AG258" s="49"/>
    </row>
    <row r="259" spans="1:33">
      <c r="A259" s="110">
        <v>241</v>
      </c>
      <c r="B259" s="66" t="s">
        <v>240</v>
      </c>
      <c r="C259" s="6" t="s">
        <v>244</v>
      </c>
      <c r="D259" s="6" t="s">
        <v>250</v>
      </c>
      <c r="E259" s="7" t="s">
        <v>207</v>
      </c>
      <c r="F259" s="47" t="s">
        <v>89</v>
      </c>
      <c r="G259" s="42" t="s">
        <v>108</v>
      </c>
      <c r="H259" s="137" t="s">
        <v>89</v>
      </c>
      <c r="I259" s="9" t="s">
        <v>90</v>
      </c>
      <c r="J259" s="62"/>
      <c r="K259" s="63"/>
      <c r="L259" s="63"/>
      <c r="M259" s="63"/>
      <c r="N259" s="63"/>
      <c r="O259" s="63"/>
      <c r="P259" s="63"/>
      <c r="Q259" s="63"/>
      <c r="R259" s="49"/>
      <c r="S259" s="7"/>
      <c r="T259" s="7"/>
      <c r="U259" s="7" t="s">
        <v>207</v>
      </c>
      <c r="V259" s="42" t="s">
        <v>108</v>
      </c>
      <c r="W259" s="137" t="s">
        <v>89</v>
      </c>
      <c r="X259" s="9" t="s">
        <v>90</v>
      </c>
      <c r="Y259" s="62"/>
      <c r="Z259" s="63"/>
      <c r="AA259" s="63"/>
      <c r="AB259" s="63"/>
      <c r="AC259" s="63"/>
      <c r="AD259" s="63"/>
      <c r="AE259" s="63"/>
      <c r="AF259" s="63"/>
      <c r="AG259" s="49"/>
    </row>
    <row r="260" spans="1:33">
      <c r="A260" s="110">
        <v>242</v>
      </c>
      <c r="B260" s="66" t="s">
        <v>293</v>
      </c>
      <c r="C260" s="6" t="s">
        <v>244</v>
      </c>
      <c r="D260" s="6" t="s">
        <v>247</v>
      </c>
      <c r="E260" s="7" t="s">
        <v>207</v>
      </c>
      <c r="F260" s="47" t="s">
        <v>0</v>
      </c>
      <c r="G260" s="42" t="s">
        <v>108</v>
      </c>
      <c r="H260" s="137" t="s">
        <v>89</v>
      </c>
      <c r="I260" s="9" t="s">
        <v>90</v>
      </c>
      <c r="J260" s="62"/>
      <c r="K260" s="63"/>
      <c r="L260" s="63"/>
      <c r="M260" s="63"/>
      <c r="N260" s="63"/>
      <c r="O260" s="63"/>
      <c r="P260" s="63"/>
      <c r="Q260" s="63"/>
      <c r="R260" s="49"/>
      <c r="S260" s="7"/>
      <c r="T260" s="7"/>
      <c r="U260" s="7" t="s">
        <v>207</v>
      </c>
      <c r="V260" s="42" t="s">
        <v>108</v>
      </c>
      <c r="W260" s="137" t="s">
        <v>89</v>
      </c>
      <c r="X260" s="9" t="s">
        <v>90</v>
      </c>
      <c r="Y260" s="62"/>
      <c r="Z260" s="63"/>
      <c r="AA260" s="63"/>
      <c r="AB260" s="63"/>
      <c r="AC260" s="63"/>
      <c r="AD260" s="63"/>
      <c r="AE260" s="63"/>
      <c r="AF260" s="63"/>
      <c r="AG260" s="49"/>
    </row>
    <row r="261" spans="1:33">
      <c r="A261" s="110">
        <v>243</v>
      </c>
      <c r="B261" s="66" t="s">
        <v>293</v>
      </c>
      <c r="C261" s="6" t="s">
        <v>243</v>
      </c>
      <c r="D261" s="6" t="s">
        <v>248</v>
      </c>
      <c r="E261" s="7" t="s">
        <v>207</v>
      </c>
      <c r="F261" s="47" t="s">
        <v>0</v>
      </c>
      <c r="G261" s="42" t="s">
        <v>108</v>
      </c>
      <c r="H261" s="137" t="s">
        <v>89</v>
      </c>
      <c r="I261" s="9" t="s">
        <v>90</v>
      </c>
      <c r="J261" s="62"/>
      <c r="K261" s="63"/>
      <c r="L261" s="63"/>
      <c r="M261" s="63"/>
      <c r="N261" s="63"/>
      <c r="O261" s="63"/>
      <c r="P261" s="63"/>
      <c r="Q261" s="63"/>
      <c r="R261" s="49"/>
      <c r="S261" s="7"/>
      <c r="T261" s="7"/>
      <c r="U261" s="7" t="s">
        <v>207</v>
      </c>
      <c r="V261" s="42" t="s">
        <v>108</v>
      </c>
      <c r="W261" s="137" t="s">
        <v>89</v>
      </c>
      <c r="X261" s="9" t="s">
        <v>90</v>
      </c>
      <c r="Y261" s="62"/>
      <c r="Z261" s="63"/>
      <c r="AA261" s="63"/>
      <c r="AB261" s="63"/>
      <c r="AC261" s="63"/>
      <c r="AD261" s="63"/>
      <c r="AE261" s="63"/>
      <c r="AF261" s="63"/>
      <c r="AG261" s="49"/>
    </row>
    <row r="262" spans="1:33">
      <c r="A262" s="110">
        <v>244</v>
      </c>
      <c r="B262" s="66" t="s">
        <v>240</v>
      </c>
      <c r="C262" s="6" t="s">
        <v>243</v>
      </c>
      <c r="D262" s="6" t="s">
        <v>253</v>
      </c>
      <c r="E262" s="7" t="s">
        <v>207</v>
      </c>
      <c r="F262" s="47" t="s">
        <v>89</v>
      </c>
      <c r="G262" s="42" t="s">
        <v>108</v>
      </c>
      <c r="H262" s="137" t="s">
        <v>89</v>
      </c>
      <c r="I262" s="9" t="s">
        <v>90</v>
      </c>
      <c r="J262" s="62"/>
      <c r="K262" s="63"/>
      <c r="L262" s="63"/>
      <c r="M262" s="63"/>
      <c r="N262" s="63"/>
      <c r="O262" s="63"/>
      <c r="P262" s="63"/>
      <c r="Q262" s="63"/>
      <c r="R262" s="49"/>
      <c r="S262" s="7"/>
      <c r="T262" s="7"/>
      <c r="U262" s="7" t="s">
        <v>207</v>
      </c>
      <c r="V262" s="42" t="s">
        <v>108</v>
      </c>
      <c r="W262" s="137" t="s">
        <v>89</v>
      </c>
      <c r="X262" s="9" t="s">
        <v>90</v>
      </c>
      <c r="Y262" s="62"/>
      <c r="Z262" s="63"/>
      <c r="AA262" s="63"/>
      <c r="AB262" s="63"/>
      <c r="AC262" s="63"/>
      <c r="AD262" s="63"/>
      <c r="AE262" s="63"/>
      <c r="AF262" s="63"/>
      <c r="AG262" s="49"/>
    </row>
    <row r="263" spans="1:33">
      <c r="A263" s="110">
        <v>245</v>
      </c>
      <c r="B263" s="66" t="s">
        <v>294</v>
      </c>
      <c r="C263" s="6" t="s">
        <v>242</v>
      </c>
      <c r="D263" s="6" t="s">
        <v>251</v>
      </c>
      <c r="E263" s="7" t="s">
        <v>207</v>
      </c>
      <c r="F263" s="47" t="s">
        <v>0</v>
      </c>
      <c r="G263" s="42" t="s">
        <v>108</v>
      </c>
      <c r="H263" s="137" t="s">
        <v>89</v>
      </c>
      <c r="I263" s="9" t="s">
        <v>90</v>
      </c>
      <c r="J263" s="62"/>
      <c r="K263" s="63"/>
      <c r="L263" s="63"/>
      <c r="M263" s="63"/>
      <c r="N263" s="63"/>
      <c r="O263" s="63"/>
      <c r="P263" s="63"/>
      <c r="Q263" s="63"/>
      <c r="R263" s="49"/>
      <c r="S263" s="7"/>
      <c r="T263" s="7"/>
      <c r="U263" s="7" t="s">
        <v>207</v>
      </c>
      <c r="V263" s="42" t="s">
        <v>108</v>
      </c>
      <c r="W263" s="137" t="s">
        <v>89</v>
      </c>
      <c r="X263" s="9" t="s">
        <v>90</v>
      </c>
      <c r="Y263" s="62"/>
      <c r="Z263" s="63"/>
      <c r="AA263" s="63"/>
      <c r="AB263" s="63"/>
      <c r="AC263" s="63"/>
      <c r="AD263" s="63"/>
      <c r="AE263" s="63"/>
      <c r="AF263" s="63"/>
      <c r="AG263" s="49"/>
    </row>
    <row r="264" spans="1:33">
      <c r="A264" s="110">
        <v>246</v>
      </c>
      <c r="B264" s="66" t="s">
        <v>240</v>
      </c>
      <c r="C264" s="6" t="s">
        <v>243</v>
      </c>
      <c r="D264" s="6" t="s">
        <v>251</v>
      </c>
      <c r="E264" s="7" t="s">
        <v>207</v>
      </c>
      <c r="F264" s="47" t="s">
        <v>89</v>
      </c>
      <c r="G264" s="42" t="s">
        <v>108</v>
      </c>
      <c r="H264" s="137" t="s">
        <v>89</v>
      </c>
      <c r="I264" s="9" t="s">
        <v>90</v>
      </c>
      <c r="J264" s="62"/>
      <c r="K264" s="63"/>
      <c r="L264" s="63"/>
      <c r="M264" s="63"/>
      <c r="N264" s="63"/>
      <c r="O264" s="63"/>
      <c r="P264" s="63"/>
      <c r="Q264" s="63"/>
      <c r="R264" s="49"/>
      <c r="S264" s="66"/>
      <c r="T264" s="66"/>
      <c r="U264" s="7" t="s">
        <v>207</v>
      </c>
      <c r="V264" s="42" t="s">
        <v>108</v>
      </c>
      <c r="W264" s="137" t="s">
        <v>89</v>
      </c>
      <c r="X264" s="9" t="s">
        <v>90</v>
      </c>
      <c r="Y264" s="62"/>
      <c r="Z264" s="63"/>
      <c r="AA264" s="63"/>
      <c r="AB264" s="63"/>
      <c r="AC264" s="63"/>
      <c r="AD264" s="63"/>
      <c r="AE264" s="63"/>
      <c r="AF264" s="63"/>
      <c r="AG264" s="49"/>
    </row>
    <row r="265" spans="1:33">
      <c r="A265" s="110">
        <v>247</v>
      </c>
      <c r="B265" s="66" t="s">
        <v>240</v>
      </c>
      <c r="C265" s="6" t="s">
        <v>243</v>
      </c>
      <c r="D265" s="6" t="s">
        <v>251</v>
      </c>
      <c r="E265" s="7" t="s">
        <v>207</v>
      </c>
      <c r="F265" s="47" t="s">
        <v>89</v>
      </c>
      <c r="G265" s="42" t="s">
        <v>108</v>
      </c>
      <c r="H265" s="137" t="s">
        <v>89</v>
      </c>
      <c r="I265" s="9" t="s">
        <v>90</v>
      </c>
      <c r="J265" s="62"/>
      <c r="K265" s="63"/>
      <c r="L265" s="63"/>
      <c r="M265" s="63"/>
      <c r="N265" s="63"/>
      <c r="O265" s="63"/>
      <c r="P265" s="63"/>
      <c r="Q265" s="63"/>
      <c r="R265" s="49"/>
      <c r="S265" s="7"/>
      <c r="T265" s="7"/>
      <c r="U265" s="7" t="s">
        <v>207</v>
      </c>
      <c r="V265" s="42" t="s">
        <v>108</v>
      </c>
      <c r="W265" s="137" t="s">
        <v>89</v>
      </c>
      <c r="X265" s="9" t="s">
        <v>90</v>
      </c>
      <c r="Y265" s="62"/>
      <c r="Z265" s="63"/>
      <c r="AA265" s="63"/>
      <c r="AB265" s="63"/>
      <c r="AC265" s="63"/>
      <c r="AD265" s="63"/>
      <c r="AE265" s="63"/>
      <c r="AF265" s="63"/>
      <c r="AG265" s="49"/>
    </row>
    <row r="266" spans="1:33">
      <c r="A266" s="110">
        <v>248</v>
      </c>
      <c r="B266" s="66" t="s">
        <v>238</v>
      </c>
      <c r="C266" s="6" t="s">
        <v>245</v>
      </c>
      <c r="D266" s="6" t="s">
        <v>251</v>
      </c>
      <c r="E266" s="7" t="s">
        <v>207</v>
      </c>
      <c r="F266" s="47" t="s">
        <v>89</v>
      </c>
      <c r="G266" s="42" t="s">
        <v>108</v>
      </c>
      <c r="H266" s="137" t="s">
        <v>89</v>
      </c>
      <c r="I266" s="9" t="s">
        <v>90</v>
      </c>
      <c r="J266" s="62"/>
      <c r="K266" s="63"/>
      <c r="L266" s="63"/>
      <c r="M266" s="63"/>
      <c r="N266" s="63"/>
      <c r="O266" s="63"/>
      <c r="P266" s="63"/>
      <c r="Q266" s="63"/>
      <c r="R266" s="49"/>
      <c r="S266" s="66"/>
      <c r="T266" s="66"/>
      <c r="U266" s="7" t="s">
        <v>207</v>
      </c>
      <c r="V266" s="42" t="s">
        <v>108</v>
      </c>
      <c r="W266" s="137" t="s">
        <v>89</v>
      </c>
      <c r="X266" s="9" t="s">
        <v>90</v>
      </c>
      <c r="Y266" s="62"/>
      <c r="Z266" s="63"/>
      <c r="AA266" s="63"/>
      <c r="AB266" s="63"/>
      <c r="AC266" s="63"/>
      <c r="AD266" s="63"/>
      <c r="AE266" s="63"/>
      <c r="AF266" s="63"/>
      <c r="AG266" s="49"/>
    </row>
    <row r="267" spans="1:33">
      <c r="A267" s="110">
        <v>249</v>
      </c>
      <c r="B267" s="66" t="s">
        <v>235</v>
      </c>
      <c r="C267" s="6" t="s">
        <v>242</v>
      </c>
      <c r="D267" s="6" t="s">
        <v>248</v>
      </c>
      <c r="E267" s="7" t="s">
        <v>207</v>
      </c>
      <c r="F267" s="47" t="s">
        <v>0</v>
      </c>
      <c r="G267" s="42" t="s">
        <v>108</v>
      </c>
      <c r="H267" s="137" t="s">
        <v>89</v>
      </c>
      <c r="I267" s="9" t="s">
        <v>90</v>
      </c>
      <c r="J267" s="62"/>
      <c r="K267" s="63"/>
      <c r="L267" s="63"/>
      <c r="M267" s="63"/>
      <c r="N267" s="63"/>
      <c r="O267" s="63"/>
      <c r="P267" s="63"/>
      <c r="Q267" s="63"/>
      <c r="R267" s="49"/>
      <c r="S267" s="7"/>
      <c r="T267" s="7"/>
      <c r="U267" s="7" t="s">
        <v>207</v>
      </c>
      <c r="V267" s="42" t="s">
        <v>108</v>
      </c>
      <c r="W267" s="137" t="s">
        <v>89</v>
      </c>
      <c r="X267" s="9" t="s">
        <v>90</v>
      </c>
      <c r="Y267" s="62"/>
      <c r="Z267" s="63"/>
      <c r="AA267" s="63"/>
      <c r="AB267" s="63"/>
      <c r="AC267" s="63"/>
      <c r="AD267" s="63"/>
      <c r="AE267" s="63"/>
      <c r="AF267" s="63"/>
      <c r="AG267" s="49"/>
    </row>
    <row r="268" spans="1:33">
      <c r="A268" s="110">
        <v>250</v>
      </c>
      <c r="B268" s="66" t="s">
        <v>235</v>
      </c>
      <c r="C268" s="6" t="s">
        <v>243</v>
      </c>
      <c r="D268" s="6" t="s">
        <v>251</v>
      </c>
      <c r="E268" s="7" t="s">
        <v>207</v>
      </c>
      <c r="F268" s="47" t="s">
        <v>89</v>
      </c>
      <c r="G268" s="42" t="s">
        <v>311</v>
      </c>
      <c r="H268" s="137" t="s">
        <v>89</v>
      </c>
      <c r="I268" s="9" t="s">
        <v>96</v>
      </c>
      <c r="J268" s="62"/>
      <c r="K268" s="63"/>
      <c r="L268" s="63"/>
      <c r="M268" s="63">
        <v>1</v>
      </c>
      <c r="N268" s="63"/>
      <c r="O268" s="63"/>
      <c r="P268" s="63"/>
      <c r="Q268" s="63"/>
      <c r="R268" s="49"/>
      <c r="S268" s="7" t="s">
        <v>281</v>
      </c>
      <c r="T268" s="7" t="s">
        <v>271</v>
      </c>
      <c r="U268" s="7" t="s">
        <v>207</v>
      </c>
      <c r="V268" s="42" t="s">
        <v>311</v>
      </c>
      <c r="W268" s="137" t="s">
        <v>89</v>
      </c>
      <c r="X268" s="9" t="s">
        <v>96</v>
      </c>
      <c r="Y268" s="62"/>
      <c r="Z268" s="63">
        <v>1</v>
      </c>
      <c r="AA268" s="63"/>
      <c r="AB268" s="63"/>
      <c r="AC268" s="63"/>
      <c r="AD268" s="63"/>
      <c r="AE268" s="63"/>
      <c r="AF268" s="63"/>
      <c r="AG268" s="49"/>
    </row>
    <row r="269" spans="1:33">
      <c r="A269" s="148"/>
      <c r="B269" s="149"/>
      <c r="C269" s="149"/>
      <c r="D269" s="150"/>
      <c r="E269" s="150"/>
      <c r="F269" s="149"/>
      <c r="G269" s="150"/>
      <c r="H269" s="150"/>
      <c r="I269" s="150"/>
      <c r="J269" s="150"/>
      <c r="K269" s="150"/>
      <c r="L269" s="150"/>
      <c r="M269" s="150"/>
      <c r="N269" s="150"/>
      <c r="O269" s="150"/>
      <c r="P269" s="150"/>
      <c r="Q269" s="150"/>
      <c r="R269" s="150"/>
      <c r="S269" s="149"/>
      <c r="T269" s="149"/>
      <c r="U269" s="149"/>
      <c r="V269" s="150"/>
      <c r="W269" s="150"/>
      <c r="X269" s="150"/>
      <c r="Y269" s="150"/>
      <c r="Z269" s="150"/>
      <c r="AA269" s="150"/>
      <c r="AB269" s="150"/>
      <c r="AC269" s="150"/>
      <c r="AD269" s="150"/>
      <c r="AE269" s="150"/>
      <c r="AF269" s="150"/>
      <c r="AG269" s="150"/>
    </row>
    <row r="270" spans="1:33">
      <c r="A270" s="151"/>
      <c r="B270" s="152"/>
      <c r="C270" s="152"/>
      <c r="D270" s="153"/>
      <c r="E270" s="153"/>
      <c r="F270" s="152"/>
      <c r="G270" s="153"/>
      <c r="H270" s="153"/>
      <c r="I270" s="153"/>
      <c r="J270" s="153"/>
      <c r="K270" s="153"/>
      <c r="L270" s="153"/>
      <c r="M270" s="153"/>
      <c r="N270" s="153"/>
      <c r="O270" s="153"/>
      <c r="P270" s="153"/>
      <c r="Q270" s="153"/>
      <c r="R270" s="153"/>
      <c r="S270" s="152"/>
      <c r="T270" s="152"/>
      <c r="U270" s="152"/>
      <c r="V270" s="153"/>
      <c r="W270" s="153"/>
      <c r="X270" s="153"/>
      <c r="Y270" s="153"/>
      <c r="Z270" s="153"/>
      <c r="AA270" s="153"/>
      <c r="AB270" s="153"/>
      <c r="AC270" s="153"/>
      <c r="AD270" s="153"/>
      <c r="AE270" s="153"/>
      <c r="AF270" s="153"/>
      <c r="AG270" s="153"/>
    </row>
    <row r="271" spans="1:33">
      <c r="A271" s="151"/>
      <c r="B271" s="152"/>
      <c r="C271" s="152"/>
      <c r="D271" s="153"/>
      <c r="E271" s="153"/>
      <c r="F271" s="152"/>
      <c r="G271" s="153"/>
      <c r="H271" s="153"/>
      <c r="I271" s="153"/>
      <c r="J271" s="153"/>
      <c r="K271" s="153"/>
      <c r="L271" s="153"/>
      <c r="M271" s="153"/>
      <c r="N271" s="153"/>
      <c r="O271" s="153"/>
      <c r="P271" s="153"/>
      <c r="Q271" s="153"/>
      <c r="R271" s="153"/>
      <c r="S271" s="152"/>
      <c r="T271" s="152"/>
      <c r="U271" s="152"/>
      <c r="V271" s="153"/>
      <c r="W271" s="153"/>
      <c r="X271" s="153"/>
      <c r="Y271" s="153"/>
      <c r="Z271" s="153"/>
      <c r="AA271" s="153"/>
      <c r="AB271" s="153"/>
      <c r="AC271" s="153"/>
      <c r="AD271" s="153"/>
      <c r="AE271" s="153"/>
      <c r="AF271" s="153"/>
      <c r="AG271" s="153"/>
    </row>
    <row r="272" spans="1:33">
      <c r="A272" s="151"/>
      <c r="B272" s="152"/>
      <c r="C272" s="152"/>
      <c r="D272" s="153"/>
      <c r="E272" s="153"/>
      <c r="F272" s="152"/>
      <c r="G272" s="153"/>
      <c r="H272" s="153"/>
      <c r="I272" s="153"/>
      <c r="J272" s="153"/>
      <c r="K272" s="153"/>
      <c r="L272" s="153"/>
      <c r="M272" s="153"/>
      <c r="N272" s="153"/>
      <c r="O272" s="153"/>
      <c r="P272" s="153"/>
      <c r="Q272" s="153"/>
      <c r="R272" s="153"/>
      <c r="S272" s="152"/>
      <c r="T272" s="152"/>
      <c r="U272" s="152"/>
      <c r="V272" s="153"/>
      <c r="W272" s="153"/>
      <c r="X272" s="153"/>
      <c r="Y272" s="153"/>
      <c r="Z272" s="153"/>
      <c r="AA272" s="153"/>
      <c r="AB272" s="153"/>
      <c r="AC272" s="153"/>
      <c r="AD272" s="153"/>
      <c r="AE272" s="153"/>
      <c r="AF272" s="153"/>
      <c r="AG272" s="153"/>
    </row>
    <row r="273" spans="1:33">
      <c r="A273" s="151"/>
      <c r="B273" s="152"/>
      <c r="C273" s="152"/>
      <c r="D273" s="153"/>
      <c r="E273" s="153"/>
      <c r="F273" s="152"/>
      <c r="G273" s="153"/>
      <c r="H273" s="153"/>
      <c r="I273" s="153"/>
      <c r="J273" s="153"/>
      <c r="K273" s="153"/>
      <c r="L273" s="153"/>
      <c r="M273" s="153"/>
      <c r="N273" s="153"/>
      <c r="O273" s="153"/>
      <c r="P273" s="153"/>
      <c r="Q273" s="153"/>
      <c r="R273" s="153"/>
      <c r="S273" s="152"/>
      <c r="T273" s="152"/>
      <c r="U273" s="152"/>
      <c r="V273" s="153"/>
      <c r="W273" s="153"/>
      <c r="X273" s="153"/>
      <c r="Y273" s="153"/>
      <c r="Z273" s="153"/>
      <c r="AA273" s="153"/>
      <c r="AB273" s="153"/>
      <c r="AC273" s="153"/>
      <c r="AD273" s="153"/>
      <c r="AE273" s="153"/>
      <c r="AF273" s="153"/>
      <c r="AG273" s="153"/>
    </row>
    <row r="274" spans="1:33">
      <c r="A274" s="151"/>
      <c r="B274" s="152"/>
      <c r="C274" s="152"/>
      <c r="D274" s="153"/>
      <c r="E274" s="153"/>
      <c r="F274" s="152"/>
      <c r="G274" s="153"/>
      <c r="H274" s="153"/>
      <c r="I274" s="153"/>
      <c r="J274" s="153"/>
      <c r="K274" s="153"/>
      <c r="L274" s="153"/>
      <c r="M274" s="153"/>
      <c r="N274" s="153"/>
      <c r="O274" s="153"/>
      <c r="P274" s="153"/>
      <c r="Q274" s="153"/>
      <c r="R274" s="153"/>
      <c r="S274" s="152"/>
      <c r="T274" s="152"/>
      <c r="U274" s="152"/>
      <c r="V274" s="153"/>
      <c r="W274" s="153"/>
      <c r="X274" s="153"/>
      <c r="Y274" s="153"/>
      <c r="Z274" s="153"/>
      <c r="AA274" s="153"/>
      <c r="AB274" s="153"/>
      <c r="AC274" s="153"/>
      <c r="AD274" s="153"/>
      <c r="AE274" s="153"/>
      <c r="AF274" s="153"/>
      <c r="AG274" s="153"/>
    </row>
    <row r="275" spans="1:33">
      <c r="A275" s="151"/>
      <c r="B275" s="152"/>
      <c r="C275" s="152"/>
      <c r="D275" s="153"/>
      <c r="E275" s="153"/>
      <c r="F275" s="152"/>
      <c r="G275" s="153"/>
      <c r="H275" s="153"/>
      <c r="I275" s="153"/>
      <c r="J275" s="153"/>
      <c r="K275" s="153"/>
      <c r="L275" s="153"/>
      <c r="M275" s="153"/>
      <c r="N275" s="153"/>
      <c r="O275" s="153"/>
      <c r="P275" s="153"/>
      <c r="Q275" s="153"/>
      <c r="R275" s="153"/>
      <c r="S275" s="152"/>
      <c r="T275" s="152"/>
      <c r="U275" s="152"/>
      <c r="V275" s="153"/>
      <c r="W275" s="153"/>
      <c r="X275" s="153"/>
      <c r="Y275" s="153"/>
      <c r="Z275" s="153"/>
      <c r="AA275" s="153"/>
      <c r="AB275" s="153"/>
      <c r="AC275" s="153"/>
      <c r="AD275" s="153"/>
      <c r="AE275" s="153"/>
      <c r="AF275" s="153"/>
      <c r="AG275" s="153"/>
    </row>
    <row r="276" spans="1:33">
      <c r="A276" s="151"/>
      <c r="B276" s="152"/>
      <c r="C276" s="152"/>
      <c r="D276" s="153"/>
      <c r="E276" s="153"/>
      <c r="F276" s="152"/>
      <c r="G276" s="153"/>
      <c r="H276" s="153"/>
      <c r="I276" s="153"/>
      <c r="J276" s="153"/>
      <c r="K276" s="153"/>
      <c r="L276" s="153"/>
      <c r="M276" s="153"/>
      <c r="N276" s="153"/>
      <c r="O276" s="153"/>
      <c r="P276" s="153"/>
      <c r="Q276" s="153"/>
      <c r="R276" s="153"/>
      <c r="S276" s="152"/>
      <c r="T276" s="152"/>
      <c r="U276" s="152"/>
      <c r="V276" s="153"/>
      <c r="W276" s="153"/>
      <c r="X276" s="153"/>
      <c r="Y276" s="153"/>
      <c r="Z276" s="153"/>
      <c r="AA276" s="153"/>
      <c r="AB276" s="153"/>
      <c r="AC276" s="153"/>
      <c r="AD276" s="153"/>
      <c r="AE276" s="153"/>
      <c r="AF276" s="153"/>
      <c r="AG276" s="153"/>
    </row>
    <row r="277" spans="1:33">
      <c r="A277" s="151"/>
      <c r="B277" s="152"/>
      <c r="C277" s="152"/>
      <c r="D277" s="153"/>
      <c r="E277" s="153"/>
      <c r="F277" s="152"/>
      <c r="G277" s="153"/>
      <c r="H277" s="153"/>
      <c r="I277" s="153"/>
      <c r="J277" s="153"/>
      <c r="K277" s="153"/>
      <c r="L277" s="153"/>
      <c r="M277" s="153"/>
      <c r="N277" s="153"/>
      <c r="O277" s="153"/>
      <c r="P277" s="153"/>
      <c r="Q277" s="153"/>
      <c r="R277" s="153"/>
      <c r="S277" s="152"/>
      <c r="T277" s="152"/>
      <c r="U277" s="152"/>
      <c r="V277" s="153"/>
      <c r="W277" s="153"/>
      <c r="X277" s="153"/>
      <c r="Y277" s="153"/>
      <c r="Z277" s="153"/>
      <c r="AA277" s="153"/>
      <c r="AB277" s="153"/>
      <c r="AC277" s="153"/>
      <c r="AD277" s="153"/>
      <c r="AE277" s="153"/>
      <c r="AF277" s="153"/>
      <c r="AG277" s="153"/>
    </row>
    <row r="278" spans="1:33">
      <c r="A278" s="151"/>
      <c r="B278" s="152"/>
      <c r="C278" s="152"/>
      <c r="D278" s="153"/>
      <c r="E278" s="153"/>
      <c r="F278" s="152"/>
      <c r="G278" s="153"/>
      <c r="H278" s="153"/>
      <c r="I278" s="153"/>
      <c r="J278" s="153"/>
      <c r="K278" s="153"/>
      <c r="L278" s="153"/>
      <c r="M278" s="153"/>
      <c r="N278" s="153"/>
      <c r="O278" s="153"/>
      <c r="P278" s="153"/>
      <c r="Q278" s="153"/>
      <c r="R278" s="153"/>
      <c r="S278" s="152"/>
      <c r="T278" s="152"/>
      <c r="U278" s="152"/>
      <c r="V278" s="153"/>
      <c r="W278" s="153"/>
      <c r="X278" s="153"/>
      <c r="Y278" s="153"/>
      <c r="Z278" s="153"/>
      <c r="AA278" s="153"/>
      <c r="AB278" s="153"/>
      <c r="AC278" s="153"/>
      <c r="AD278" s="153"/>
      <c r="AE278" s="153"/>
      <c r="AF278" s="153"/>
      <c r="AG278" s="153"/>
    </row>
    <row r="279" spans="1:33">
      <c r="A279" s="151"/>
      <c r="B279" s="152"/>
      <c r="C279" s="152"/>
      <c r="D279" s="153"/>
      <c r="E279" s="153"/>
      <c r="F279" s="152"/>
      <c r="G279" s="153"/>
      <c r="H279" s="153"/>
      <c r="I279" s="153"/>
      <c r="J279" s="153"/>
      <c r="K279" s="153"/>
      <c r="L279" s="153"/>
      <c r="M279" s="153"/>
      <c r="N279" s="153"/>
      <c r="O279" s="153"/>
      <c r="P279" s="153"/>
      <c r="Q279" s="153"/>
      <c r="R279" s="153"/>
      <c r="S279" s="152"/>
      <c r="T279" s="152"/>
      <c r="U279" s="152"/>
      <c r="V279" s="153"/>
      <c r="W279" s="153"/>
      <c r="X279" s="153"/>
      <c r="Y279" s="153"/>
      <c r="Z279" s="153"/>
      <c r="AA279" s="153"/>
      <c r="AB279" s="153"/>
      <c r="AC279" s="153"/>
      <c r="AD279" s="153"/>
      <c r="AE279" s="153"/>
      <c r="AF279" s="153"/>
      <c r="AG279" s="153"/>
    </row>
    <row r="280" spans="1:33">
      <c r="A280" s="151"/>
      <c r="B280" s="152"/>
      <c r="C280" s="152"/>
      <c r="D280" s="153"/>
      <c r="E280" s="153"/>
      <c r="F280" s="152"/>
      <c r="G280" s="153"/>
      <c r="H280" s="153"/>
      <c r="I280" s="153"/>
      <c r="J280" s="153"/>
      <c r="K280" s="153"/>
      <c r="L280" s="153"/>
      <c r="M280" s="153"/>
      <c r="N280" s="153"/>
      <c r="O280" s="153"/>
      <c r="P280" s="153"/>
      <c r="Q280" s="153"/>
      <c r="R280" s="153"/>
      <c r="S280" s="152"/>
      <c r="T280" s="152"/>
      <c r="U280" s="152"/>
      <c r="V280" s="153"/>
      <c r="W280" s="153"/>
      <c r="X280" s="153"/>
      <c r="Y280" s="153"/>
      <c r="Z280" s="153"/>
      <c r="AA280" s="153"/>
      <c r="AB280" s="153"/>
      <c r="AC280" s="153"/>
      <c r="AD280" s="153"/>
      <c r="AE280" s="153"/>
      <c r="AF280" s="153"/>
      <c r="AG280" s="153"/>
    </row>
    <row r="281" spans="1:33">
      <c r="A281" s="151"/>
      <c r="B281" s="152"/>
      <c r="C281" s="152"/>
      <c r="D281" s="153"/>
      <c r="E281" s="153"/>
      <c r="F281" s="152"/>
      <c r="G281" s="153"/>
      <c r="H281" s="153"/>
      <c r="I281" s="153"/>
      <c r="J281" s="153"/>
      <c r="K281" s="153"/>
      <c r="L281" s="153"/>
      <c r="M281" s="153"/>
      <c r="N281" s="153"/>
      <c r="O281" s="153"/>
      <c r="P281" s="153"/>
      <c r="Q281" s="153"/>
      <c r="R281" s="153"/>
      <c r="S281" s="152"/>
      <c r="T281" s="152"/>
      <c r="U281" s="152"/>
      <c r="V281" s="153"/>
      <c r="W281" s="153"/>
      <c r="X281" s="153"/>
      <c r="Y281" s="153"/>
      <c r="Z281" s="153"/>
      <c r="AA281" s="153"/>
      <c r="AB281" s="153"/>
      <c r="AC281" s="153"/>
      <c r="AD281" s="153"/>
      <c r="AE281" s="153"/>
      <c r="AF281" s="153"/>
      <c r="AG281" s="153"/>
    </row>
    <row r="282" spans="1:33">
      <c r="A282" s="151"/>
      <c r="B282" s="152"/>
      <c r="C282" s="152"/>
      <c r="D282" s="153"/>
      <c r="E282" s="153"/>
      <c r="F282" s="152"/>
      <c r="G282" s="153"/>
      <c r="H282" s="153"/>
      <c r="I282" s="153"/>
      <c r="J282" s="153"/>
      <c r="K282" s="153"/>
      <c r="L282" s="153"/>
      <c r="M282" s="153"/>
      <c r="N282" s="153"/>
      <c r="O282" s="153"/>
      <c r="P282" s="153"/>
      <c r="Q282" s="153"/>
      <c r="R282" s="153"/>
      <c r="S282" s="152"/>
      <c r="T282" s="152"/>
      <c r="U282" s="152"/>
      <c r="V282" s="153"/>
      <c r="W282" s="153"/>
      <c r="X282" s="153"/>
      <c r="Y282" s="153"/>
      <c r="Z282" s="153"/>
      <c r="AA282" s="153"/>
      <c r="AB282" s="153"/>
      <c r="AC282" s="153"/>
      <c r="AD282" s="153"/>
      <c r="AE282" s="153"/>
      <c r="AF282" s="153"/>
      <c r="AG282" s="153"/>
    </row>
    <row r="283" spans="1:33">
      <c r="A283" s="151"/>
      <c r="B283" s="152"/>
      <c r="C283" s="152"/>
      <c r="D283" s="153"/>
      <c r="E283" s="153"/>
      <c r="F283" s="152"/>
      <c r="G283" s="153"/>
      <c r="H283" s="153"/>
      <c r="I283" s="153"/>
      <c r="J283" s="153"/>
      <c r="K283" s="153"/>
      <c r="L283" s="153"/>
      <c r="M283" s="153"/>
      <c r="N283" s="153"/>
      <c r="O283" s="153"/>
      <c r="P283" s="153"/>
      <c r="Q283" s="153"/>
      <c r="R283" s="153"/>
      <c r="S283" s="152"/>
      <c r="T283" s="152"/>
      <c r="U283" s="152"/>
      <c r="V283" s="153"/>
      <c r="W283" s="153"/>
      <c r="X283" s="153"/>
      <c r="Y283" s="153"/>
      <c r="Z283" s="153"/>
      <c r="AA283" s="153"/>
      <c r="AB283" s="153"/>
      <c r="AC283" s="153"/>
      <c r="AD283" s="153"/>
      <c r="AE283" s="153"/>
      <c r="AF283" s="153"/>
      <c r="AG283" s="153"/>
    </row>
    <row r="284" spans="1:33">
      <c r="A284" s="151"/>
      <c r="B284" s="152"/>
      <c r="C284" s="152"/>
      <c r="D284" s="153"/>
      <c r="E284" s="153"/>
      <c r="F284" s="152"/>
      <c r="G284" s="153"/>
      <c r="H284" s="153"/>
      <c r="I284" s="153"/>
      <c r="J284" s="153"/>
      <c r="K284" s="153"/>
      <c r="L284" s="153"/>
      <c r="M284" s="153"/>
      <c r="N284" s="153"/>
      <c r="O284" s="153"/>
      <c r="P284" s="153"/>
      <c r="Q284" s="153"/>
      <c r="R284" s="153"/>
      <c r="S284" s="152"/>
      <c r="T284" s="152"/>
      <c r="U284" s="152"/>
      <c r="V284" s="153"/>
      <c r="W284" s="153"/>
      <c r="X284" s="153"/>
      <c r="Y284" s="153"/>
      <c r="Z284" s="153"/>
      <c r="AA284" s="153"/>
      <c r="AB284" s="153"/>
      <c r="AC284" s="153"/>
      <c r="AD284" s="153"/>
      <c r="AE284" s="153"/>
      <c r="AF284" s="153"/>
      <c r="AG284" s="153"/>
    </row>
    <row r="285" spans="1:33">
      <c r="A285" s="151"/>
      <c r="B285" s="152"/>
      <c r="C285" s="152"/>
      <c r="D285" s="153"/>
      <c r="E285" s="153"/>
      <c r="F285" s="152"/>
      <c r="G285" s="153"/>
      <c r="H285" s="153"/>
      <c r="I285" s="153"/>
      <c r="J285" s="153"/>
      <c r="K285" s="153"/>
      <c r="L285" s="153"/>
      <c r="M285" s="153"/>
      <c r="N285" s="153"/>
      <c r="O285" s="153"/>
      <c r="P285" s="153"/>
      <c r="Q285" s="153"/>
      <c r="R285" s="153"/>
      <c r="S285" s="152"/>
      <c r="T285" s="152"/>
      <c r="U285" s="152"/>
      <c r="V285" s="153"/>
      <c r="W285" s="153"/>
      <c r="X285" s="153"/>
      <c r="Y285" s="153"/>
      <c r="Z285" s="153"/>
      <c r="AA285" s="153"/>
      <c r="AB285" s="153"/>
      <c r="AC285" s="153"/>
      <c r="AD285" s="153"/>
      <c r="AE285" s="153"/>
      <c r="AF285" s="153"/>
      <c r="AG285" s="153"/>
    </row>
    <row r="286" spans="1:33">
      <c r="A286" s="151"/>
      <c r="B286" s="152"/>
      <c r="C286" s="152"/>
      <c r="D286" s="153"/>
      <c r="E286" s="153"/>
      <c r="F286" s="152"/>
      <c r="G286" s="153"/>
      <c r="H286" s="153"/>
      <c r="I286" s="153"/>
      <c r="J286" s="153"/>
      <c r="K286" s="153"/>
      <c r="L286" s="153"/>
      <c r="M286" s="153"/>
      <c r="N286" s="153"/>
      <c r="O286" s="153"/>
      <c r="P286" s="153"/>
      <c r="Q286" s="153"/>
      <c r="R286" s="153"/>
      <c r="S286" s="152"/>
      <c r="T286" s="152"/>
      <c r="U286" s="152"/>
      <c r="V286" s="153"/>
      <c r="W286" s="153"/>
      <c r="X286" s="153"/>
      <c r="Y286" s="153"/>
      <c r="Z286" s="153"/>
      <c r="AA286" s="153"/>
      <c r="AB286" s="153"/>
      <c r="AC286" s="153"/>
      <c r="AD286" s="153"/>
      <c r="AE286" s="153"/>
      <c r="AF286" s="153"/>
      <c r="AG286" s="153"/>
    </row>
    <row r="287" spans="1:33">
      <c r="A287" s="151"/>
      <c r="B287" s="152"/>
      <c r="C287" s="152"/>
      <c r="D287" s="153"/>
      <c r="E287" s="153"/>
      <c r="F287" s="152"/>
      <c r="G287" s="153"/>
      <c r="H287" s="153"/>
      <c r="I287" s="153"/>
      <c r="J287" s="153"/>
      <c r="K287" s="153"/>
      <c r="L287" s="153"/>
      <c r="M287" s="153"/>
      <c r="N287" s="153"/>
      <c r="O287" s="153"/>
      <c r="P287" s="153"/>
      <c r="Q287" s="153"/>
      <c r="R287" s="153"/>
      <c r="S287" s="152"/>
      <c r="T287" s="152"/>
      <c r="U287" s="152"/>
      <c r="V287" s="153"/>
      <c r="W287" s="153"/>
      <c r="X287" s="153"/>
      <c r="Y287" s="153"/>
      <c r="Z287" s="153"/>
      <c r="AA287" s="153"/>
      <c r="AB287" s="153"/>
      <c r="AC287" s="153"/>
      <c r="AD287" s="153"/>
      <c r="AE287" s="153"/>
      <c r="AF287" s="153"/>
      <c r="AG287" s="153"/>
    </row>
    <row r="288" spans="1:33">
      <c r="A288" s="151"/>
      <c r="B288" s="152"/>
      <c r="C288" s="152"/>
      <c r="D288" s="153"/>
      <c r="E288" s="153"/>
      <c r="F288" s="152"/>
      <c r="G288" s="153"/>
      <c r="H288" s="153"/>
      <c r="I288" s="153"/>
      <c r="J288" s="153"/>
      <c r="K288" s="153"/>
      <c r="L288" s="153"/>
      <c r="M288" s="153"/>
      <c r="N288" s="153"/>
      <c r="O288" s="153"/>
      <c r="P288" s="153"/>
      <c r="Q288" s="153"/>
      <c r="R288" s="153"/>
      <c r="S288" s="152"/>
      <c r="T288" s="152"/>
      <c r="U288" s="152"/>
      <c r="V288" s="153"/>
      <c r="W288" s="153"/>
      <c r="X288" s="153"/>
      <c r="Y288" s="153"/>
      <c r="Z288" s="153"/>
      <c r="AA288" s="153"/>
      <c r="AB288" s="153"/>
      <c r="AC288" s="153"/>
      <c r="AD288" s="153"/>
      <c r="AE288" s="153"/>
      <c r="AF288" s="153"/>
      <c r="AG288" s="153"/>
    </row>
    <row r="289" spans="1:33">
      <c r="A289" s="151"/>
      <c r="B289" s="152"/>
      <c r="C289" s="152"/>
      <c r="D289" s="153"/>
      <c r="E289" s="153"/>
      <c r="F289" s="152"/>
      <c r="G289" s="153"/>
      <c r="H289" s="153"/>
      <c r="I289" s="153"/>
      <c r="J289" s="153"/>
      <c r="K289" s="153"/>
      <c r="L289" s="153"/>
      <c r="M289" s="153"/>
      <c r="N289" s="153"/>
      <c r="O289" s="153"/>
      <c r="P289" s="153"/>
      <c r="Q289" s="153"/>
      <c r="R289" s="153"/>
      <c r="S289" s="152"/>
      <c r="T289" s="152"/>
      <c r="U289" s="152"/>
      <c r="V289" s="153"/>
      <c r="W289" s="153"/>
      <c r="X289" s="153"/>
      <c r="Y289" s="153"/>
      <c r="Z289" s="153"/>
      <c r="AA289" s="153"/>
      <c r="AB289" s="153"/>
      <c r="AC289" s="153"/>
      <c r="AD289" s="153"/>
      <c r="AE289" s="153"/>
      <c r="AF289" s="153"/>
      <c r="AG289" s="153"/>
    </row>
    <row r="290" spans="1:33">
      <c r="A290" s="151"/>
      <c r="B290" s="152"/>
      <c r="C290" s="152"/>
      <c r="D290" s="153"/>
      <c r="E290" s="153"/>
      <c r="F290" s="152"/>
      <c r="G290" s="153"/>
      <c r="H290" s="153"/>
      <c r="I290" s="153"/>
      <c r="J290" s="153"/>
      <c r="K290" s="153"/>
      <c r="L290" s="153"/>
      <c r="M290" s="153"/>
      <c r="N290" s="153"/>
      <c r="O290" s="153"/>
      <c r="P290" s="153"/>
      <c r="Q290" s="153"/>
      <c r="R290" s="153"/>
      <c r="S290" s="152"/>
      <c r="T290" s="152"/>
      <c r="U290" s="152"/>
      <c r="V290" s="153"/>
      <c r="W290" s="153"/>
      <c r="X290" s="153"/>
      <c r="Y290" s="153"/>
      <c r="Z290" s="153"/>
      <c r="AA290" s="153"/>
      <c r="AB290" s="153"/>
      <c r="AC290" s="153"/>
      <c r="AD290" s="153"/>
      <c r="AE290" s="153"/>
      <c r="AF290" s="153"/>
      <c r="AG290" s="153"/>
    </row>
    <row r="291" spans="1:33">
      <c r="A291" s="151"/>
      <c r="B291" s="152"/>
      <c r="C291" s="152"/>
      <c r="D291" s="153"/>
      <c r="E291" s="153"/>
      <c r="F291" s="152"/>
      <c r="G291" s="153"/>
      <c r="H291" s="153"/>
      <c r="I291" s="153"/>
      <c r="J291" s="153"/>
      <c r="K291" s="153"/>
      <c r="L291" s="153"/>
      <c r="M291" s="153"/>
      <c r="N291" s="153"/>
      <c r="O291" s="153"/>
      <c r="P291" s="153"/>
      <c r="Q291" s="153"/>
      <c r="R291" s="153"/>
      <c r="S291" s="152"/>
      <c r="T291" s="152"/>
      <c r="U291" s="152"/>
      <c r="V291" s="153"/>
      <c r="W291" s="153"/>
      <c r="X291" s="153"/>
      <c r="Y291" s="153"/>
      <c r="Z291" s="153"/>
      <c r="AA291" s="153"/>
      <c r="AB291" s="153"/>
      <c r="AC291" s="153"/>
      <c r="AD291" s="153"/>
      <c r="AE291" s="153"/>
      <c r="AF291" s="153"/>
      <c r="AG291" s="153"/>
    </row>
    <row r="292" spans="1:33">
      <c r="A292" s="151"/>
      <c r="B292" s="152"/>
      <c r="C292" s="152"/>
      <c r="D292" s="153"/>
      <c r="E292" s="153"/>
      <c r="F292" s="152"/>
      <c r="G292" s="153"/>
      <c r="H292" s="153"/>
      <c r="I292" s="153"/>
      <c r="J292" s="153"/>
      <c r="K292" s="153"/>
      <c r="L292" s="153"/>
      <c r="M292" s="153"/>
      <c r="N292" s="153"/>
      <c r="O292" s="153"/>
      <c r="P292" s="153"/>
      <c r="Q292" s="153"/>
      <c r="R292" s="153"/>
      <c r="S292" s="152"/>
      <c r="T292" s="152"/>
      <c r="U292" s="152"/>
      <c r="V292" s="153"/>
      <c r="W292" s="153"/>
      <c r="X292" s="153"/>
      <c r="Y292" s="153"/>
      <c r="Z292" s="153"/>
      <c r="AA292" s="153"/>
      <c r="AB292" s="153"/>
      <c r="AC292" s="153"/>
      <c r="AD292" s="153"/>
      <c r="AE292" s="153"/>
      <c r="AF292" s="153"/>
      <c r="AG292" s="153"/>
    </row>
    <row r="293" spans="1:33">
      <c r="A293" s="151"/>
      <c r="B293" s="152"/>
      <c r="C293" s="152"/>
      <c r="D293" s="153"/>
      <c r="E293" s="153"/>
      <c r="F293" s="152"/>
      <c r="G293" s="153"/>
      <c r="H293" s="153"/>
      <c r="I293" s="153"/>
      <c r="J293" s="153"/>
      <c r="K293" s="153"/>
      <c r="L293" s="153"/>
      <c r="M293" s="153"/>
      <c r="N293" s="153"/>
      <c r="O293" s="153"/>
      <c r="P293" s="153"/>
      <c r="Q293" s="153"/>
      <c r="R293" s="153"/>
      <c r="S293" s="152"/>
      <c r="T293" s="152"/>
      <c r="U293" s="152"/>
      <c r="V293" s="153"/>
      <c r="W293" s="153"/>
      <c r="X293" s="153"/>
      <c r="Y293" s="153"/>
      <c r="Z293" s="153"/>
      <c r="AA293" s="153"/>
      <c r="AB293" s="153"/>
      <c r="AC293" s="153"/>
      <c r="AD293" s="153"/>
      <c r="AE293" s="153"/>
      <c r="AF293" s="153"/>
      <c r="AG293" s="153"/>
    </row>
    <row r="294" spans="1:33">
      <c r="A294" s="151"/>
      <c r="B294" s="152"/>
      <c r="C294" s="152"/>
      <c r="D294" s="153"/>
      <c r="E294" s="153"/>
      <c r="F294" s="152"/>
      <c r="G294" s="153"/>
      <c r="H294" s="153"/>
      <c r="I294" s="153"/>
      <c r="J294" s="153"/>
      <c r="K294" s="153"/>
      <c r="L294" s="153"/>
      <c r="M294" s="153"/>
      <c r="N294" s="153"/>
      <c r="O294" s="153"/>
      <c r="P294" s="153"/>
      <c r="Q294" s="153"/>
      <c r="R294" s="153"/>
      <c r="S294" s="152"/>
      <c r="T294" s="152"/>
      <c r="U294" s="152"/>
      <c r="V294" s="153"/>
      <c r="W294" s="153"/>
      <c r="X294" s="153"/>
      <c r="Y294" s="153"/>
      <c r="Z294" s="153"/>
      <c r="AA294" s="153"/>
      <c r="AB294" s="153"/>
      <c r="AC294" s="153"/>
      <c r="AD294" s="153"/>
      <c r="AE294" s="153"/>
      <c r="AF294" s="153"/>
      <c r="AG294" s="153"/>
    </row>
    <row r="295" spans="1:33">
      <c r="A295" s="151"/>
      <c r="B295" s="152"/>
      <c r="C295" s="152"/>
      <c r="D295" s="153"/>
      <c r="E295" s="153"/>
      <c r="F295" s="152"/>
      <c r="G295" s="153"/>
      <c r="H295" s="153"/>
      <c r="I295" s="153"/>
      <c r="J295" s="153"/>
      <c r="K295" s="153"/>
      <c r="L295" s="153"/>
      <c r="M295" s="153"/>
      <c r="N295" s="153"/>
      <c r="O295" s="153"/>
      <c r="P295" s="153"/>
      <c r="Q295" s="153"/>
      <c r="R295" s="153"/>
      <c r="S295" s="152"/>
      <c r="T295" s="152"/>
      <c r="U295" s="152"/>
      <c r="V295" s="153"/>
      <c r="W295" s="153"/>
      <c r="X295" s="153"/>
      <c r="Y295" s="153"/>
      <c r="Z295" s="153"/>
      <c r="AA295" s="153"/>
      <c r="AB295" s="153"/>
      <c r="AC295" s="153"/>
      <c r="AD295" s="153"/>
      <c r="AE295" s="153"/>
      <c r="AF295" s="153"/>
      <c r="AG295" s="153"/>
    </row>
    <row r="296" spans="1:33">
      <c r="A296" s="151"/>
      <c r="B296" s="152"/>
      <c r="C296" s="152"/>
      <c r="D296" s="153"/>
      <c r="E296" s="153"/>
      <c r="F296" s="152"/>
      <c r="G296" s="153"/>
      <c r="H296" s="153"/>
      <c r="I296" s="153"/>
      <c r="J296" s="153"/>
      <c r="K296" s="153"/>
      <c r="L296" s="153"/>
      <c r="M296" s="153"/>
      <c r="N296" s="153"/>
      <c r="O296" s="153"/>
      <c r="P296" s="153"/>
      <c r="Q296" s="153"/>
      <c r="R296" s="153"/>
      <c r="S296" s="152"/>
      <c r="T296" s="152"/>
      <c r="U296" s="152"/>
      <c r="V296" s="153"/>
      <c r="W296" s="153"/>
      <c r="X296" s="153"/>
      <c r="Y296" s="153"/>
      <c r="Z296" s="153"/>
      <c r="AA296" s="153"/>
      <c r="AB296" s="153"/>
      <c r="AC296" s="153"/>
      <c r="AD296" s="153"/>
      <c r="AE296" s="153"/>
      <c r="AF296" s="153"/>
      <c r="AG296" s="153"/>
    </row>
    <row r="297" spans="1:33">
      <c r="A297" s="151"/>
      <c r="B297" s="152"/>
      <c r="C297" s="152"/>
      <c r="D297" s="153"/>
      <c r="E297" s="153"/>
      <c r="F297" s="152"/>
      <c r="G297" s="153"/>
      <c r="H297" s="153"/>
      <c r="I297" s="153"/>
      <c r="J297" s="153"/>
      <c r="K297" s="153"/>
      <c r="L297" s="153"/>
      <c r="M297" s="153"/>
      <c r="N297" s="153"/>
      <c r="O297" s="153"/>
      <c r="P297" s="153"/>
      <c r="Q297" s="153"/>
      <c r="R297" s="153"/>
      <c r="S297" s="152"/>
      <c r="T297" s="152"/>
      <c r="U297" s="152"/>
      <c r="V297" s="153"/>
      <c r="W297" s="153"/>
      <c r="X297" s="153"/>
      <c r="Y297" s="153"/>
      <c r="Z297" s="153"/>
      <c r="AA297" s="153"/>
      <c r="AB297" s="153"/>
      <c r="AC297" s="153"/>
      <c r="AD297" s="153"/>
      <c r="AE297" s="153"/>
      <c r="AF297" s="153"/>
      <c r="AG297" s="153"/>
    </row>
    <row r="298" spans="1:33">
      <c r="A298" s="151"/>
      <c r="B298" s="152"/>
      <c r="C298" s="152"/>
      <c r="D298" s="153"/>
      <c r="E298" s="153"/>
      <c r="F298" s="152"/>
      <c r="G298" s="153"/>
      <c r="H298" s="153"/>
      <c r="I298" s="153"/>
      <c r="J298" s="153"/>
      <c r="K298" s="153"/>
      <c r="L298" s="153"/>
      <c r="M298" s="153"/>
      <c r="N298" s="153"/>
      <c r="O298" s="153"/>
      <c r="P298" s="153"/>
      <c r="Q298" s="153"/>
      <c r="R298" s="153"/>
      <c r="S298" s="152"/>
      <c r="T298" s="152"/>
      <c r="U298" s="152"/>
      <c r="V298" s="153"/>
      <c r="W298" s="153"/>
      <c r="X298" s="153"/>
      <c r="Y298" s="153"/>
      <c r="Z298" s="153"/>
      <c r="AA298" s="153"/>
      <c r="AB298" s="153"/>
      <c r="AC298" s="153"/>
      <c r="AD298" s="153"/>
      <c r="AE298" s="153"/>
      <c r="AF298" s="153"/>
      <c r="AG298" s="153"/>
    </row>
    <row r="299" spans="1:33">
      <c r="A299" s="151"/>
      <c r="B299" s="152"/>
      <c r="C299" s="152"/>
      <c r="D299" s="153"/>
      <c r="E299" s="153"/>
      <c r="F299" s="152"/>
      <c r="G299" s="153"/>
      <c r="H299" s="153"/>
      <c r="I299" s="153"/>
      <c r="J299" s="153"/>
      <c r="K299" s="153"/>
      <c r="L299" s="153"/>
      <c r="M299" s="153"/>
      <c r="N299" s="153"/>
      <c r="O299" s="153"/>
      <c r="P299" s="153"/>
      <c r="Q299" s="153"/>
      <c r="R299" s="153"/>
      <c r="S299" s="152"/>
      <c r="T299" s="152"/>
      <c r="U299" s="152"/>
      <c r="V299" s="153"/>
      <c r="W299" s="153"/>
      <c r="X299" s="153"/>
      <c r="Y299" s="153"/>
      <c r="Z299" s="153"/>
      <c r="AA299" s="153"/>
      <c r="AB299" s="153"/>
      <c r="AC299" s="153"/>
      <c r="AD299" s="153"/>
      <c r="AE299" s="153"/>
      <c r="AF299" s="153"/>
      <c r="AG299" s="153"/>
    </row>
    <row r="300" spans="1:33">
      <c r="A300" s="151"/>
      <c r="B300" s="152"/>
      <c r="C300" s="152"/>
      <c r="D300" s="153"/>
      <c r="E300" s="153"/>
      <c r="F300" s="152"/>
      <c r="G300" s="153"/>
      <c r="H300" s="153"/>
      <c r="I300" s="153"/>
      <c r="J300" s="153"/>
      <c r="K300" s="153"/>
      <c r="L300" s="153"/>
      <c r="M300" s="153"/>
      <c r="N300" s="153"/>
      <c r="O300" s="153"/>
      <c r="P300" s="153"/>
      <c r="Q300" s="153"/>
      <c r="R300" s="153"/>
      <c r="S300" s="152"/>
      <c r="T300" s="152"/>
      <c r="U300" s="152"/>
      <c r="V300" s="153"/>
      <c r="W300" s="153"/>
      <c r="X300" s="153"/>
      <c r="Y300" s="153"/>
      <c r="Z300" s="153"/>
      <c r="AA300" s="153"/>
      <c r="AB300" s="153"/>
      <c r="AC300" s="153"/>
      <c r="AD300" s="153"/>
      <c r="AE300" s="153"/>
      <c r="AF300" s="153"/>
      <c r="AG300" s="153"/>
    </row>
    <row r="301" spans="1:33">
      <c r="A301" s="151"/>
      <c r="B301" s="152"/>
      <c r="C301" s="152"/>
      <c r="D301" s="153"/>
      <c r="E301" s="153"/>
      <c r="F301" s="152"/>
      <c r="G301" s="153"/>
      <c r="H301" s="153"/>
      <c r="I301" s="153"/>
      <c r="J301" s="153"/>
      <c r="K301" s="153"/>
      <c r="L301" s="153"/>
      <c r="M301" s="153"/>
      <c r="N301" s="153"/>
      <c r="O301" s="153"/>
      <c r="P301" s="153"/>
      <c r="Q301" s="153"/>
      <c r="R301" s="153"/>
      <c r="S301" s="152"/>
      <c r="T301" s="152"/>
      <c r="U301" s="152"/>
      <c r="V301" s="153"/>
      <c r="W301" s="153"/>
      <c r="X301" s="153"/>
      <c r="Y301" s="153"/>
      <c r="Z301" s="153"/>
      <c r="AA301" s="153"/>
      <c r="AB301" s="153"/>
      <c r="AC301" s="153"/>
      <c r="AD301" s="153"/>
      <c r="AE301" s="153"/>
      <c r="AF301" s="153"/>
      <c r="AG301" s="153"/>
    </row>
    <row r="302" spans="1:33">
      <c r="A302" s="151"/>
      <c r="B302" s="152"/>
      <c r="C302" s="152"/>
      <c r="D302" s="153"/>
      <c r="E302" s="153"/>
      <c r="F302" s="152"/>
      <c r="G302" s="153"/>
      <c r="H302" s="153"/>
      <c r="I302" s="153"/>
      <c r="J302" s="153"/>
      <c r="K302" s="153"/>
      <c r="L302" s="153"/>
      <c r="M302" s="153"/>
      <c r="N302" s="153"/>
      <c r="O302" s="153"/>
      <c r="P302" s="153"/>
      <c r="Q302" s="153"/>
      <c r="R302" s="153"/>
      <c r="S302" s="152"/>
      <c r="T302" s="152"/>
      <c r="U302" s="152"/>
      <c r="V302" s="153"/>
      <c r="W302" s="153"/>
      <c r="X302" s="153"/>
      <c r="Y302" s="153"/>
      <c r="Z302" s="153"/>
      <c r="AA302" s="153"/>
      <c r="AB302" s="153"/>
      <c r="AC302" s="153"/>
      <c r="AD302" s="153"/>
      <c r="AE302" s="153"/>
      <c r="AF302" s="153"/>
      <c r="AG302" s="153"/>
    </row>
    <row r="303" spans="1:33">
      <c r="A303" s="151"/>
      <c r="B303" s="152"/>
      <c r="C303" s="152"/>
      <c r="D303" s="153"/>
      <c r="E303" s="153"/>
      <c r="F303" s="152"/>
      <c r="G303" s="153"/>
      <c r="H303" s="153"/>
      <c r="I303" s="153"/>
      <c r="J303" s="153"/>
      <c r="K303" s="153"/>
      <c r="L303" s="153"/>
      <c r="M303" s="153"/>
      <c r="N303" s="153"/>
      <c r="O303" s="153"/>
      <c r="P303" s="153"/>
      <c r="Q303" s="153"/>
      <c r="R303" s="153"/>
      <c r="S303" s="152"/>
      <c r="T303" s="152"/>
      <c r="U303" s="152"/>
      <c r="V303" s="153"/>
      <c r="W303" s="153"/>
      <c r="X303" s="153"/>
      <c r="Y303" s="153"/>
      <c r="Z303" s="153"/>
      <c r="AA303" s="153"/>
      <c r="AB303" s="153"/>
      <c r="AC303" s="153"/>
      <c r="AD303" s="153"/>
      <c r="AE303" s="153"/>
      <c r="AF303" s="153"/>
      <c r="AG303" s="153"/>
    </row>
    <row r="304" spans="1:33">
      <c r="A304" s="151"/>
      <c r="B304" s="152"/>
      <c r="C304" s="152"/>
      <c r="D304" s="153"/>
      <c r="E304" s="153"/>
      <c r="F304" s="152"/>
      <c r="G304" s="153"/>
      <c r="H304" s="153"/>
      <c r="I304" s="153"/>
      <c r="J304" s="153"/>
      <c r="K304" s="153"/>
      <c r="L304" s="153"/>
      <c r="M304" s="153"/>
      <c r="N304" s="153"/>
      <c r="O304" s="153"/>
      <c r="P304" s="153"/>
      <c r="Q304" s="153"/>
      <c r="R304" s="153"/>
      <c r="S304" s="152"/>
      <c r="T304" s="152"/>
      <c r="U304" s="152"/>
      <c r="V304" s="153"/>
      <c r="W304" s="153"/>
      <c r="X304" s="153"/>
      <c r="Y304" s="153"/>
      <c r="Z304" s="153"/>
      <c r="AA304" s="153"/>
      <c r="AB304" s="153"/>
      <c r="AC304" s="153"/>
      <c r="AD304" s="153"/>
      <c r="AE304" s="153"/>
      <c r="AF304" s="153"/>
      <c r="AG304" s="153"/>
    </row>
    <row r="305" spans="1:33">
      <c r="A305" s="151"/>
      <c r="B305" s="152"/>
      <c r="C305" s="152"/>
      <c r="D305" s="153"/>
      <c r="E305" s="153"/>
      <c r="F305" s="152"/>
      <c r="G305" s="153"/>
      <c r="H305" s="153"/>
      <c r="I305" s="153"/>
      <c r="J305" s="153"/>
      <c r="K305" s="153"/>
      <c r="L305" s="153"/>
      <c r="M305" s="153"/>
      <c r="N305" s="153"/>
      <c r="O305" s="153"/>
      <c r="P305" s="153"/>
      <c r="Q305" s="153"/>
      <c r="R305" s="153"/>
      <c r="S305" s="152"/>
      <c r="T305" s="152"/>
      <c r="U305" s="152"/>
      <c r="V305" s="153"/>
      <c r="W305" s="153"/>
      <c r="X305" s="153"/>
      <c r="Y305" s="153"/>
      <c r="Z305" s="153"/>
      <c r="AA305" s="153"/>
      <c r="AB305" s="153"/>
      <c r="AC305" s="153"/>
      <c r="AD305" s="153"/>
      <c r="AE305" s="153"/>
      <c r="AF305" s="153"/>
      <c r="AG305" s="153"/>
    </row>
    <row r="306" spans="1:33">
      <c r="A306" s="151"/>
      <c r="B306" s="152"/>
      <c r="C306" s="152"/>
      <c r="D306" s="153"/>
      <c r="E306" s="153"/>
      <c r="F306" s="152"/>
      <c r="G306" s="153"/>
      <c r="H306" s="153"/>
      <c r="I306" s="153"/>
      <c r="J306" s="153"/>
      <c r="K306" s="153"/>
      <c r="L306" s="153"/>
      <c r="M306" s="153"/>
      <c r="N306" s="153"/>
      <c r="O306" s="153"/>
      <c r="P306" s="153"/>
      <c r="Q306" s="153"/>
      <c r="R306" s="153"/>
      <c r="S306" s="152"/>
      <c r="T306" s="152"/>
      <c r="U306" s="152"/>
      <c r="V306" s="153"/>
      <c r="W306" s="153"/>
      <c r="X306" s="153"/>
      <c r="Y306" s="153"/>
      <c r="Z306" s="153"/>
      <c r="AA306" s="153"/>
      <c r="AB306" s="153"/>
      <c r="AC306" s="153"/>
      <c r="AD306" s="153"/>
      <c r="AE306" s="153"/>
      <c r="AF306" s="153"/>
      <c r="AG306" s="153"/>
    </row>
    <row r="307" spans="1:33">
      <c r="A307" s="151"/>
      <c r="B307" s="152"/>
      <c r="C307" s="152"/>
      <c r="D307" s="153"/>
      <c r="E307" s="153"/>
      <c r="F307" s="152"/>
      <c r="G307" s="153"/>
      <c r="H307" s="153"/>
      <c r="I307" s="153"/>
      <c r="J307" s="153"/>
      <c r="K307" s="153"/>
      <c r="L307" s="153"/>
      <c r="M307" s="153"/>
      <c r="N307" s="153"/>
      <c r="O307" s="153"/>
      <c r="P307" s="153"/>
      <c r="Q307" s="153"/>
      <c r="R307" s="153"/>
      <c r="S307" s="152"/>
      <c r="T307" s="152"/>
      <c r="U307" s="152"/>
      <c r="V307" s="153"/>
      <c r="W307" s="153"/>
      <c r="X307" s="153"/>
      <c r="Y307" s="153"/>
      <c r="Z307" s="153"/>
      <c r="AA307" s="153"/>
      <c r="AB307" s="153"/>
      <c r="AC307" s="153"/>
      <c r="AD307" s="153"/>
      <c r="AE307" s="153"/>
      <c r="AF307" s="153"/>
      <c r="AG307" s="153"/>
    </row>
    <row r="308" spans="1:33">
      <c r="A308" s="151"/>
      <c r="B308" s="152"/>
      <c r="C308" s="152"/>
      <c r="D308" s="153"/>
      <c r="E308" s="153"/>
      <c r="F308" s="152"/>
      <c r="G308" s="153"/>
      <c r="H308" s="153"/>
      <c r="I308" s="153"/>
      <c r="J308" s="153"/>
      <c r="K308" s="153"/>
      <c r="L308" s="153"/>
      <c r="M308" s="153"/>
      <c r="N308" s="153"/>
      <c r="O308" s="153"/>
      <c r="P308" s="153"/>
      <c r="Q308" s="153"/>
      <c r="R308" s="153"/>
      <c r="S308" s="152"/>
      <c r="T308" s="152"/>
      <c r="U308" s="152"/>
      <c r="V308" s="153"/>
      <c r="W308" s="153"/>
      <c r="X308" s="153"/>
      <c r="Y308" s="153"/>
      <c r="Z308" s="153"/>
      <c r="AA308" s="153"/>
      <c r="AB308" s="153"/>
      <c r="AC308" s="153"/>
      <c r="AD308" s="153"/>
      <c r="AE308" s="153"/>
      <c r="AF308" s="153"/>
      <c r="AG308" s="153"/>
    </row>
    <row r="309" spans="1:33">
      <c r="A309" s="151"/>
      <c r="B309" s="152"/>
      <c r="C309" s="152"/>
      <c r="D309" s="153"/>
      <c r="E309" s="153"/>
      <c r="F309" s="152"/>
      <c r="G309" s="153"/>
      <c r="H309" s="153"/>
      <c r="I309" s="153"/>
      <c r="J309" s="153"/>
      <c r="K309" s="153"/>
      <c r="L309" s="153"/>
      <c r="M309" s="153"/>
      <c r="N309" s="153"/>
      <c r="O309" s="153"/>
      <c r="P309" s="153"/>
      <c r="Q309" s="153"/>
      <c r="R309" s="153"/>
      <c r="S309" s="152"/>
      <c r="T309" s="152"/>
      <c r="U309" s="152"/>
      <c r="V309" s="153"/>
      <c r="W309" s="153"/>
      <c r="X309" s="153"/>
      <c r="Y309" s="153"/>
      <c r="Z309" s="153"/>
      <c r="AA309" s="153"/>
      <c r="AB309" s="153"/>
      <c r="AC309" s="153"/>
      <c r="AD309" s="153"/>
      <c r="AE309" s="153"/>
      <c r="AF309" s="153"/>
      <c r="AG309" s="153"/>
    </row>
    <row r="310" spans="1:33">
      <c r="A310" s="151"/>
      <c r="B310" s="152"/>
      <c r="C310" s="152"/>
      <c r="D310" s="153"/>
      <c r="E310" s="153"/>
      <c r="F310" s="152"/>
      <c r="G310" s="153"/>
      <c r="H310" s="153"/>
      <c r="I310" s="153"/>
      <c r="J310" s="153"/>
      <c r="K310" s="153"/>
      <c r="L310" s="153"/>
      <c r="M310" s="153"/>
      <c r="N310" s="153"/>
      <c r="O310" s="153"/>
      <c r="P310" s="153"/>
      <c r="Q310" s="153"/>
      <c r="R310" s="153"/>
      <c r="S310" s="152"/>
      <c r="T310" s="152"/>
      <c r="U310" s="152"/>
      <c r="V310" s="153"/>
      <c r="W310" s="153"/>
      <c r="X310" s="153"/>
      <c r="Y310" s="153"/>
      <c r="Z310" s="153"/>
      <c r="AA310" s="153"/>
      <c r="AB310" s="153"/>
      <c r="AC310" s="153"/>
      <c r="AD310" s="153"/>
      <c r="AE310" s="153"/>
      <c r="AF310" s="153"/>
      <c r="AG310" s="153"/>
    </row>
    <row r="311" spans="1:33">
      <c r="A311" s="151"/>
      <c r="B311" s="152"/>
      <c r="C311" s="152"/>
      <c r="D311" s="153"/>
      <c r="E311" s="153"/>
      <c r="F311" s="152"/>
      <c r="G311" s="153"/>
      <c r="H311" s="153"/>
      <c r="I311" s="153"/>
      <c r="J311" s="153"/>
      <c r="K311" s="153"/>
      <c r="L311" s="153"/>
      <c r="M311" s="153"/>
      <c r="N311" s="153"/>
      <c r="O311" s="153"/>
      <c r="P311" s="153"/>
      <c r="Q311" s="153"/>
      <c r="R311" s="153"/>
      <c r="S311" s="152"/>
      <c r="T311" s="152"/>
      <c r="U311" s="152"/>
      <c r="V311" s="153"/>
      <c r="W311" s="153"/>
      <c r="X311" s="153"/>
      <c r="Y311" s="153"/>
      <c r="Z311" s="153"/>
      <c r="AA311" s="153"/>
      <c r="AB311" s="153"/>
      <c r="AC311" s="153"/>
      <c r="AD311" s="153"/>
      <c r="AE311" s="153"/>
      <c r="AF311" s="153"/>
      <c r="AG311" s="153"/>
    </row>
    <row r="312" spans="1:33">
      <c r="A312" s="151"/>
      <c r="B312" s="152"/>
      <c r="C312" s="152"/>
      <c r="D312" s="153"/>
      <c r="E312" s="153"/>
      <c r="F312" s="152"/>
      <c r="G312" s="153"/>
      <c r="H312" s="153"/>
      <c r="I312" s="153"/>
      <c r="J312" s="153"/>
      <c r="K312" s="153"/>
      <c r="L312" s="153"/>
      <c r="M312" s="153"/>
      <c r="N312" s="153"/>
      <c r="O312" s="153"/>
      <c r="P312" s="153"/>
      <c r="Q312" s="153"/>
      <c r="R312" s="153"/>
      <c r="S312" s="152"/>
      <c r="T312" s="152"/>
      <c r="U312" s="152"/>
      <c r="V312" s="153"/>
      <c r="W312" s="153"/>
      <c r="X312" s="153"/>
      <c r="Y312" s="153"/>
      <c r="Z312" s="153"/>
      <c r="AA312" s="153"/>
      <c r="AB312" s="153"/>
      <c r="AC312" s="153"/>
      <c r="AD312" s="153"/>
      <c r="AE312" s="153"/>
      <c r="AF312" s="153"/>
      <c r="AG312" s="153"/>
    </row>
    <row r="313" spans="1:33">
      <c r="A313" s="151"/>
      <c r="B313" s="152"/>
      <c r="C313" s="152"/>
      <c r="D313" s="153"/>
      <c r="E313" s="153"/>
      <c r="F313" s="152"/>
      <c r="G313" s="153"/>
      <c r="H313" s="153"/>
      <c r="I313" s="153"/>
      <c r="J313" s="153"/>
      <c r="K313" s="153"/>
      <c r="L313" s="153"/>
      <c r="M313" s="153"/>
      <c r="N313" s="153"/>
      <c r="O313" s="153"/>
      <c r="P313" s="153"/>
      <c r="Q313" s="153"/>
      <c r="R313" s="153"/>
      <c r="S313" s="152"/>
      <c r="T313" s="152"/>
      <c r="U313" s="152"/>
      <c r="V313" s="153"/>
      <c r="W313" s="153"/>
      <c r="X313" s="153"/>
      <c r="Y313" s="153"/>
      <c r="Z313" s="153"/>
      <c r="AA313" s="153"/>
      <c r="AB313" s="153"/>
      <c r="AC313" s="153"/>
      <c r="AD313" s="153"/>
      <c r="AE313" s="153"/>
      <c r="AF313" s="153"/>
      <c r="AG313" s="153"/>
    </row>
    <row r="314" spans="1:33">
      <c r="A314" s="151"/>
      <c r="B314" s="152"/>
      <c r="C314" s="152"/>
      <c r="D314" s="153"/>
      <c r="E314" s="153"/>
      <c r="F314" s="152"/>
      <c r="G314" s="153"/>
      <c r="H314" s="153"/>
      <c r="I314" s="153"/>
      <c r="J314" s="153"/>
      <c r="K314" s="153"/>
      <c r="L314" s="153"/>
      <c r="M314" s="153"/>
      <c r="N314" s="153"/>
      <c r="O314" s="153"/>
      <c r="P314" s="153"/>
      <c r="Q314" s="153"/>
      <c r="R314" s="153"/>
      <c r="S314" s="152"/>
      <c r="T314" s="152"/>
      <c r="U314" s="152"/>
      <c r="V314" s="153"/>
      <c r="W314" s="153"/>
      <c r="X314" s="153"/>
      <c r="Y314" s="153"/>
      <c r="Z314" s="153"/>
      <c r="AA314" s="153"/>
      <c r="AB314" s="153"/>
      <c r="AC314" s="153"/>
      <c r="AD314" s="153"/>
      <c r="AE314" s="153"/>
      <c r="AF314" s="153"/>
      <c r="AG314" s="153"/>
    </row>
    <row r="315" spans="1:33">
      <c r="A315" s="151"/>
      <c r="B315" s="152"/>
      <c r="C315" s="152"/>
      <c r="D315" s="153"/>
      <c r="E315" s="153"/>
      <c r="F315" s="152"/>
      <c r="G315" s="153"/>
      <c r="H315" s="153"/>
      <c r="I315" s="153"/>
      <c r="J315" s="153"/>
      <c r="K315" s="153"/>
      <c r="L315" s="153"/>
      <c r="M315" s="153"/>
      <c r="N315" s="153"/>
      <c r="O315" s="153"/>
      <c r="P315" s="153"/>
      <c r="Q315" s="153"/>
      <c r="R315" s="153"/>
      <c r="S315" s="152"/>
      <c r="T315" s="152"/>
      <c r="U315" s="152"/>
      <c r="V315" s="153"/>
      <c r="W315" s="153"/>
      <c r="X315" s="153"/>
      <c r="Y315" s="153"/>
      <c r="Z315" s="153"/>
      <c r="AA315" s="153"/>
      <c r="AB315" s="153"/>
      <c r="AC315" s="153"/>
      <c r="AD315" s="153"/>
      <c r="AE315" s="153"/>
      <c r="AF315" s="153"/>
      <c r="AG315" s="153"/>
    </row>
    <row r="316" spans="1:33">
      <c r="A316" s="151"/>
      <c r="B316" s="152"/>
      <c r="C316" s="152"/>
      <c r="D316" s="153"/>
      <c r="E316" s="153"/>
      <c r="F316" s="152"/>
      <c r="G316" s="153"/>
      <c r="H316" s="153"/>
      <c r="I316" s="153"/>
      <c r="J316" s="153"/>
      <c r="K316" s="153"/>
      <c r="L316" s="153"/>
      <c r="M316" s="153"/>
      <c r="N316" s="153"/>
      <c r="O316" s="153"/>
      <c r="P316" s="153"/>
      <c r="Q316" s="153"/>
      <c r="R316" s="153"/>
      <c r="S316" s="152"/>
      <c r="T316" s="152"/>
      <c r="U316" s="152"/>
      <c r="V316" s="153"/>
      <c r="W316" s="153"/>
      <c r="X316" s="153"/>
      <c r="Y316" s="153"/>
      <c r="Z316" s="153"/>
      <c r="AA316" s="153"/>
      <c r="AB316" s="153"/>
      <c r="AC316" s="153"/>
      <c r="AD316" s="153"/>
      <c r="AE316" s="153"/>
      <c r="AF316" s="153"/>
      <c r="AG316" s="153"/>
    </row>
    <row r="317" spans="1:33">
      <c r="A317" s="151"/>
      <c r="B317" s="152"/>
      <c r="C317" s="152"/>
      <c r="D317" s="153"/>
      <c r="E317" s="153"/>
      <c r="F317" s="152"/>
      <c r="G317" s="153"/>
      <c r="H317" s="153"/>
      <c r="I317" s="153"/>
      <c r="J317" s="153"/>
      <c r="K317" s="153"/>
      <c r="L317" s="153"/>
      <c r="M317" s="153"/>
      <c r="N317" s="153"/>
      <c r="O317" s="153"/>
      <c r="P317" s="153"/>
      <c r="Q317" s="153"/>
      <c r="R317" s="153"/>
      <c r="S317" s="152"/>
      <c r="T317" s="152"/>
      <c r="U317" s="152"/>
      <c r="V317" s="153"/>
      <c r="W317" s="153"/>
      <c r="X317" s="153"/>
      <c r="Y317" s="153"/>
      <c r="Z317" s="153"/>
      <c r="AA317" s="153"/>
      <c r="AB317" s="153"/>
      <c r="AC317" s="153"/>
      <c r="AD317" s="153"/>
      <c r="AE317" s="153"/>
      <c r="AF317" s="153"/>
      <c r="AG317" s="153"/>
    </row>
    <row r="318" spans="1:33">
      <c r="A318" s="151"/>
      <c r="B318" s="152"/>
      <c r="C318" s="152"/>
      <c r="D318" s="153"/>
      <c r="E318" s="153"/>
      <c r="F318" s="152"/>
      <c r="G318" s="153"/>
      <c r="H318" s="153"/>
      <c r="I318" s="153"/>
      <c r="J318" s="153"/>
      <c r="K318" s="153"/>
      <c r="L318" s="153"/>
      <c r="M318" s="153"/>
      <c r="N318" s="153"/>
      <c r="O318" s="153"/>
      <c r="P318" s="153"/>
      <c r="Q318" s="153"/>
      <c r="R318" s="153"/>
      <c r="S318" s="152"/>
      <c r="T318" s="152"/>
      <c r="U318" s="152"/>
      <c r="V318" s="153"/>
      <c r="W318" s="153"/>
      <c r="X318" s="153"/>
      <c r="Y318" s="153"/>
      <c r="Z318" s="153"/>
      <c r="AA318" s="153"/>
      <c r="AB318" s="153"/>
      <c r="AC318" s="153"/>
      <c r="AD318" s="153"/>
      <c r="AE318" s="153"/>
      <c r="AF318" s="153"/>
      <c r="AG318" s="153"/>
    </row>
    <row r="319" spans="1:33">
      <c r="A319" s="151"/>
      <c r="B319" s="152"/>
      <c r="C319" s="152"/>
      <c r="D319" s="153"/>
      <c r="E319" s="153"/>
      <c r="F319" s="152"/>
      <c r="G319" s="153"/>
      <c r="H319" s="153"/>
      <c r="I319" s="153"/>
      <c r="J319" s="153"/>
      <c r="K319" s="153"/>
      <c r="L319" s="153"/>
      <c r="M319" s="153"/>
      <c r="N319" s="153"/>
      <c r="O319" s="153"/>
      <c r="P319" s="153"/>
      <c r="Q319" s="153"/>
      <c r="R319" s="153"/>
      <c r="S319" s="152"/>
      <c r="T319" s="152"/>
      <c r="U319" s="152"/>
      <c r="V319" s="153"/>
      <c r="W319" s="153"/>
      <c r="X319" s="153"/>
      <c r="Y319" s="153"/>
      <c r="Z319" s="153"/>
      <c r="AA319" s="153"/>
      <c r="AB319" s="153"/>
      <c r="AC319" s="153"/>
      <c r="AD319" s="153"/>
      <c r="AE319" s="153"/>
      <c r="AF319" s="153"/>
      <c r="AG319" s="153"/>
    </row>
    <row r="320" spans="1:33">
      <c r="A320" s="151"/>
      <c r="B320" s="152"/>
      <c r="C320" s="152"/>
      <c r="D320" s="153"/>
      <c r="E320" s="153"/>
      <c r="F320" s="152"/>
      <c r="G320" s="153"/>
      <c r="H320" s="153"/>
      <c r="I320" s="153"/>
      <c r="J320" s="153"/>
      <c r="K320" s="153"/>
      <c r="L320" s="153"/>
      <c r="M320" s="153"/>
      <c r="N320" s="153"/>
      <c r="O320" s="153"/>
      <c r="P320" s="153"/>
      <c r="Q320" s="153"/>
      <c r="R320" s="153"/>
      <c r="S320" s="152"/>
      <c r="T320" s="152"/>
      <c r="U320" s="152"/>
      <c r="V320" s="153"/>
      <c r="W320" s="153"/>
      <c r="X320" s="153"/>
      <c r="Y320" s="153"/>
      <c r="Z320" s="153"/>
      <c r="AA320" s="153"/>
      <c r="AB320" s="153"/>
      <c r="AC320" s="153"/>
      <c r="AD320" s="153"/>
      <c r="AE320" s="153"/>
      <c r="AF320" s="153"/>
      <c r="AG320" s="153"/>
    </row>
    <row r="321" spans="1:33">
      <c r="A321" s="151"/>
      <c r="B321" s="152"/>
      <c r="C321" s="152"/>
      <c r="D321" s="153"/>
      <c r="E321" s="153"/>
      <c r="F321" s="152"/>
      <c r="G321" s="153"/>
      <c r="H321" s="153"/>
      <c r="I321" s="153"/>
      <c r="J321" s="153"/>
      <c r="K321" s="153"/>
      <c r="L321" s="153"/>
      <c r="M321" s="153"/>
      <c r="N321" s="153"/>
      <c r="O321" s="153"/>
      <c r="P321" s="153"/>
      <c r="Q321" s="153"/>
      <c r="R321" s="153"/>
      <c r="S321" s="152"/>
      <c r="T321" s="152"/>
      <c r="U321" s="152"/>
      <c r="V321" s="153"/>
      <c r="W321" s="153"/>
      <c r="X321" s="153"/>
      <c r="Y321" s="153"/>
      <c r="Z321" s="153"/>
      <c r="AA321" s="153"/>
      <c r="AB321" s="153"/>
      <c r="AC321" s="153"/>
      <c r="AD321" s="153"/>
      <c r="AE321" s="153"/>
      <c r="AF321" s="153"/>
      <c r="AG321" s="153"/>
    </row>
    <row r="322" spans="1:33">
      <c r="A322" s="151"/>
      <c r="B322" s="152"/>
      <c r="C322" s="152"/>
      <c r="D322" s="153"/>
      <c r="E322" s="153"/>
      <c r="F322" s="152"/>
      <c r="G322" s="153"/>
      <c r="H322" s="153"/>
      <c r="I322" s="153"/>
      <c r="J322" s="153"/>
      <c r="K322" s="153"/>
      <c r="L322" s="153"/>
      <c r="M322" s="153"/>
      <c r="N322" s="153"/>
      <c r="O322" s="153"/>
      <c r="P322" s="153"/>
      <c r="Q322" s="153"/>
      <c r="R322" s="153"/>
      <c r="S322" s="152"/>
      <c r="T322" s="152"/>
      <c r="U322" s="152"/>
      <c r="V322" s="153"/>
      <c r="W322" s="153"/>
      <c r="X322" s="153"/>
      <c r="Y322" s="153"/>
      <c r="Z322" s="153"/>
      <c r="AA322" s="153"/>
      <c r="AB322" s="153"/>
      <c r="AC322" s="153"/>
      <c r="AD322" s="153"/>
      <c r="AE322" s="153"/>
      <c r="AF322" s="153"/>
      <c r="AG322" s="153"/>
    </row>
    <row r="323" spans="1:33">
      <c r="A323" s="151"/>
      <c r="B323" s="152"/>
      <c r="C323" s="152"/>
      <c r="D323" s="153"/>
      <c r="E323" s="153"/>
      <c r="F323" s="152"/>
      <c r="G323" s="153"/>
      <c r="H323" s="153"/>
      <c r="I323" s="153"/>
      <c r="J323" s="153"/>
      <c r="K323" s="153"/>
      <c r="L323" s="153"/>
      <c r="M323" s="153"/>
      <c r="N323" s="153"/>
      <c r="O323" s="153"/>
      <c r="P323" s="153"/>
      <c r="Q323" s="153"/>
      <c r="R323" s="153"/>
      <c r="S323" s="152"/>
      <c r="T323" s="152"/>
      <c r="U323" s="152"/>
      <c r="V323" s="153"/>
      <c r="W323" s="153"/>
      <c r="X323" s="153"/>
      <c r="Y323" s="153"/>
      <c r="Z323" s="153"/>
      <c r="AA323" s="153"/>
      <c r="AB323" s="153"/>
      <c r="AC323" s="153"/>
      <c r="AD323" s="153"/>
      <c r="AE323" s="153"/>
      <c r="AF323" s="153"/>
      <c r="AG323" s="153"/>
    </row>
    <row r="324" spans="1:33">
      <c r="A324" s="151"/>
      <c r="B324" s="152"/>
      <c r="C324" s="152"/>
      <c r="D324" s="153"/>
      <c r="E324" s="153"/>
      <c r="F324" s="152"/>
      <c r="G324" s="153"/>
      <c r="H324" s="153"/>
      <c r="I324" s="153"/>
      <c r="J324" s="153"/>
      <c r="K324" s="153"/>
      <c r="L324" s="153"/>
      <c r="M324" s="153"/>
      <c r="N324" s="153"/>
      <c r="O324" s="153"/>
      <c r="P324" s="153"/>
      <c r="Q324" s="153"/>
      <c r="R324" s="153"/>
      <c r="S324" s="152"/>
      <c r="T324" s="152"/>
      <c r="U324" s="152"/>
      <c r="V324" s="153"/>
      <c r="W324" s="153"/>
      <c r="X324" s="153"/>
      <c r="Y324" s="153"/>
      <c r="Z324" s="153"/>
      <c r="AA324" s="153"/>
      <c r="AB324" s="153"/>
      <c r="AC324" s="153"/>
      <c r="AD324" s="153"/>
      <c r="AE324" s="153"/>
      <c r="AF324" s="153"/>
      <c r="AG324" s="153"/>
    </row>
    <row r="325" spans="1:33">
      <c r="A325" s="151"/>
      <c r="B325" s="152"/>
      <c r="C325" s="152"/>
      <c r="D325" s="153"/>
      <c r="E325" s="153"/>
      <c r="F325" s="152"/>
      <c r="G325" s="153"/>
      <c r="H325" s="153"/>
      <c r="I325" s="153"/>
      <c r="J325" s="153"/>
      <c r="K325" s="153"/>
      <c r="L325" s="153"/>
      <c r="M325" s="153"/>
      <c r="N325" s="153"/>
      <c r="O325" s="153"/>
      <c r="P325" s="153"/>
      <c r="Q325" s="153"/>
      <c r="R325" s="153"/>
      <c r="S325" s="152"/>
      <c r="T325" s="152"/>
      <c r="U325" s="152"/>
      <c r="V325" s="153"/>
      <c r="W325" s="153"/>
      <c r="X325" s="153"/>
      <c r="Y325" s="153"/>
      <c r="Z325" s="153"/>
      <c r="AA325" s="153"/>
      <c r="AB325" s="153"/>
      <c r="AC325" s="153"/>
      <c r="AD325" s="153"/>
      <c r="AE325" s="153"/>
      <c r="AF325" s="153"/>
      <c r="AG325" s="153"/>
    </row>
    <row r="326" spans="1:33">
      <c r="A326" s="151"/>
      <c r="B326" s="152"/>
      <c r="C326" s="152"/>
      <c r="D326" s="153"/>
      <c r="E326" s="153"/>
      <c r="F326" s="152"/>
      <c r="G326" s="153"/>
      <c r="H326" s="153"/>
      <c r="I326" s="153"/>
      <c r="J326" s="153"/>
      <c r="K326" s="153"/>
      <c r="L326" s="153"/>
      <c r="M326" s="153"/>
      <c r="N326" s="153"/>
      <c r="O326" s="153"/>
      <c r="P326" s="153"/>
      <c r="Q326" s="153"/>
      <c r="R326" s="153"/>
      <c r="S326" s="152"/>
      <c r="T326" s="152"/>
      <c r="U326" s="152"/>
      <c r="V326" s="153"/>
      <c r="W326" s="153"/>
      <c r="X326" s="153"/>
      <c r="Y326" s="153"/>
      <c r="Z326" s="153"/>
      <c r="AA326" s="153"/>
      <c r="AB326" s="153"/>
      <c r="AC326" s="153"/>
      <c r="AD326" s="153"/>
      <c r="AE326" s="153"/>
      <c r="AF326" s="153"/>
      <c r="AG326" s="153"/>
    </row>
    <row r="327" spans="1:33">
      <c r="A327" s="151"/>
      <c r="B327" s="152"/>
      <c r="C327" s="152"/>
      <c r="D327" s="153"/>
      <c r="E327" s="153"/>
      <c r="F327" s="152"/>
      <c r="G327" s="153"/>
      <c r="H327" s="153"/>
      <c r="I327" s="153"/>
      <c r="J327" s="153"/>
      <c r="K327" s="153"/>
      <c r="L327" s="153"/>
      <c r="M327" s="153"/>
      <c r="N327" s="153"/>
      <c r="O327" s="153"/>
      <c r="P327" s="153"/>
      <c r="Q327" s="153"/>
      <c r="R327" s="153"/>
      <c r="S327" s="152"/>
      <c r="T327" s="152"/>
      <c r="U327" s="152"/>
      <c r="V327" s="153"/>
      <c r="W327" s="153"/>
      <c r="X327" s="153"/>
      <c r="Y327" s="153"/>
      <c r="Z327" s="153"/>
      <c r="AA327" s="153"/>
      <c r="AB327" s="153"/>
      <c r="AC327" s="153"/>
      <c r="AD327" s="153"/>
      <c r="AE327" s="153"/>
      <c r="AF327" s="153"/>
      <c r="AG327" s="153"/>
    </row>
    <row r="328" spans="1:33">
      <c r="A328" s="151"/>
      <c r="B328" s="152"/>
      <c r="C328" s="152"/>
      <c r="D328" s="153"/>
      <c r="E328" s="153"/>
      <c r="F328" s="152"/>
      <c r="G328" s="153"/>
      <c r="H328" s="153"/>
      <c r="I328" s="153"/>
      <c r="J328" s="153"/>
      <c r="K328" s="153"/>
      <c r="L328" s="153"/>
      <c r="M328" s="153"/>
      <c r="N328" s="153"/>
      <c r="O328" s="153"/>
      <c r="P328" s="153"/>
      <c r="Q328" s="153"/>
      <c r="R328" s="153"/>
      <c r="S328" s="152"/>
      <c r="T328" s="152"/>
      <c r="U328" s="152"/>
      <c r="V328" s="153"/>
      <c r="W328" s="153"/>
      <c r="X328" s="153"/>
      <c r="Y328" s="153"/>
      <c r="Z328" s="153"/>
      <c r="AA328" s="153"/>
      <c r="AB328" s="153"/>
      <c r="AC328" s="153"/>
      <c r="AD328" s="153"/>
      <c r="AE328" s="153"/>
      <c r="AF328" s="153"/>
      <c r="AG328" s="153"/>
    </row>
  </sheetData>
  <autoFilter ref="A4:AG268"/>
  <mergeCells count="4">
    <mergeCell ref="J2:R2"/>
    <mergeCell ref="Y2:AG2"/>
    <mergeCell ref="J3:R3"/>
    <mergeCell ref="Y3:AG3"/>
  </mergeCell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
  <dimension ref="A1:AS324"/>
  <sheetViews>
    <sheetView showGridLines="0" showRowColHeaders="0" showZeros="0" zoomScaleNormal="100" zoomScaleSheetLayoutView="100" workbookViewId="0">
      <selection activeCell="J4" sqref="J4"/>
    </sheetView>
  </sheetViews>
  <sheetFormatPr baseColWidth="10" defaultRowHeight="15" customHeight="1"/>
  <cols>
    <col min="1" max="1" width="1.625" style="269" customWidth="1"/>
    <col min="2" max="2" width="18.625" style="261" customWidth="1"/>
    <col min="3" max="4" width="11.625" style="261" customWidth="1"/>
    <col min="5" max="5" width="8.625" style="261" customWidth="1"/>
    <col min="6" max="6" width="10.625" style="261" customWidth="1"/>
    <col min="7" max="7" width="11.625" style="261" customWidth="1"/>
    <col min="8" max="8" width="10.625" style="261" customWidth="1"/>
    <col min="9" max="10" width="11.625" style="261" customWidth="1"/>
    <col min="11" max="12" width="10.625" style="261" customWidth="1"/>
    <col min="13" max="14" width="9.625" style="261" customWidth="1"/>
    <col min="15" max="15" width="10.625" style="261" customWidth="1"/>
    <col min="16" max="17" width="11.625" style="261" customWidth="1"/>
    <col min="18" max="19" width="8.625" style="261" customWidth="1"/>
    <col min="20" max="20" width="10.625" style="261" customWidth="1"/>
    <col min="21" max="21" width="8.625" style="261" customWidth="1"/>
    <col min="22" max="22" width="8.375" style="261" bestFit="1" customWidth="1"/>
    <col min="23" max="23" width="10.875" style="261" bestFit="1" customWidth="1"/>
    <col min="24" max="27" width="5" style="261" bestFit="1" customWidth="1"/>
    <col min="28" max="28" width="4.875" style="261" bestFit="1" customWidth="1"/>
    <col min="29" max="16384" width="11" style="261"/>
  </cols>
  <sheetData>
    <row r="1" spans="1:27" ht="15" customHeight="1">
      <c r="D1" s="270"/>
      <c r="J1" s="269" t="s">
        <v>291</v>
      </c>
      <c r="K1" s="270" t="s">
        <v>207</v>
      </c>
      <c r="L1" s="271" t="s">
        <v>208</v>
      </c>
      <c r="M1" s="269" t="s">
        <v>209</v>
      </c>
    </row>
    <row r="2" spans="1:27" ht="18.75">
      <c r="B2" s="272" t="s">
        <v>371</v>
      </c>
      <c r="C2" s="270"/>
      <c r="E2" s="270"/>
      <c r="F2" s="270"/>
      <c r="G2" s="270"/>
      <c r="H2" s="270"/>
      <c r="I2" s="270"/>
      <c r="J2" s="202" t="s">
        <v>121</v>
      </c>
      <c r="K2" s="387" t="s">
        <v>77</v>
      </c>
      <c r="L2" s="270"/>
      <c r="M2" s="270"/>
      <c r="N2" s="270"/>
      <c r="O2" s="270"/>
      <c r="P2" s="342"/>
      <c r="Q2" s="342"/>
      <c r="R2" s="342"/>
      <c r="S2" s="497"/>
      <c r="T2" s="497"/>
      <c r="U2" s="497"/>
      <c r="Y2" s="577"/>
      <c r="Z2" s="577"/>
      <c r="AA2" s="577"/>
    </row>
    <row r="3" spans="1:27" ht="12.75">
      <c r="E3" s="342"/>
      <c r="F3" s="270"/>
      <c r="G3" s="497"/>
      <c r="H3" s="497"/>
      <c r="J3" s="449"/>
      <c r="K3" s="200"/>
      <c r="L3" s="497"/>
      <c r="O3" s="269"/>
      <c r="P3" s="270" t="s">
        <v>207</v>
      </c>
      <c r="Q3" s="270" t="s">
        <v>208</v>
      </c>
      <c r="R3" s="270" t="s">
        <v>209</v>
      </c>
      <c r="S3" s="342"/>
      <c r="T3" s="342"/>
      <c r="U3" s="342"/>
    </row>
    <row r="4" spans="1:27" ht="12.75">
      <c r="B4" s="939" t="s">
        <v>77</v>
      </c>
      <c r="C4" s="200" t="s">
        <v>372</v>
      </c>
      <c r="D4" s="342"/>
      <c r="E4" s="342"/>
      <c r="F4" s="270"/>
      <c r="G4" s="497"/>
      <c r="H4" s="497"/>
      <c r="I4" s="497"/>
      <c r="J4" s="263" t="s">
        <v>291</v>
      </c>
      <c r="K4" s="200" t="s">
        <v>320</v>
      </c>
      <c r="L4" s="497"/>
      <c r="M4" s="270"/>
      <c r="N4" s="497"/>
      <c r="O4" s="269"/>
      <c r="P4" s="269"/>
      <c r="Q4" s="269"/>
      <c r="R4" s="269"/>
      <c r="S4" s="342"/>
      <c r="T4" s="342"/>
      <c r="U4" s="342"/>
    </row>
    <row r="5" spans="1:27" ht="12.75">
      <c r="B5" s="342"/>
      <c r="C5" s="342"/>
      <c r="D5" s="271"/>
      <c r="E5" s="269"/>
      <c r="F5" s="270"/>
      <c r="G5" s="270"/>
      <c r="H5" s="270"/>
      <c r="I5" s="270"/>
      <c r="J5" s="269"/>
      <c r="K5" s="269"/>
      <c r="L5" s="270"/>
      <c r="M5" s="270"/>
      <c r="N5" s="497"/>
      <c r="O5" s="269"/>
      <c r="P5" s="268" t="s">
        <v>364</v>
      </c>
      <c r="S5" s="342"/>
      <c r="T5" s="342"/>
      <c r="U5" s="342"/>
    </row>
    <row r="6" spans="1:27" ht="12.75">
      <c r="B6" s="201" t="s">
        <v>88</v>
      </c>
      <c r="C6" s="196" t="str">
        <f>$J$4</f>
        <v>Todas</v>
      </c>
      <c r="D6" s="578"/>
      <c r="E6" s="579"/>
      <c r="F6" s="579"/>
      <c r="G6" s="579"/>
      <c r="H6" s="579"/>
      <c r="I6" s="579"/>
      <c r="J6" s="579"/>
      <c r="K6" s="579"/>
      <c r="L6" s="579"/>
      <c r="P6" s="391" t="s">
        <v>54</v>
      </c>
      <c r="Q6" s="391"/>
      <c r="R6" s="391"/>
      <c r="S6" s="279"/>
      <c r="T6" s="391"/>
      <c r="U6" s="391"/>
    </row>
    <row r="7" spans="1:27" ht="12.75">
      <c r="B7" s="394" t="s">
        <v>200</v>
      </c>
      <c r="C7" s="188" t="s">
        <v>46</v>
      </c>
      <c r="D7" s="579"/>
      <c r="E7" s="269"/>
      <c r="F7" s="269"/>
      <c r="G7" s="269"/>
      <c r="H7" s="269"/>
      <c r="I7" s="269"/>
      <c r="J7" s="269"/>
      <c r="K7" s="269"/>
      <c r="L7" s="269"/>
      <c r="P7" s="452" t="s">
        <v>207</v>
      </c>
      <c r="Q7" s="452" t="s">
        <v>208</v>
      </c>
      <c r="R7" s="452" t="s">
        <v>209</v>
      </c>
      <c r="S7" s="453" t="s">
        <v>207</v>
      </c>
      <c r="T7" s="453" t="s">
        <v>208</v>
      </c>
      <c r="U7" s="453" t="s">
        <v>209</v>
      </c>
    </row>
    <row r="8" spans="1:27" ht="13.5" thickBot="1">
      <c r="A8" s="269">
        <v>1</v>
      </c>
      <c r="B8" s="455" t="str">
        <f>B4</f>
        <v>Conocimiento general</v>
      </c>
      <c r="C8" s="580">
        <f>IF($B$4="Entrevistas totales",IF($J$4="Todas",SUM(P22:R22),HLOOKUP($J$4,$P$7:$R$22,16,)),IF($J$4="Todas",SUM($P$8:$R$8),HLOOKUP($J$4,P7:R8,2,)))</f>
        <v>186</v>
      </c>
      <c r="D8" s="581"/>
      <c r="E8" s="270"/>
      <c r="F8" s="269"/>
      <c r="G8" s="269"/>
      <c r="H8" s="269"/>
      <c r="I8" s="269"/>
      <c r="J8" s="269"/>
      <c r="K8" s="269"/>
      <c r="L8" s="269"/>
      <c r="M8" s="396"/>
      <c r="N8" s="582" t="str">
        <f>$B$4</f>
        <v>Conocimiento general</v>
      </c>
      <c r="O8" s="398">
        <f>IFERROR(IF($B$4="Conocimiento general",SUM($P$8:$R$8)/COUNT(DB_Q6!$A$5:$A$254),1-O14),)</f>
        <v>0.74399999999999999</v>
      </c>
      <c r="P8" s="399">
        <f>COUNTIFS(DB_Q6!$E$5:$E$254,P$7,DB_Q6!$G$5:$G$254,1)</f>
        <v>70</v>
      </c>
      <c r="Q8" s="399">
        <f>COUNTIFS(DB_Q6!$E$5:$E$254,Q$7,DB_Q6!$G$5:$G$254,1)</f>
        <v>82</v>
      </c>
      <c r="R8" s="399">
        <f>COUNTIFS(DB_Q6!$E$5:$E$254,R$7,DB_Q6!$G$5:$G$254,1)</f>
        <v>34</v>
      </c>
      <c r="S8" s="400">
        <f>IFERROR(P8/P$22,)</f>
        <v>0.67961165048543692</v>
      </c>
      <c r="T8" s="400">
        <f>IFERROR(Q8/Q$22,)</f>
        <v>0.82</v>
      </c>
      <c r="U8" s="400">
        <f>IFERROR(R8/R$22,)</f>
        <v>0.72340425531914898</v>
      </c>
    </row>
    <row r="9" spans="1:27" ht="13.5" thickTop="1">
      <c r="A9" s="269">
        <v>2</v>
      </c>
      <c r="B9" s="461" t="str">
        <f t="shared" ref="B9:B14" si="0">VLOOKUP(C9,$G$10:$H$15,2,)</f>
        <v>Biomasa</v>
      </c>
      <c r="C9" s="583">
        <f>LARGE($G$10:$G$14,D10)</f>
        <v>0.70430107526881724</v>
      </c>
      <c r="D9" s="269"/>
      <c r="E9" s="584">
        <f>$C$8</f>
        <v>186</v>
      </c>
      <c r="F9" s="185" t="str">
        <f>B4</f>
        <v>Conocimiento general</v>
      </c>
      <c r="G9" s="187"/>
      <c r="H9" s="269"/>
      <c r="I9" s="584">
        <f>$C$17</f>
        <v>186</v>
      </c>
      <c r="J9" s="185" t="str">
        <f>$B$4</f>
        <v>Conocimiento general</v>
      </c>
      <c r="K9" s="187"/>
      <c r="L9" s="269"/>
      <c r="M9" s="458"/>
      <c r="N9" s="459" t="s">
        <v>70</v>
      </c>
      <c r="O9" s="460">
        <f t="shared" ref="O9:O14" si="1">IFERROR(IF($B$4="Entrevistas totales",SUM(P9:R9)/SUM($P$22:$R$22),SUM(P9:R9)/SUM($P$8:$R$8)),)</f>
        <v>0.58602150537634412</v>
      </c>
      <c r="P9" s="407">
        <f>SUMIFS(DB_Q6!$H$5:$H$254,DB_Q6!$E$5:$E$254,P$7)</f>
        <v>47</v>
      </c>
      <c r="Q9" s="407">
        <f>SUMIFS(DB_Q6!$H$5:$H$254,DB_Q6!$E$5:$E$254,Q$7)</f>
        <v>35</v>
      </c>
      <c r="R9" s="407">
        <f>SUMIFS(DB_Q6!$H$5:$H$254,DB_Q6!$E$5:$E$254,R$7)</f>
        <v>27</v>
      </c>
      <c r="S9" s="408">
        <f t="shared" ref="S9:U14" si="2">IFERROR(IF($B$4="Entrevistas totales",P9/P$22,P9/P$8),)</f>
        <v>0.67142857142857137</v>
      </c>
      <c r="T9" s="408">
        <f t="shared" si="2"/>
        <v>0.42682926829268292</v>
      </c>
      <c r="U9" s="408">
        <f t="shared" si="2"/>
        <v>0.79411764705882348</v>
      </c>
    </row>
    <row r="10" spans="1:27" ht="12.75">
      <c r="A10" s="269">
        <v>3</v>
      </c>
      <c r="B10" s="461" t="str">
        <f t="shared" si="0"/>
        <v>Bomba calor</v>
      </c>
      <c r="C10" s="583">
        <f>LARGE($G$10:$G$14,D11)</f>
        <v>0.58602166666666666</v>
      </c>
      <c r="D10" s="269">
        <v>1</v>
      </c>
      <c r="E10" s="585">
        <f>IF($J$4="Todas",COUNT(DB_Q6!$H$5:$H$254),COUNTIFS(DB_Q6!$E$5:$E$254,$J$4,DB_Q6!$H$5:$H$254,1))</f>
        <v>109</v>
      </c>
      <c r="F10" s="187">
        <f>COUNTIF($E$10:$E$15,E10)</f>
        <v>2</v>
      </c>
      <c r="G10" s="586">
        <f>IF(F10=1,E10/$E$9,(E10+A8/100000)/$E$9)</f>
        <v>0.58602155913978493</v>
      </c>
      <c r="H10" s="269" t="s">
        <v>70</v>
      </c>
      <c r="I10" s="585">
        <f>IF($J$4="Todas",COUNT(DB_Q6!$N$5:$N$254),COUNTIFS(DB_Q6!$E$5:$E$254,$J$4,DB_Q6!$N$5:$N$254,1))</f>
        <v>37</v>
      </c>
      <c r="J10" s="187">
        <f t="shared" ref="J10:J15" si="3">COUNTIF($I$10:$I$15,I10)</f>
        <v>1</v>
      </c>
      <c r="K10" s="586">
        <f t="shared" ref="K10:K15" si="4">IF(J10=1,I10/$I$9,(I10+A17/100000)/$I$9)</f>
        <v>0.19892473118279569</v>
      </c>
      <c r="L10" s="468" t="s">
        <v>70</v>
      </c>
      <c r="M10" s="463"/>
      <c r="N10" s="464" t="s">
        <v>71</v>
      </c>
      <c r="O10" s="465">
        <f t="shared" si="1"/>
        <v>0.70430107526881724</v>
      </c>
      <c r="P10" s="414">
        <f>SUMIFS(DB_Q6!$I$5:$I$254,DB_Q6!$E$5:$E$254,P$7)</f>
        <v>42</v>
      </c>
      <c r="Q10" s="414">
        <f>SUMIFS(DB_Q6!$I$5:$I$254,DB_Q6!$E$5:$E$254,Q$7)</f>
        <v>66</v>
      </c>
      <c r="R10" s="414">
        <f>SUMIFS(DB_Q6!$I$5:$I$254,DB_Q6!$E$5:$E$254,R$7)</f>
        <v>23</v>
      </c>
      <c r="S10" s="415">
        <f t="shared" si="2"/>
        <v>0.6</v>
      </c>
      <c r="T10" s="415">
        <f t="shared" si="2"/>
        <v>0.80487804878048785</v>
      </c>
      <c r="U10" s="415">
        <f t="shared" si="2"/>
        <v>0.67647058823529416</v>
      </c>
    </row>
    <row r="11" spans="1:27" ht="12.75">
      <c r="A11" s="269">
        <v>4</v>
      </c>
      <c r="B11" s="461" t="str">
        <f t="shared" si="0"/>
        <v>Solar Térmica</v>
      </c>
      <c r="C11" s="583">
        <f>LARGE($G$10:$G$14,D12)</f>
        <v>0.58602155913978493</v>
      </c>
      <c r="D11" s="269">
        <v>2</v>
      </c>
      <c r="E11" s="585">
        <f>IF($J$4="Todas",COUNT(DB_Q6!$I$5:$I$254),COUNTIFS(DB_Q6!$E$5:$E$254,$J$4,DB_Q6!$I$5:$I$254,1))</f>
        <v>131</v>
      </c>
      <c r="F11" s="187">
        <f t="shared" ref="F11:F15" si="5">COUNTIF($E$10:$E$15,E11)</f>
        <v>1</v>
      </c>
      <c r="G11" s="586">
        <f t="shared" ref="G11:G15" si="6">IF(F11=1,E11/$E$9,(E11+A9/100000)/$E$9)</f>
        <v>0.70430107526881724</v>
      </c>
      <c r="H11" s="269" t="s">
        <v>71</v>
      </c>
      <c r="I11" s="585">
        <f>IF($J$4="Todas",COUNT(DB_Q6!$O$5:$O$254),COUNTIFS(DB_Q6!$E$5:$E$254,$J$4,DB_Q6!$O$5:$O$254,1))</f>
        <v>8</v>
      </c>
      <c r="J11" s="187">
        <f t="shared" si="3"/>
        <v>1</v>
      </c>
      <c r="K11" s="586">
        <f t="shared" si="4"/>
        <v>4.3010752688172046E-2</v>
      </c>
      <c r="L11" s="468" t="s">
        <v>71</v>
      </c>
      <c r="M11" s="463"/>
      <c r="N11" s="464" t="s">
        <v>72</v>
      </c>
      <c r="O11" s="465">
        <f t="shared" si="1"/>
        <v>0.10752688172043011</v>
      </c>
      <c r="P11" s="414">
        <f>SUMIFS(DB_Q6!$J$5:$J$254,DB_Q6!$E$5:$E$254,P$7)</f>
        <v>5</v>
      </c>
      <c r="Q11" s="414">
        <f>SUMIFS(DB_Q6!$J$5:$J$254,DB_Q6!$E$5:$E$254,Q$7)</f>
        <v>8</v>
      </c>
      <c r="R11" s="414">
        <f>SUMIFS(DB_Q6!$J$5:$J$254,DB_Q6!$E$5:$E$254,R$7)</f>
        <v>7</v>
      </c>
      <c r="S11" s="415">
        <f t="shared" si="2"/>
        <v>7.1428571428571425E-2</v>
      </c>
      <c r="T11" s="415">
        <f t="shared" si="2"/>
        <v>9.7560975609756101E-2</v>
      </c>
      <c r="U11" s="415">
        <f t="shared" si="2"/>
        <v>0.20588235294117646</v>
      </c>
    </row>
    <row r="12" spans="1:27" ht="12.75">
      <c r="A12" s="269">
        <v>5</v>
      </c>
      <c r="B12" s="461" t="str">
        <f t="shared" si="0"/>
        <v>Geotermia</v>
      </c>
      <c r="C12" s="583">
        <f>LARGE($G$10:$G$14,D13)</f>
        <v>0.10752688172043011</v>
      </c>
      <c r="D12" s="269">
        <v>3</v>
      </c>
      <c r="E12" s="585">
        <f>IF($J$4="Todas",COUNT(DB_Q6!$H$5:$H$254),COUNTIFS(DB_Q6!$E$5:$E$254,$J$4,DB_Q6!$H$5:$H$254,1))</f>
        <v>109</v>
      </c>
      <c r="F12" s="187">
        <f t="shared" si="5"/>
        <v>2</v>
      </c>
      <c r="G12" s="586">
        <f t="shared" si="6"/>
        <v>0.58602166666666666</v>
      </c>
      <c r="H12" s="269" t="s">
        <v>72</v>
      </c>
      <c r="I12" s="585">
        <f>IF($J$4="Todas",COUNT(DB_Q6!$P$5:$P$254),COUNTIFS(DB_Q6!$E$5:$E$254,$J$4,DB_Q6!$P$5:$P$254,1))</f>
        <v>19</v>
      </c>
      <c r="J12" s="187">
        <f t="shared" si="3"/>
        <v>1</v>
      </c>
      <c r="K12" s="586">
        <f t="shared" si="4"/>
        <v>0.10215053763440861</v>
      </c>
      <c r="L12" s="468" t="s">
        <v>73</v>
      </c>
      <c r="M12" s="463"/>
      <c r="N12" s="464" t="s">
        <v>73</v>
      </c>
      <c r="O12" s="465">
        <f t="shared" si="1"/>
        <v>9.6774193548387094E-2</v>
      </c>
      <c r="P12" s="414">
        <f>SUMIFS(DB_Q6!$K$5:$K$254,DB_Q6!$E$5:$E$254,P$7)</f>
        <v>2</v>
      </c>
      <c r="Q12" s="414">
        <f>SUMIFS(DB_Q6!$K$5:$K$254,DB_Q6!$E$5:$E$254,Q$7)</f>
        <v>10</v>
      </c>
      <c r="R12" s="414">
        <f>SUMIFS(DB_Q6!$K$5:$K$254,DB_Q6!$E$5:$E$254,R$7)</f>
        <v>6</v>
      </c>
      <c r="S12" s="415">
        <f t="shared" si="2"/>
        <v>2.8571428571428571E-2</v>
      </c>
      <c r="T12" s="415">
        <f t="shared" si="2"/>
        <v>0.12195121951219512</v>
      </c>
      <c r="U12" s="415">
        <f t="shared" si="2"/>
        <v>0.17647058823529413</v>
      </c>
    </row>
    <row r="13" spans="1:27" ht="12.75">
      <c r="A13" s="269">
        <v>6</v>
      </c>
      <c r="B13" s="461" t="str">
        <f t="shared" si="0"/>
        <v>Red urb. calor</v>
      </c>
      <c r="C13" s="583">
        <f>LARGE($G$10:$G$14,D14)</f>
        <v>9.6774193548387094E-2</v>
      </c>
      <c r="D13" s="269">
        <v>4</v>
      </c>
      <c r="E13" s="585">
        <f>IF($J$4="Todas",COUNT(DB_Q6!$J$5:$J$254),COUNTIFS(DB_Q6!$E$5:$E$254,$J$4,DB_Q6!$J$5:$J$254,1))</f>
        <v>20</v>
      </c>
      <c r="F13" s="187">
        <f t="shared" si="5"/>
        <v>1</v>
      </c>
      <c r="G13" s="586">
        <f t="shared" si="6"/>
        <v>0.10752688172043011</v>
      </c>
      <c r="H13" s="269" t="s">
        <v>73</v>
      </c>
      <c r="I13" s="585">
        <f>IF($J$4="Todas",COUNT(DB_Q6!$Q$5:$Q$254),COUNTIFS(DB_Q6!$E$5:$E$254,$J$4,DB_Q6!$Q$5:$Q$254,1))</f>
        <v>9</v>
      </c>
      <c r="J13" s="187">
        <f t="shared" si="3"/>
        <v>1</v>
      </c>
      <c r="K13" s="586">
        <f t="shared" si="4"/>
        <v>4.8387096774193547E-2</v>
      </c>
      <c r="L13" s="468" t="s">
        <v>170</v>
      </c>
      <c r="M13" s="463"/>
      <c r="N13" s="464" t="s">
        <v>141</v>
      </c>
      <c r="O13" s="465">
        <f t="shared" si="1"/>
        <v>5.3763440860215058E-3</v>
      </c>
      <c r="P13" s="414">
        <f>SUMIFS(DB_Q6!$L$5:$L$254,DB_Q6!$E$5:$E$254,P$7)</f>
        <v>1</v>
      </c>
      <c r="Q13" s="414">
        <f>SUMIFS(DB_Q6!$L$5:$L$254,DB_Q6!$E$5:$E$254,Q$7)</f>
        <v>0</v>
      </c>
      <c r="R13" s="414">
        <f>SUMIFS(DB_Q6!$L$5:$L$254,DB_Q6!$E$5:$E$254,R$7)</f>
        <v>0</v>
      </c>
      <c r="S13" s="415">
        <f t="shared" si="2"/>
        <v>1.4285714285714285E-2</v>
      </c>
      <c r="T13" s="415">
        <f t="shared" si="2"/>
        <v>0</v>
      </c>
      <c r="U13" s="415">
        <f t="shared" si="2"/>
        <v>0</v>
      </c>
    </row>
    <row r="14" spans="1:27" ht="12.75">
      <c r="A14" s="269">
        <v>7</v>
      </c>
      <c r="B14" s="470" t="str">
        <f t="shared" si="0"/>
        <v>Ninguna</v>
      </c>
      <c r="C14" s="583">
        <f>G15</f>
        <v>1.0752688172043012E-2</v>
      </c>
      <c r="D14" s="269">
        <v>5</v>
      </c>
      <c r="E14" s="585">
        <f>IF($J$4="Todas",COUNT(DB_Q6!$K$5:$K$254),COUNTIFS(DB_Q6!$E$5:$E$254,$J$4,DB_Q6!$K$5:$K$254,1))</f>
        <v>18</v>
      </c>
      <c r="F14" s="187">
        <f t="shared" si="5"/>
        <v>1</v>
      </c>
      <c r="G14" s="586">
        <f t="shared" si="6"/>
        <v>9.6774193548387094E-2</v>
      </c>
      <c r="H14" s="269" t="s">
        <v>141</v>
      </c>
      <c r="I14" s="585">
        <f>IF($J$4="Todas",COUNT(DB_Q6!$R$5:$R$254),COUNTIFS(DB_Q6!$E$5:$E$254,$J$4,DB_Q6!$R$5:$R$254,1))</f>
        <v>1</v>
      </c>
      <c r="J14" s="187">
        <f t="shared" si="3"/>
        <v>1</v>
      </c>
      <c r="K14" s="586">
        <f t="shared" si="4"/>
        <v>5.3763440860215058E-3</v>
      </c>
      <c r="L14" s="468" t="s">
        <v>72</v>
      </c>
      <c r="M14" s="505"/>
      <c r="N14" s="587" t="s">
        <v>74</v>
      </c>
      <c r="O14" s="506">
        <f t="shared" si="1"/>
        <v>1.0752688172043012E-2</v>
      </c>
      <c r="P14" s="527">
        <f>IF($B$4="Conocimiento general",SUMIFS(DB_Q6!$M$5:$M$254,DB_Q6!$E$5:$E$254,P$7,DB_Q6!$G$5:$G$254,1),SUMIFS(DB_Q6!$M$5:$M$254,DB_Q6!$E$5:$E$254,P$7))</f>
        <v>1</v>
      </c>
      <c r="Q14" s="527">
        <f>IF($B$4="Conocimiento general",SUMIFS(DB_Q6!$M$5:$M$254,DB_Q6!$E$5:$E$254,Q$7,DB_Q6!$G$5:$G$254,1),SUMIFS(DB_Q6!$M$5:$M$254,DB_Q6!$E$5:$E$254,Q$7))</f>
        <v>1</v>
      </c>
      <c r="R14" s="527">
        <f>IF($B$4="Conocimiento general",SUMIFS(DB_Q6!$M$5:$M$254,DB_Q6!$E$5:$E$254,R$7,DB_Q6!$G$5:$G$254,1),SUMIFS(DB_Q6!$M$5:$M$254,DB_Q6!$E$5:$E$254,R$7))</f>
        <v>0</v>
      </c>
      <c r="S14" s="507">
        <f t="shared" si="2"/>
        <v>1.4285714285714285E-2</v>
      </c>
      <c r="T14" s="507">
        <f t="shared" si="2"/>
        <v>1.2195121951219513E-2</v>
      </c>
      <c r="U14" s="507">
        <f t="shared" si="2"/>
        <v>0</v>
      </c>
    </row>
    <row r="15" spans="1:27" ht="13.5" thickBot="1">
      <c r="B15" s="201" t="s">
        <v>88</v>
      </c>
      <c r="C15" s="196" t="str">
        <f>J4</f>
        <v>Todas</v>
      </c>
      <c r="D15" s="269">
        <v>6</v>
      </c>
      <c r="E15" s="585">
        <f>IF($B$4="Entrevistas totales",IF($J$4="Todas",COUNT(DB_Q6!$M$5:$M$254),COUNTIFS(DB_Q6!$E$5:$E$254,$J$4,DB_Q6!$G$5:$G$254,1)),IF($J$4="Todas",COUNTIFS(DB_Q6!$M$5:$M$254,1,DB_Q6!$G$5:$G$254,1),COUNTIFS(DB_Q6!$E$5:$E$254,$J$4,DB_Q6!$M$5:$M$254,1,DB_Q6!$G$5:$G$254,1)))</f>
        <v>2</v>
      </c>
      <c r="F15" s="187">
        <f t="shared" si="5"/>
        <v>1</v>
      </c>
      <c r="G15" s="586">
        <f t="shared" si="6"/>
        <v>1.0752688172043012E-2</v>
      </c>
      <c r="H15" s="269" t="s">
        <v>74</v>
      </c>
      <c r="I15" s="585">
        <f>IF($B$4="Entrevistas totales",IF($J$4="Todas",COUNT(DB_Q6!$S$5:$S$254),COUNTIFS(DB_Q6!$E$5:$E$254,$J$4,DB_Q6!$G$5:$G$254,1)),IF($J$4="Todas",COUNTIFS(DB_Q6!$S$5:$S$254,1,DB_Q6!$G$5:$G$254,1),COUNTIFS(DB_Q6!$E$5:$E$254,$J$4,DB_Q6!$S$5:$S$254,1,DB_Q6!$G$5:$G$254,1)))</f>
        <v>147</v>
      </c>
      <c r="J15" s="187">
        <f t="shared" si="3"/>
        <v>1</v>
      </c>
      <c r="K15" s="586">
        <f t="shared" si="4"/>
        <v>0.79032258064516125</v>
      </c>
      <c r="L15" s="468" t="s">
        <v>74</v>
      </c>
      <c r="M15" s="396"/>
      <c r="N15" s="582" t="str">
        <f>$B$4</f>
        <v>Conocimiento general</v>
      </c>
      <c r="O15" s="398">
        <f>IFERROR(IF($B$4="Conocimiento general",SUM($P$15:$R$15)/COUNT(DB_Q6!$A$5:$A$254),1-O21),)</f>
        <v>0.74399999999999999</v>
      </c>
      <c r="P15" s="399">
        <f>COUNTIFS(DB_Q6!$E$5:$E$254,P$7,DB_Q6!$G$5:$G$254,1)</f>
        <v>70</v>
      </c>
      <c r="Q15" s="399">
        <f>COUNTIFS(DB_Q6!$E$5:$E$254,Q$7,DB_Q6!$G$5:$G$254,1)</f>
        <v>82</v>
      </c>
      <c r="R15" s="399">
        <f>COUNTIFS(DB_Q6!$E$5:$E$254,R$7,DB_Q6!$G$5:$G$254,1)</f>
        <v>34</v>
      </c>
      <c r="S15" s="400">
        <f>IFERROR(P15/P$22,)</f>
        <v>0.67961165048543692</v>
      </c>
      <c r="T15" s="400">
        <f>IFERROR(Q15/Q$22,)</f>
        <v>0.82</v>
      </c>
      <c r="U15" s="400">
        <f>IFERROR(R15/R$22,)</f>
        <v>0.72340425531914898</v>
      </c>
    </row>
    <row r="16" spans="1:27" ht="13.5" thickTop="1">
      <c r="B16" s="394" t="s">
        <v>201</v>
      </c>
      <c r="C16" s="188" t="s">
        <v>46</v>
      </c>
      <c r="D16" s="270"/>
      <c r="E16" s="270"/>
      <c r="F16" s="269"/>
      <c r="G16" s="269"/>
      <c r="H16" s="269"/>
      <c r="I16" s="269"/>
      <c r="J16" s="269"/>
      <c r="K16" s="269"/>
      <c r="L16" s="468"/>
      <c r="M16" s="471"/>
      <c r="N16" s="472" t="s">
        <v>70</v>
      </c>
      <c r="O16" s="473">
        <f>IFERROR(IF($B$4="Entrevistas totales",SUM(P16:R16)/SUM($P$22:$R$22),SUM(P16:R16)/SUM($P$15:$R$15)),)</f>
        <v>0.19892473118279569</v>
      </c>
      <c r="P16" s="407">
        <f>SUMIFS(DB_Q6!$N$5:$N$254,DB_Q6!$E$5:$E$254,P$7)</f>
        <v>21</v>
      </c>
      <c r="Q16" s="407">
        <f>SUMIFS(DB_Q6!$N$5:$N$254,DB_Q6!$E$5:$E$254,Q$7)</f>
        <v>8</v>
      </c>
      <c r="R16" s="407">
        <f>SUMIFS(DB_Q6!$N$5:$N$254,DB_Q6!$E$5:$E$254,R$7)</f>
        <v>8</v>
      </c>
      <c r="S16" s="408">
        <f t="shared" ref="S16:U21" si="7">IFERROR(IF($B$4="Entrevistas totales",P16/P$22,P16/P$15),)</f>
        <v>0.3</v>
      </c>
      <c r="T16" s="408">
        <f t="shared" si="7"/>
        <v>9.7560975609756101E-2</v>
      </c>
      <c r="U16" s="408">
        <f t="shared" si="7"/>
        <v>0.23529411764705882</v>
      </c>
    </row>
    <row r="17" spans="1:27" ht="12.75">
      <c r="A17" s="269">
        <v>1</v>
      </c>
      <c r="B17" s="478" t="str">
        <f>$B$4</f>
        <v>Conocimiento general</v>
      </c>
      <c r="C17" s="588">
        <f>IF($B$4="Entrevistas totales",IF($J$4="Todas",SUM($P$22:$R$22),HLOOKUP($J$4,$P$7:$R$22,16,)),IF($J$4="Todas",SUM(P15:R15),HLOOKUP($J$4,$P$7:$R$15,9,)))</f>
        <v>186</v>
      </c>
      <c r="D17" s="270"/>
      <c r="E17" s="270"/>
      <c r="F17" s="269"/>
      <c r="G17" s="269"/>
      <c r="H17" s="269"/>
      <c r="I17" s="269"/>
      <c r="J17" s="269"/>
      <c r="K17" s="269"/>
      <c r="L17" s="468"/>
      <c r="M17" s="475"/>
      <c r="N17" s="476" t="s">
        <v>71</v>
      </c>
      <c r="O17" s="477">
        <f t="shared" ref="O17:O21" si="8">IFERROR(IF($B$4="Entrevistas totales",SUM(P17:R17)/SUM($P$22:$R$22),SUM(P17:R17)/SUM($P$15:$R$15)),)</f>
        <v>4.3010752688172046E-2</v>
      </c>
      <c r="P17" s="414">
        <f>SUMIFS(DB_Q6!$O$5:$O$254,DB_Q6!$E$5:$E$254,P$7)</f>
        <v>3</v>
      </c>
      <c r="Q17" s="414">
        <f>SUMIFS(DB_Q6!$O$5:$O$254,DB_Q6!$E$5:$E$254,Q$7)</f>
        <v>3</v>
      </c>
      <c r="R17" s="414">
        <f>SUMIFS(DB_Q6!$O$5:$O$254,DB_Q6!$E$5:$E$254,R$7)</f>
        <v>2</v>
      </c>
      <c r="S17" s="415">
        <f t="shared" si="7"/>
        <v>4.2857142857142858E-2</v>
      </c>
      <c r="T17" s="415">
        <f t="shared" si="7"/>
        <v>3.6585365853658534E-2</v>
      </c>
      <c r="U17" s="415">
        <f t="shared" si="7"/>
        <v>5.8823529411764705E-2</v>
      </c>
    </row>
    <row r="18" spans="1:27" ht="12.75">
      <c r="A18" s="269">
        <v>2</v>
      </c>
      <c r="B18" s="481" t="str">
        <f t="shared" ref="B18:B23" si="9">VLOOKUP(C18,$K$10:$L$15,2,)</f>
        <v>Solar Térmica</v>
      </c>
      <c r="C18" s="589">
        <f>LARGE($K$10:$K$14,D10)</f>
        <v>0.19892473118279569</v>
      </c>
      <c r="D18" s="270"/>
      <c r="E18" s="270"/>
      <c r="F18" s="270"/>
      <c r="G18" s="270"/>
      <c r="H18" s="270"/>
      <c r="I18" s="270"/>
      <c r="J18" s="270"/>
      <c r="K18" s="270"/>
      <c r="L18" s="468"/>
      <c r="M18" s="475"/>
      <c r="N18" s="476" t="s">
        <v>72</v>
      </c>
      <c r="O18" s="477">
        <f t="shared" si="8"/>
        <v>0.10215053763440861</v>
      </c>
      <c r="P18" s="414">
        <f>SUMIFS(DB_Q6!$P$5:$P$254,DB_Q6!$E$5:$E$254,P$7)</f>
        <v>5</v>
      </c>
      <c r="Q18" s="414">
        <f>SUMIFS(DB_Q6!$P$5:$P$254,DB_Q6!$E$5:$E$254,Q$7)</f>
        <v>8</v>
      </c>
      <c r="R18" s="414">
        <f>SUMIFS(DB_Q6!$P$5:$P$254,DB_Q6!$E$5:$E$254,R$7)</f>
        <v>6</v>
      </c>
      <c r="S18" s="415">
        <f t="shared" si="7"/>
        <v>7.1428571428571425E-2</v>
      </c>
      <c r="T18" s="415">
        <f t="shared" si="7"/>
        <v>9.7560975609756101E-2</v>
      </c>
      <c r="U18" s="415">
        <f t="shared" si="7"/>
        <v>0.17647058823529413</v>
      </c>
    </row>
    <row r="19" spans="1:27" ht="12.75">
      <c r="A19" s="269">
        <v>3</v>
      </c>
      <c r="B19" s="481" t="str">
        <f t="shared" si="9"/>
        <v>Geotermia</v>
      </c>
      <c r="C19" s="589">
        <f>LARGE($K$10:$K$14,D11)</f>
        <v>0.10215053763440861</v>
      </c>
      <c r="D19" s="270"/>
      <c r="E19" s="270"/>
      <c r="F19" s="270"/>
      <c r="G19" s="270"/>
      <c r="H19" s="270"/>
      <c r="I19" s="270"/>
      <c r="J19" s="270"/>
      <c r="K19" s="270"/>
      <c r="L19" s="468"/>
      <c r="M19" s="475"/>
      <c r="N19" s="476" t="s">
        <v>73</v>
      </c>
      <c r="O19" s="477">
        <f t="shared" si="8"/>
        <v>4.8387096774193547E-2</v>
      </c>
      <c r="P19" s="414">
        <f>SUMIFS(DB_Q6!$Q$5:$Q$254,DB_Q6!$E$5:$E$254,P$7)</f>
        <v>1</v>
      </c>
      <c r="Q19" s="414">
        <f>SUMIFS(DB_Q6!$Q$5:$Q$254,DB_Q6!$E$5:$E$254,Q$7)</f>
        <v>5</v>
      </c>
      <c r="R19" s="414">
        <f>SUMIFS(DB_Q6!$Q$5:$Q$254,DB_Q6!$E$5:$E$254,R$7)</f>
        <v>3</v>
      </c>
      <c r="S19" s="415">
        <f t="shared" si="7"/>
        <v>1.4285714285714285E-2</v>
      </c>
      <c r="T19" s="415">
        <f t="shared" si="7"/>
        <v>6.097560975609756E-2</v>
      </c>
      <c r="U19" s="415">
        <f t="shared" si="7"/>
        <v>8.8235294117647065E-2</v>
      </c>
    </row>
    <row r="20" spans="1:27" ht="12.75">
      <c r="A20" s="269">
        <v>4</v>
      </c>
      <c r="B20" s="481" t="str">
        <f t="shared" si="9"/>
        <v>Red urb. Frío</v>
      </c>
      <c r="C20" s="589">
        <f>LARGE($K$10:$K$14,D12)</f>
        <v>4.8387096774193547E-2</v>
      </c>
      <c r="D20" s="270"/>
      <c r="E20" s="270"/>
      <c r="F20" s="270"/>
      <c r="G20" s="270"/>
      <c r="H20" s="270"/>
      <c r="I20" s="270"/>
      <c r="J20" s="270"/>
      <c r="K20" s="270"/>
      <c r="L20" s="468"/>
      <c r="M20" s="475"/>
      <c r="N20" s="476" t="s">
        <v>170</v>
      </c>
      <c r="O20" s="484">
        <f t="shared" si="8"/>
        <v>5.3763440860215058E-3</v>
      </c>
      <c r="P20" s="414">
        <f>SUMIFS(DB_Q6!$R$5:$R$254,DB_Q6!$E$5:$E$254,P$7)</f>
        <v>1</v>
      </c>
      <c r="Q20" s="414">
        <f>SUMIFS(DB_Q6!$R$5:$R$254,DB_Q6!$E$5:$E$254,Q$7)</f>
        <v>0</v>
      </c>
      <c r="R20" s="414">
        <f>SUMIFS(DB_Q6!$R$5:$R$254,DB_Q6!$E$5:$E$254,R$7)</f>
        <v>0</v>
      </c>
      <c r="S20" s="415">
        <f t="shared" si="7"/>
        <v>1.4285714285714285E-2</v>
      </c>
      <c r="T20" s="415">
        <f t="shared" si="7"/>
        <v>0</v>
      </c>
      <c r="U20" s="415">
        <f t="shared" si="7"/>
        <v>0</v>
      </c>
    </row>
    <row r="21" spans="1:27" ht="13.5" thickBot="1">
      <c r="A21" s="269">
        <v>5</v>
      </c>
      <c r="B21" s="481" t="str">
        <f t="shared" si="9"/>
        <v>Biomasa</v>
      </c>
      <c r="C21" s="589">
        <f>LARGE($K$10:$K$14,D13)</f>
        <v>4.3010752688172046E-2</v>
      </c>
      <c r="D21" s="270"/>
      <c r="E21" s="270"/>
      <c r="F21" s="270"/>
      <c r="G21" s="270"/>
      <c r="H21" s="270"/>
      <c r="I21" s="270"/>
      <c r="J21" s="270"/>
      <c r="K21" s="270"/>
      <c r="L21" s="468"/>
      <c r="M21" s="487"/>
      <c r="N21" s="488" t="s">
        <v>74</v>
      </c>
      <c r="O21" s="489">
        <f t="shared" si="8"/>
        <v>0.79032258064516125</v>
      </c>
      <c r="P21" s="422">
        <f>IF($B$4="Conocimiento general",SUMIFS(DB_Q6!$S$5:$S$254,DB_Q6!$E$5:$E$254,P$7,DB_Q6!$G$5:$G$254,1),SUMIFS(DB_Q6!$S$5:$S$254,DB_Q6!$E$5:$E$254,P$7))</f>
        <v>49</v>
      </c>
      <c r="Q21" s="422">
        <f>IF($B$4="Conocimiento general",SUMIFS(DB_Q6!$S$5:$S$254,DB_Q6!$E$5:$E$254,Q$7,DB_Q6!$G$5:$G$254,1),SUMIFS(DB_Q6!$S$5:$S$254,DB_Q6!$E$5:$E$254,Q$7))</f>
        <v>73</v>
      </c>
      <c r="R21" s="422">
        <f>IF($B$4="Conocimiento general",SUMIFS(DB_Q6!$S$5:$S$254,DB_Q6!$E$5:$E$254,R$7,DB_Q6!$G$5:$G$254,1),SUMIFS(DB_Q6!$S$5:$S$254,DB_Q6!$E$5:$E$254,R$7))</f>
        <v>25</v>
      </c>
      <c r="S21" s="423">
        <f t="shared" si="7"/>
        <v>0.7</v>
      </c>
      <c r="T21" s="423">
        <f t="shared" si="7"/>
        <v>0.8902439024390244</v>
      </c>
      <c r="U21" s="423">
        <f t="shared" si="7"/>
        <v>0.73529411764705888</v>
      </c>
      <c r="V21" s="270"/>
      <c r="W21" s="270"/>
      <c r="X21" s="270"/>
      <c r="Y21" s="577"/>
      <c r="Z21" s="577"/>
      <c r="AA21" s="577"/>
    </row>
    <row r="22" spans="1:27" ht="13.5" thickTop="1">
      <c r="A22" s="269">
        <v>6</v>
      </c>
      <c r="B22" s="481" t="str">
        <f t="shared" si="9"/>
        <v>Bomba calor</v>
      </c>
      <c r="C22" s="589">
        <f>LARGE($K$10:$K$14,D14)</f>
        <v>5.3763440860215058E-3</v>
      </c>
      <c r="D22" s="270"/>
      <c r="E22" s="270"/>
      <c r="F22" s="270"/>
      <c r="G22" s="270"/>
      <c r="H22" s="270"/>
      <c r="I22" s="270"/>
      <c r="J22" s="270"/>
      <c r="K22" s="270"/>
      <c r="L22" s="468"/>
      <c r="M22" s="497"/>
      <c r="N22" s="497"/>
      <c r="O22" s="497"/>
      <c r="P22" s="269">
        <f>COUNTIF(DB_Q6!$E$5:$E$254,P$7)</f>
        <v>103</v>
      </c>
      <c r="Q22" s="269">
        <f>COUNTIF(DB_Q6!$E$5:$E$254,Q$7)</f>
        <v>100</v>
      </c>
      <c r="R22" s="269">
        <f>COUNTIF(DB_Q6!$E$5:$E$254,R$7)</f>
        <v>47</v>
      </c>
      <c r="S22" s="270"/>
      <c r="T22" s="270"/>
      <c r="U22" s="270"/>
      <c r="V22" s="270"/>
      <c r="W22" s="270"/>
      <c r="X22" s="270"/>
      <c r="Y22" s="577"/>
      <c r="Z22" s="577"/>
      <c r="AA22" s="577"/>
    </row>
    <row r="23" spans="1:27" ht="12.75">
      <c r="A23" s="269">
        <v>7</v>
      </c>
      <c r="B23" s="590" t="str">
        <f t="shared" si="9"/>
        <v>Ninguna</v>
      </c>
      <c r="C23" s="589">
        <f>K15</f>
        <v>0.79032258064516125</v>
      </c>
      <c r="D23" s="270"/>
      <c r="E23" s="270"/>
      <c r="F23" s="270"/>
      <c r="G23" s="270"/>
      <c r="H23" s="270"/>
      <c r="I23" s="270"/>
      <c r="J23" s="270"/>
      <c r="K23" s="270"/>
      <c r="L23" s="270"/>
      <c r="M23" s="591"/>
      <c r="N23" s="270"/>
      <c r="O23" s="270"/>
      <c r="Q23" s="497"/>
      <c r="S23" s="497"/>
      <c r="T23" s="497"/>
      <c r="U23" s="497"/>
    </row>
    <row r="24" spans="1:27" s="342" customFormat="1" ht="15" customHeight="1">
      <c r="A24" s="269"/>
      <c r="B24" s="394"/>
      <c r="D24" s="268" t="s">
        <v>363</v>
      </c>
    </row>
    <row r="25" spans="1:27" s="342" customFormat="1" ht="15" customHeight="1">
      <c r="A25" s="269"/>
      <c r="B25" s="261"/>
      <c r="C25" s="261"/>
      <c r="D25" s="278" t="s">
        <v>292</v>
      </c>
      <c r="E25" s="278"/>
      <c r="F25" s="278"/>
      <c r="G25" s="278"/>
      <c r="H25" s="278"/>
      <c r="I25" s="278"/>
      <c r="J25" s="278"/>
      <c r="K25" s="278"/>
      <c r="L25" s="278"/>
      <c r="M25" s="592"/>
      <c r="N25" s="592"/>
      <c r="O25" s="592"/>
      <c r="P25" s="592"/>
      <c r="Q25" s="592"/>
      <c r="R25" s="592"/>
      <c r="S25" s="592"/>
      <c r="T25" s="592"/>
      <c r="U25" s="279"/>
    </row>
    <row r="26" spans="1:27" ht="15" customHeight="1">
      <c r="B26" s="491" t="str">
        <f>$B$4</f>
        <v>Conocimiento general</v>
      </c>
      <c r="C26" s="196"/>
      <c r="D26" s="434" t="s">
        <v>294</v>
      </c>
      <c r="E26" s="434" t="s">
        <v>293</v>
      </c>
      <c r="F26" s="434" t="s">
        <v>237</v>
      </c>
      <c r="G26" s="434" t="s">
        <v>235</v>
      </c>
      <c r="H26" s="434" t="s">
        <v>238</v>
      </c>
      <c r="I26" s="434" t="s">
        <v>236</v>
      </c>
      <c r="J26" s="434" t="s">
        <v>239</v>
      </c>
      <c r="K26" s="434" t="s">
        <v>240</v>
      </c>
      <c r="L26" s="434" t="s">
        <v>50</v>
      </c>
      <c r="M26" s="435" t="s">
        <v>294</v>
      </c>
      <c r="N26" s="435" t="s">
        <v>293</v>
      </c>
      <c r="O26" s="435" t="s">
        <v>237</v>
      </c>
      <c r="P26" s="435" t="s">
        <v>235</v>
      </c>
      <c r="Q26" s="435" t="s">
        <v>238</v>
      </c>
      <c r="R26" s="435" t="s">
        <v>236</v>
      </c>
      <c r="S26" s="435" t="s">
        <v>239</v>
      </c>
      <c r="T26" s="435" t="s">
        <v>240</v>
      </c>
      <c r="U26" s="435" t="s">
        <v>50</v>
      </c>
    </row>
    <row r="27" spans="1:27" ht="15" customHeight="1" thickBot="1">
      <c r="B27" s="492" t="str">
        <f>"Zona climática: "&amp;$J$4</f>
        <v>Zona climática: Todas</v>
      </c>
      <c r="C27" s="398">
        <f>IFERROR(IF($B$4="Conocimiento general",SUM(D27:L27)/SUM(D27:L27)-C33,1-C33),)</f>
        <v>0.989247311827957</v>
      </c>
      <c r="D27" s="399">
        <f>IF($J$4="Todas",COUNTIFS(DB_Q6!$B$5:$B$254,D$26,DB_Q6!$G$5:$G$254,1),COUNTIFS(DB_Q6!$E$5:$E$254,$J$4,DB_Q6!$B$5:$B$254,D$26,DB_Q6!$G$5:$G$254,1))</f>
        <v>14</v>
      </c>
      <c r="E27" s="399">
        <f>IF($J$4="Todas",COUNTIFS(DB_Q6!$B$5:$B$254,E$26,DB_Q6!$G$5:$G$254,1),COUNTIFS(DB_Q6!$E$5:$E$254,$J$4,DB_Q6!$B$5:$B$254,E$26,DB_Q6!$G$5:$G$254,1))</f>
        <v>18</v>
      </c>
      <c r="F27" s="399">
        <f>IF($J$4="Todas",COUNTIFS(DB_Q6!$B$5:$B$254,F$26,DB_Q6!$G$5:$G$254,1),COUNTIFS(DB_Q6!$E$5:$E$254,$J$4,DB_Q6!$B$5:$B$254,F$26,DB_Q6!$G$5:$G$254,1))</f>
        <v>4</v>
      </c>
      <c r="G27" s="399">
        <f>IF($J$4="Todas",COUNTIFS(DB_Q6!$B$5:$B$254,G$26,DB_Q6!$G$5:$G$254,1),COUNTIFS(DB_Q6!$E$5:$E$254,$J$4,DB_Q6!$B$5:$B$254,G$26,DB_Q6!$G$5:$G$254,1))</f>
        <v>48</v>
      </c>
      <c r="H27" s="399">
        <f>IF($J$4="Todas",COUNTIFS(DB_Q6!$B$5:$B$254,H$26,DB_Q6!$G$5:$G$254,1),COUNTIFS(DB_Q6!$E$5:$E$254,$J$4,DB_Q6!$B$5:$B$254,H$26,DB_Q6!$G$5:$G$254,1))</f>
        <v>16</v>
      </c>
      <c r="I27" s="399">
        <f>IF($J$4="Todas",COUNTIFS(DB_Q6!$B$5:$B$254,I$26,DB_Q6!$G$5:$G$254,1),COUNTIFS(DB_Q6!$E$5:$E$254,$J$4,DB_Q6!$B$5:$B$254,I$26,DB_Q6!$G$5:$G$254,1))</f>
        <v>5</v>
      </c>
      <c r="J27" s="399">
        <f>IF($J$4="Todas",COUNTIFS(DB_Q6!$B$5:$B$254,J$26,DB_Q6!$G$5:$G$254,1),COUNTIFS(DB_Q6!$E$5:$E$254,$J$4,DB_Q6!$B$5:$B$254,J$26,DB_Q6!$G$5:$G$254,1))</f>
        <v>14</v>
      </c>
      <c r="K27" s="399">
        <f>IF($J$4="Todas",COUNTIFS(DB_Q6!$B$5:$B$254,K$26,DB_Q6!$G$5:$G$254,1),COUNTIFS(DB_Q6!$E$5:$E$254,$J$4,DB_Q6!$B$5:$B$254,K$26,DB_Q6!$G$5:$G$254,1))</f>
        <v>58</v>
      </c>
      <c r="L27" s="399">
        <f>IF($J$4="Todas",COUNTIFS(DB_Q6!$B$5:$B$254,L$26,DB_Q6!$G$5:$G$254,1),COUNTIFS(DB_Q6!$E$5:$E$254,$J$4,DB_Q6!$B$5:$B$254,L$26,DB_Q6!$G$5:$G$254,1))</f>
        <v>9</v>
      </c>
      <c r="M27" s="400">
        <f t="shared" ref="M27:U27" si="10">IFERROR(D27/D$41,)</f>
        <v>0.53846153846153844</v>
      </c>
      <c r="N27" s="400">
        <f t="shared" si="10"/>
        <v>0.72</v>
      </c>
      <c r="O27" s="400">
        <f t="shared" si="10"/>
        <v>0.8</v>
      </c>
      <c r="P27" s="400">
        <f t="shared" si="10"/>
        <v>0.78688524590163933</v>
      </c>
      <c r="Q27" s="400">
        <f t="shared" si="10"/>
        <v>0.88888888888888884</v>
      </c>
      <c r="R27" s="400">
        <f t="shared" si="10"/>
        <v>0.55555555555555558</v>
      </c>
      <c r="S27" s="400">
        <f t="shared" si="10"/>
        <v>0.58333333333333337</v>
      </c>
      <c r="T27" s="400">
        <f t="shared" si="10"/>
        <v>0.86567164179104472</v>
      </c>
      <c r="U27" s="400">
        <f t="shared" si="10"/>
        <v>0.6</v>
      </c>
    </row>
    <row r="28" spans="1:27" ht="15" customHeight="1" thickTop="1">
      <c r="B28" s="458" t="s">
        <v>70</v>
      </c>
      <c r="C28" s="460">
        <f>IFERROR(VLOOKUP(B28,$B$9:$C$14,2,),)</f>
        <v>0.58602155913978493</v>
      </c>
      <c r="D28" s="407">
        <f>IF($J$4="Todas",SUMIFS(DB_Q6!$H$5:$H$254,DB_Q6!$B$5:$B$254,D$26),SUMIFS(DB_Q6!$H$5:$H$254,DB_Q6!$E$5:$E$254,$J$4,DB_Q6!$B$5:$B$254,D$26))</f>
        <v>11</v>
      </c>
      <c r="E28" s="407">
        <f>IF($J$4="Todas",SUMIFS(DB_Q6!$H$5:$H$254,DB_Q6!$B$5:$B$254,E$26),SUMIFS(DB_Q6!$H$5:$H$254,DB_Q6!$E$5:$E$254,$J$4,DB_Q6!$B$5:$B$254,E$26))</f>
        <v>1</v>
      </c>
      <c r="F28" s="407">
        <f>IF($J$4="Todas",SUMIFS(DB_Q6!$H$5:$H$254,DB_Q6!$B$5:$B$254,F$26),SUMIFS(DB_Q6!$H$5:$H$254,DB_Q6!$E$5:$E$254,$J$4,DB_Q6!$B$5:$B$254,F$26))</f>
        <v>2</v>
      </c>
      <c r="G28" s="407">
        <f>IF($J$4="Todas",SUMIFS(DB_Q6!$H$5:$H$254,DB_Q6!$B$5:$B$254,G$26),SUMIFS(DB_Q6!$H$5:$H$254,DB_Q6!$E$5:$E$254,$J$4,DB_Q6!$B$5:$B$254,G$26))</f>
        <v>35</v>
      </c>
      <c r="H28" s="407">
        <f>IF($J$4="Todas",SUMIFS(DB_Q6!$H$5:$H$254,DB_Q6!$B$5:$B$254,H$26),SUMIFS(DB_Q6!$H$5:$H$254,DB_Q6!$E$5:$E$254,$J$4,DB_Q6!$B$5:$B$254,H$26))</f>
        <v>14</v>
      </c>
      <c r="I28" s="407">
        <f>IF($J$4="Todas",SUMIFS(DB_Q6!$H$5:$H$254,DB_Q6!$B$5:$B$254,I$26),SUMIFS(DB_Q6!$H$5:$H$254,DB_Q6!$E$5:$E$254,$J$4,DB_Q6!$B$5:$B$254,I$26))</f>
        <v>4</v>
      </c>
      <c r="J28" s="407">
        <f>IF($J$4="Todas",SUMIFS(DB_Q6!$H$5:$H$254,DB_Q6!$B$5:$B$254,J$26),SUMIFS(DB_Q6!$H$5:$H$254,DB_Q6!$E$5:$E$254,$J$4,DB_Q6!$B$5:$B$254,J$26))</f>
        <v>9</v>
      </c>
      <c r="K28" s="407">
        <f>IF($J$4="Todas",SUMIFS(DB_Q6!$H$5:$H$254,DB_Q6!$B$5:$B$254,K$26),SUMIFS(DB_Q6!$H$5:$H$254,DB_Q6!$E$5:$E$254,$J$4,DB_Q6!$B$5:$B$254,K$26))</f>
        <v>26</v>
      </c>
      <c r="L28" s="407">
        <f>IF($J$4="Todas",SUMIFS(DB_Q6!$H$5:$H$254,DB_Q6!$B$5:$B$254,L$26),SUMIFS(DB_Q6!$H$5:$H$254,DB_Q6!$E$5:$E$254,$J$4,DB_Q6!$B$5:$B$254,L$26))</f>
        <v>7</v>
      </c>
      <c r="M28" s="408">
        <f t="shared" ref="M28:U33" si="11">IFERROR(IF($B$4="Entrevistas totales",D28/D$41,D28/D$27),)</f>
        <v>0.7857142857142857</v>
      </c>
      <c r="N28" s="408">
        <f t="shared" si="11"/>
        <v>5.5555555555555552E-2</v>
      </c>
      <c r="O28" s="408">
        <f t="shared" si="11"/>
        <v>0.5</v>
      </c>
      <c r="P28" s="408">
        <f t="shared" si="11"/>
        <v>0.72916666666666663</v>
      </c>
      <c r="Q28" s="408">
        <f t="shared" si="11"/>
        <v>0.875</v>
      </c>
      <c r="R28" s="408">
        <f t="shared" si="11"/>
        <v>0.8</v>
      </c>
      <c r="S28" s="408">
        <f t="shared" si="11"/>
        <v>0.6428571428571429</v>
      </c>
      <c r="T28" s="408">
        <f t="shared" si="11"/>
        <v>0.44827586206896552</v>
      </c>
      <c r="U28" s="408">
        <f t="shared" si="11"/>
        <v>0.77777777777777779</v>
      </c>
    </row>
    <row r="29" spans="1:27" ht="15" customHeight="1">
      <c r="B29" s="463" t="s">
        <v>71</v>
      </c>
      <c r="C29" s="465">
        <f t="shared" ref="C29:C33" si="12">IFERROR(VLOOKUP(B29,$B$9:$C$14,2,),)</f>
        <v>0.70430107526881724</v>
      </c>
      <c r="D29" s="414">
        <f>IF($J$4="Todas",SUMIFS(DB_Q6!$I$5:$I$254,DB_Q6!$B$5:$B$254,D$26),SUMIFS(DB_Q6!$I$5:$I$254,DB_Q6!$E$5:$E$254,$J$4,DB_Q6!$B$5:$B$254,D$26))</f>
        <v>7</v>
      </c>
      <c r="E29" s="414">
        <f>IF($J$4="Todas",SUMIFS(DB_Q6!$I$5:$I$254,DB_Q6!$B$5:$B$254,E$26),SUMIFS(DB_Q6!$I$5:$I$254,DB_Q6!$E$5:$E$254,$J$4,DB_Q6!$B$5:$B$254,E$26))</f>
        <v>18</v>
      </c>
      <c r="F29" s="414">
        <f>IF($J$4="Todas",SUMIFS(DB_Q6!$I$5:$I$254,DB_Q6!$B$5:$B$254,F$26),SUMIFS(DB_Q6!$I$5:$I$254,DB_Q6!$E$5:$E$254,$J$4,DB_Q6!$B$5:$B$254,F$26))</f>
        <v>3</v>
      </c>
      <c r="G29" s="414">
        <f>IF($J$4="Todas",SUMIFS(DB_Q6!$I$5:$I$254,DB_Q6!$B$5:$B$254,G$26),SUMIFS(DB_Q6!$I$5:$I$254,DB_Q6!$E$5:$E$254,$J$4,DB_Q6!$B$5:$B$254,G$26))</f>
        <v>24</v>
      </c>
      <c r="H29" s="414">
        <f>IF($J$4="Todas",SUMIFS(DB_Q6!$I$5:$I$254,DB_Q6!$B$5:$B$254,H$26),SUMIFS(DB_Q6!$I$5:$I$254,DB_Q6!$E$5:$E$254,$J$4,DB_Q6!$B$5:$B$254,H$26))</f>
        <v>9</v>
      </c>
      <c r="I29" s="414">
        <f>IF($J$4="Todas",SUMIFS(DB_Q6!$I$5:$I$254,DB_Q6!$B$5:$B$254,I$26),SUMIFS(DB_Q6!$I$5:$I$254,DB_Q6!$E$5:$E$254,$J$4,DB_Q6!$B$5:$B$254,I$26))</f>
        <v>1</v>
      </c>
      <c r="J29" s="414">
        <f>IF($J$4="Todas",SUMIFS(DB_Q6!$I$5:$I$254,DB_Q6!$B$5:$B$254,J$26),SUMIFS(DB_Q6!$I$5:$I$254,DB_Q6!$E$5:$E$254,$J$4,DB_Q6!$B$5:$B$254,J$26))</f>
        <v>10</v>
      </c>
      <c r="K29" s="414">
        <f>IF($J$4="Todas",SUMIFS(DB_Q6!$I$5:$I$254,DB_Q6!$B$5:$B$254,K$26),SUMIFS(DB_Q6!$I$5:$I$254,DB_Q6!$E$5:$E$254,$J$4,DB_Q6!$B$5:$B$254,K$26))</f>
        <v>56</v>
      </c>
      <c r="L29" s="414">
        <f>IF($J$4="Todas",SUMIFS(DB_Q6!$I$5:$I$254,DB_Q6!$B$5:$B$254,L$26),SUMIFS(DB_Q6!$I$5:$I$254,DB_Q6!$E$5:$E$254,$J$4,DB_Q6!$B$5:$B$254,L$26))</f>
        <v>3</v>
      </c>
      <c r="M29" s="415">
        <f t="shared" si="11"/>
        <v>0.5</v>
      </c>
      <c r="N29" s="415">
        <f t="shared" si="11"/>
        <v>1</v>
      </c>
      <c r="O29" s="415">
        <f t="shared" si="11"/>
        <v>0.75</v>
      </c>
      <c r="P29" s="415">
        <f t="shared" si="11"/>
        <v>0.5</v>
      </c>
      <c r="Q29" s="415">
        <f t="shared" si="11"/>
        <v>0.5625</v>
      </c>
      <c r="R29" s="415">
        <f t="shared" si="11"/>
        <v>0.2</v>
      </c>
      <c r="S29" s="415">
        <f t="shared" si="11"/>
        <v>0.7142857142857143</v>
      </c>
      <c r="T29" s="415">
        <f t="shared" si="11"/>
        <v>0.96551724137931039</v>
      </c>
      <c r="U29" s="415">
        <f t="shared" si="11"/>
        <v>0.33333333333333331</v>
      </c>
    </row>
    <row r="30" spans="1:27" ht="15" customHeight="1">
      <c r="B30" s="463" t="s">
        <v>72</v>
      </c>
      <c r="C30" s="465">
        <f t="shared" si="12"/>
        <v>0.58602166666666666</v>
      </c>
      <c r="D30" s="414">
        <f>IF($J$4="Todas",SUMIFS(DB_Q6!$J$5:$J$254,DB_Q6!$B$5:$B$254,D$26),SUMIFS(DB_Q6!$J$5:$J$254,DB_Q6!$E$5:$E$254,$J$4,DB_Q6!$B$5:$B$254,D$26))</f>
        <v>1</v>
      </c>
      <c r="E30" s="414">
        <f>IF($J$4="Todas",SUMIFS(DB_Q6!$J$5:$J$254,DB_Q6!$B$5:$B$254,E$26),SUMIFS(DB_Q6!$J$5:$J$254,DB_Q6!$E$5:$E$254,$J$4,DB_Q6!$B$5:$B$254,E$26))</f>
        <v>0</v>
      </c>
      <c r="F30" s="414">
        <f>IF($J$4="Todas",SUMIFS(DB_Q6!$J$5:$J$254,DB_Q6!$B$5:$B$254,F$26),SUMIFS(DB_Q6!$J$5:$J$254,DB_Q6!$E$5:$E$254,$J$4,DB_Q6!$B$5:$B$254,F$26))</f>
        <v>0</v>
      </c>
      <c r="G30" s="414">
        <f>IF($J$4="Todas",SUMIFS(DB_Q6!$J$5:$J$254,DB_Q6!$B$5:$B$254,G$26),SUMIFS(DB_Q6!$J$5:$J$254,DB_Q6!$E$5:$E$254,$J$4,DB_Q6!$B$5:$B$254,G$26))</f>
        <v>7</v>
      </c>
      <c r="H30" s="414">
        <f>IF($J$4="Todas",SUMIFS(DB_Q6!$J$5:$J$254,DB_Q6!$B$5:$B$254,H$26),SUMIFS(DB_Q6!$J$5:$J$254,DB_Q6!$E$5:$E$254,$J$4,DB_Q6!$B$5:$B$254,H$26))</f>
        <v>9</v>
      </c>
      <c r="I30" s="414">
        <f>IF($J$4="Todas",SUMIFS(DB_Q6!$J$5:$J$254,DB_Q6!$B$5:$B$254,I$26),SUMIFS(DB_Q6!$J$5:$J$254,DB_Q6!$E$5:$E$254,$J$4,DB_Q6!$B$5:$B$254,I$26))</f>
        <v>0</v>
      </c>
      <c r="J30" s="414">
        <f>IF($J$4="Todas",SUMIFS(DB_Q6!$J$5:$J$254,DB_Q6!$B$5:$B$254,J$26),SUMIFS(DB_Q6!$J$5:$J$254,DB_Q6!$E$5:$E$254,$J$4,DB_Q6!$B$5:$B$254,J$26))</f>
        <v>0</v>
      </c>
      <c r="K30" s="414">
        <f>IF($J$4="Todas",SUMIFS(DB_Q6!$J$5:$J$254,DB_Q6!$B$5:$B$254,K$26),SUMIFS(DB_Q6!$J$5:$J$254,DB_Q6!$E$5:$E$254,$J$4,DB_Q6!$B$5:$B$254,K$26))</f>
        <v>3</v>
      </c>
      <c r="L30" s="414">
        <f>IF($J$4="Todas",SUMIFS(DB_Q6!$J$5:$J$254,DB_Q6!$B$5:$B$254,L$26),SUMIFS(DB_Q6!$J$5:$J$254,DB_Q6!$E$5:$E$254,$J$4,DB_Q6!$B$5:$B$254,L$26))</f>
        <v>0</v>
      </c>
      <c r="M30" s="415">
        <f t="shared" si="11"/>
        <v>7.1428571428571425E-2</v>
      </c>
      <c r="N30" s="415">
        <f t="shared" si="11"/>
        <v>0</v>
      </c>
      <c r="O30" s="415">
        <f t="shared" si="11"/>
        <v>0</v>
      </c>
      <c r="P30" s="415">
        <f t="shared" si="11"/>
        <v>0.14583333333333334</v>
      </c>
      <c r="Q30" s="415">
        <f t="shared" si="11"/>
        <v>0.5625</v>
      </c>
      <c r="R30" s="415">
        <f t="shared" si="11"/>
        <v>0</v>
      </c>
      <c r="S30" s="415">
        <f t="shared" si="11"/>
        <v>0</v>
      </c>
      <c r="T30" s="415">
        <f t="shared" si="11"/>
        <v>5.1724137931034482E-2</v>
      </c>
      <c r="U30" s="415">
        <f t="shared" si="11"/>
        <v>0</v>
      </c>
    </row>
    <row r="31" spans="1:27" ht="15" customHeight="1">
      <c r="B31" s="463" t="s">
        <v>73</v>
      </c>
      <c r="C31" s="465">
        <f t="shared" si="12"/>
        <v>0.10752688172043011</v>
      </c>
      <c r="D31" s="414">
        <f>IF($J$4="Todas",SUMIFS(DB_Q6!$K$5:$K$254,DB_Q6!$B$5:$B$254,D$26),SUMIFS(DB_Q6!$K$5:$K$254,DB_Q6!$E$5:$E$254,$J$4,DB_Q6!$B$5:$B$254,D$26))</f>
        <v>2</v>
      </c>
      <c r="E31" s="414">
        <f>IF($J$4="Todas",SUMIFS(DB_Q6!$K$5:$K$254,DB_Q6!$B$5:$B$254,E$26),SUMIFS(DB_Q6!$K$5:$K$254,DB_Q6!$E$5:$E$254,$J$4,DB_Q6!$B$5:$B$254,E$26))</f>
        <v>0</v>
      </c>
      <c r="F31" s="414">
        <f>IF($J$4="Todas",SUMIFS(DB_Q6!$K$5:$K$254,DB_Q6!$B$5:$B$254,F$26),SUMIFS(DB_Q6!$K$5:$K$254,DB_Q6!$E$5:$E$254,$J$4,DB_Q6!$B$5:$B$254,F$26))</f>
        <v>0</v>
      </c>
      <c r="G31" s="414">
        <f>IF($J$4="Todas",SUMIFS(DB_Q6!$K$5:$K$254,DB_Q6!$B$5:$B$254,G$26),SUMIFS(DB_Q6!$K$5:$K$254,DB_Q6!$E$5:$E$254,$J$4,DB_Q6!$B$5:$B$254,G$26))</f>
        <v>5</v>
      </c>
      <c r="H31" s="414">
        <f>IF($J$4="Todas",SUMIFS(DB_Q6!$K$5:$K$254,DB_Q6!$B$5:$B$254,H$26),SUMIFS(DB_Q6!$K$5:$K$254,DB_Q6!$E$5:$E$254,$J$4,DB_Q6!$B$5:$B$254,H$26))</f>
        <v>5</v>
      </c>
      <c r="I31" s="414">
        <f>IF($J$4="Todas",SUMIFS(DB_Q6!$K$5:$K$254,DB_Q6!$B$5:$B$254,I$26),SUMIFS(DB_Q6!$K$5:$K$254,DB_Q6!$E$5:$E$254,$J$4,DB_Q6!$B$5:$B$254,I$26))</f>
        <v>0</v>
      </c>
      <c r="J31" s="414">
        <f>IF($J$4="Todas",SUMIFS(DB_Q6!$K$5:$K$254,DB_Q6!$B$5:$B$254,J$26),SUMIFS(DB_Q6!$K$5:$K$254,DB_Q6!$E$5:$E$254,$J$4,DB_Q6!$B$5:$B$254,J$26))</f>
        <v>1</v>
      </c>
      <c r="K31" s="414">
        <f>IF($J$4="Todas",SUMIFS(DB_Q6!$K$5:$K$254,DB_Q6!$B$5:$B$254,K$26),SUMIFS(DB_Q6!$K$5:$K$254,DB_Q6!$E$5:$E$254,$J$4,DB_Q6!$B$5:$B$254,K$26))</f>
        <v>5</v>
      </c>
      <c r="L31" s="414">
        <f>IF($J$4="Todas",SUMIFS(DB_Q6!$K$5:$K$254,DB_Q6!$B$5:$B$254,L$26),SUMIFS(DB_Q6!$K$5:$K$254,DB_Q6!$E$5:$E$254,$J$4,DB_Q6!$B$5:$B$254,L$26))</f>
        <v>0</v>
      </c>
      <c r="M31" s="415">
        <f t="shared" si="11"/>
        <v>0.14285714285714285</v>
      </c>
      <c r="N31" s="415">
        <f t="shared" si="11"/>
        <v>0</v>
      </c>
      <c r="O31" s="415">
        <f t="shared" si="11"/>
        <v>0</v>
      </c>
      <c r="P31" s="415">
        <f t="shared" si="11"/>
        <v>0.10416666666666667</v>
      </c>
      <c r="Q31" s="415">
        <f t="shared" si="11"/>
        <v>0.3125</v>
      </c>
      <c r="R31" s="415">
        <f t="shared" si="11"/>
        <v>0</v>
      </c>
      <c r="S31" s="415">
        <f t="shared" si="11"/>
        <v>7.1428571428571425E-2</v>
      </c>
      <c r="T31" s="415">
        <f t="shared" si="11"/>
        <v>8.6206896551724144E-2</v>
      </c>
      <c r="U31" s="415">
        <f t="shared" si="11"/>
        <v>0</v>
      </c>
    </row>
    <row r="32" spans="1:27" ht="15" customHeight="1">
      <c r="B32" s="463" t="s">
        <v>141</v>
      </c>
      <c r="C32" s="465">
        <f t="shared" si="12"/>
        <v>9.6774193548387094E-2</v>
      </c>
      <c r="D32" s="414">
        <f>IF($J$4="Todas",SUMIFS(DB_Q6!$L$5:$L$254,DB_Q6!$B$5:$B$254,D$26),SUMIFS(DB_Q6!$L$5:$L$254,DB_Q6!$E$5:$E$254,$J$4,DB_Q6!$B$5:$B$254,D$26))</f>
        <v>0</v>
      </c>
      <c r="E32" s="414">
        <f>IF($J$4="Todas",SUMIFS(DB_Q6!$L$5:$L$254,DB_Q6!$B$5:$B$254,E$26),SUMIFS(DB_Q6!$L$5:$L$254,DB_Q6!$E$5:$E$254,$J$4,DB_Q6!$B$5:$B$254,E$26))</f>
        <v>0</v>
      </c>
      <c r="F32" s="414">
        <f>IF($J$4="Todas",SUMIFS(DB_Q6!$L$5:$L$254,DB_Q6!$B$5:$B$254,F$26),SUMIFS(DB_Q6!$L$5:$L$254,DB_Q6!$E$5:$E$254,$J$4,DB_Q6!$B$5:$B$254,F$26))</f>
        <v>0</v>
      </c>
      <c r="G32" s="414">
        <f>IF($J$4="Todas",SUMIFS(DB_Q6!$L$5:$L$254,DB_Q6!$B$5:$B$254,G$26),SUMIFS(DB_Q6!$L$5:$L$254,DB_Q6!$E$5:$E$254,$J$4,DB_Q6!$B$5:$B$254,G$26))</f>
        <v>0</v>
      </c>
      <c r="H32" s="414">
        <f>IF($J$4="Todas",SUMIFS(DB_Q6!$L$5:$L$254,DB_Q6!$B$5:$B$254,H$26),SUMIFS(DB_Q6!$L$5:$L$254,DB_Q6!$E$5:$E$254,$J$4,DB_Q6!$B$5:$B$254,H$26))</f>
        <v>1</v>
      </c>
      <c r="I32" s="414">
        <f>IF($J$4="Todas",SUMIFS(DB_Q6!$L$5:$L$254,DB_Q6!$B$5:$B$254,I$26),SUMIFS(DB_Q6!$L$5:$L$254,DB_Q6!$E$5:$E$254,$J$4,DB_Q6!$B$5:$B$254,I$26))</f>
        <v>0</v>
      </c>
      <c r="J32" s="414">
        <f>IF($J$4="Todas",SUMIFS(DB_Q6!$L$5:$L$254,DB_Q6!$B$5:$B$254,J$26),SUMIFS(DB_Q6!$L$5:$L$254,DB_Q6!$E$5:$E$254,$J$4,DB_Q6!$B$5:$B$254,J$26))</f>
        <v>0</v>
      </c>
      <c r="K32" s="414">
        <f>IF($J$4="Todas",SUMIFS(DB_Q6!$L$5:$L$254,DB_Q6!$B$5:$B$254,K$26),SUMIFS(DB_Q6!$L$5:$L$254,DB_Q6!$E$5:$E$254,$J$4,DB_Q6!$B$5:$B$254,K$26))</f>
        <v>0</v>
      </c>
      <c r="L32" s="414">
        <f>IF($J$4="Todas",SUMIFS(DB_Q6!$L$5:$L$254,DB_Q6!$B$5:$B$254,L$26),SUMIFS(DB_Q6!$L$5:$L$254,DB_Q6!$E$5:$E$254,$J$4,DB_Q6!$B$5:$B$254,L$26))</f>
        <v>0</v>
      </c>
      <c r="M32" s="415">
        <f t="shared" si="11"/>
        <v>0</v>
      </c>
      <c r="N32" s="415">
        <f t="shared" si="11"/>
        <v>0</v>
      </c>
      <c r="O32" s="415">
        <f t="shared" si="11"/>
        <v>0</v>
      </c>
      <c r="P32" s="415">
        <f t="shared" si="11"/>
        <v>0</v>
      </c>
      <c r="Q32" s="415">
        <f t="shared" si="11"/>
        <v>6.25E-2</v>
      </c>
      <c r="R32" s="415">
        <f t="shared" si="11"/>
        <v>0</v>
      </c>
      <c r="S32" s="415">
        <f t="shared" si="11"/>
        <v>0</v>
      </c>
      <c r="T32" s="415">
        <f t="shared" si="11"/>
        <v>0</v>
      </c>
      <c r="U32" s="415">
        <f t="shared" si="11"/>
        <v>0</v>
      </c>
    </row>
    <row r="33" spans="1:21" ht="15" customHeight="1">
      <c r="B33" s="505" t="s">
        <v>74</v>
      </c>
      <c r="C33" s="506">
        <f t="shared" si="12"/>
        <v>1.0752688172043012E-2</v>
      </c>
      <c r="D33" s="527">
        <f>IF($B$4="Conocimiento general",IF($J$4="Todas",SUMIFS(DB_Q6!$M$5:$M$254,DB_Q6!$B$5:$B$254,D$26,DB_Q6!$G$5:$G$254,1),SUMIFS(DB_Q6!$M$5:$M$254,DB_Q6!$E$5:$E$254,$J$4,DB_Q6!$B$5:$B$254,D$26,DB_Q6!$G$5:$G$254,1)),IF($J$4="Todas",SUMIFS(DB_Q6!$M$5:$M$254,DB_Q6!$B$5:$B$254,D$26),SUMIFS(DB_Q6!$M$5:$M$254,DB_Q6!$E$5:$E$254,$J$4,DB_Q6!$B$5:$B$254,D$26)))</f>
        <v>1</v>
      </c>
      <c r="E33" s="527">
        <f>IF($B$4="Conocimiento general",IF($J$4="Todas",SUMIFS(DB_Q6!$M$5:$M$254,DB_Q6!$B$5:$B$254,E$26,DB_Q6!$G$5:$G$254,1),SUMIFS(DB_Q6!$M$5:$M$254,DB_Q6!$E$5:$E$254,$J$4,DB_Q6!$B$5:$B$254,E$26,DB_Q6!$G$5:$G$254,1)),IF($J$4="Todas",SUMIFS(DB_Q6!$M$5:$M$254,DB_Q6!$B$5:$B$254,E$26),SUMIFS(DB_Q6!$M$5:$M$254,DB_Q6!$E$5:$E$254,$J$4,DB_Q6!$B$5:$B$254,E$26)))</f>
        <v>0</v>
      </c>
      <c r="F33" s="527">
        <f>IF($B$4="Conocimiento general",IF($J$4="Todas",SUMIFS(DB_Q6!$M$5:$M$254,DB_Q6!$B$5:$B$254,F$26,DB_Q6!$G$5:$G$254,1),SUMIFS(DB_Q6!$M$5:$M$254,DB_Q6!$E$5:$E$254,$J$4,DB_Q6!$B$5:$B$254,F$26,DB_Q6!$G$5:$G$254,1)),IF($J$4="Todas",SUMIFS(DB_Q6!$M$5:$M$254,DB_Q6!$B$5:$B$254,F$26),SUMIFS(DB_Q6!$M$5:$M$254,DB_Q6!$E$5:$E$254,$J$4,DB_Q6!$B$5:$B$254,F$26)))</f>
        <v>0</v>
      </c>
      <c r="G33" s="527">
        <f>IF($B$4="Conocimiento general",IF($J$4="Todas",SUMIFS(DB_Q6!$M$5:$M$254,DB_Q6!$B$5:$B$254,G$26,DB_Q6!$G$5:$G$254,1),SUMIFS(DB_Q6!$M$5:$M$254,DB_Q6!$E$5:$E$254,$J$4,DB_Q6!$B$5:$B$254,G$26,DB_Q6!$G$5:$G$254,1)),IF($J$4="Todas",SUMIFS(DB_Q6!$M$5:$M$254,DB_Q6!$B$5:$B$254,G$26),SUMIFS(DB_Q6!$M$5:$M$254,DB_Q6!$E$5:$E$254,$J$4,DB_Q6!$B$5:$B$254,G$26)))</f>
        <v>1</v>
      </c>
      <c r="H33" s="527">
        <f>IF($B$4="Conocimiento general",IF($J$4="Todas",SUMIFS(DB_Q6!$M$5:$M$254,DB_Q6!$B$5:$B$254,H$26,DB_Q6!$G$5:$G$254,1),SUMIFS(DB_Q6!$M$5:$M$254,DB_Q6!$E$5:$E$254,$J$4,DB_Q6!$B$5:$B$254,H$26,DB_Q6!$G$5:$G$254,1)),IF($J$4="Todas",SUMIFS(DB_Q6!$M$5:$M$254,DB_Q6!$B$5:$B$254,H$26),SUMIFS(DB_Q6!$M$5:$M$254,DB_Q6!$E$5:$E$254,$J$4,DB_Q6!$B$5:$B$254,H$26)))</f>
        <v>0</v>
      </c>
      <c r="I33" s="527">
        <f>IF($B$4="Conocimiento general",IF($J$4="Todas",SUMIFS(DB_Q6!$M$5:$M$254,DB_Q6!$B$5:$B$254,I$26,DB_Q6!$G$5:$G$254,1),SUMIFS(DB_Q6!$M$5:$M$254,DB_Q6!$E$5:$E$254,$J$4,DB_Q6!$B$5:$B$254,I$26,DB_Q6!$G$5:$G$254,1)),IF($J$4="Todas",SUMIFS(DB_Q6!$M$5:$M$254,DB_Q6!$B$5:$B$254,I$26),SUMIFS(DB_Q6!$M$5:$M$254,DB_Q6!$E$5:$E$254,$J$4,DB_Q6!$B$5:$B$254,I$26)))</f>
        <v>0</v>
      </c>
      <c r="J33" s="527">
        <f>IF($B$4="Conocimiento general",IF($J$4="Todas",SUMIFS(DB_Q6!$M$5:$M$254,DB_Q6!$B$5:$B$254,J$26,DB_Q6!$G$5:$G$254,1),SUMIFS(DB_Q6!$M$5:$M$254,DB_Q6!$E$5:$E$254,$J$4,DB_Q6!$B$5:$B$254,J$26,DB_Q6!$G$5:$G$254,1)),IF($J$4="Todas",SUMIFS(DB_Q6!$M$5:$M$254,DB_Q6!$B$5:$B$254,J$26),SUMIFS(DB_Q6!$M$5:$M$254,DB_Q6!$E$5:$E$254,$J$4,DB_Q6!$B$5:$B$254,J$26)))</f>
        <v>0</v>
      </c>
      <c r="K33" s="527">
        <f>IF($B$4="Conocimiento general",IF($J$4="Todas",SUMIFS(DB_Q6!$M$5:$M$254,DB_Q6!$B$5:$B$254,K$26,DB_Q6!$G$5:$G$254,1),SUMIFS(DB_Q6!$M$5:$M$254,DB_Q6!$E$5:$E$254,$J$4,DB_Q6!$B$5:$B$254,K$26,DB_Q6!$G$5:$G$254,1)),IF($J$4="Todas",SUMIFS(DB_Q6!$M$5:$M$254,DB_Q6!$B$5:$B$254,K$26),SUMIFS(DB_Q6!$M$5:$M$254,DB_Q6!$E$5:$E$254,$J$4,DB_Q6!$B$5:$B$254,K$26)))</f>
        <v>0</v>
      </c>
      <c r="L33" s="527">
        <f>IF($B$4="Conocimiento general",IF($J$4="Todas",SUMIFS(DB_Q6!$M$5:$M$254,DB_Q6!$B$5:$B$254,L$26,DB_Q6!$G$5:$G$254,1),SUMIFS(DB_Q6!$M$5:$M$254,DB_Q6!$E$5:$E$254,$J$4,DB_Q6!$B$5:$B$254,L$26,DB_Q6!$G$5:$G$254,1)),IF($J$4="Todas",SUMIFS(DB_Q6!$M$5:$M$254,DB_Q6!$B$5:$B$254,L$26),SUMIFS(DB_Q6!$M$5:$M$254,DB_Q6!$E$5:$E$254,$J$4,DB_Q6!$B$5:$B$254,L$26)))</f>
        <v>0</v>
      </c>
      <c r="M33" s="507">
        <f t="shared" si="11"/>
        <v>7.1428571428571425E-2</v>
      </c>
      <c r="N33" s="507">
        <f t="shared" si="11"/>
        <v>0</v>
      </c>
      <c r="O33" s="507">
        <f t="shared" si="11"/>
        <v>0</v>
      </c>
      <c r="P33" s="507">
        <f t="shared" si="11"/>
        <v>2.0833333333333332E-2</v>
      </c>
      <c r="Q33" s="507">
        <f t="shared" si="11"/>
        <v>0</v>
      </c>
      <c r="R33" s="507">
        <f t="shared" si="11"/>
        <v>0</v>
      </c>
      <c r="S33" s="507">
        <f t="shared" si="11"/>
        <v>0</v>
      </c>
      <c r="T33" s="507">
        <f t="shared" si="11"/>
        <v>0</v>
      </c>
      <c r="U33" s="507">
        <f t="shared" si="11"/>
        <v>0</v>
      </c>
    </row>
    <row r="34" spans="1:21" ht="15" customHeight="1" thickBot="1">
      <c r="B34" s="492" t="str">
        <f>"Zona climática: "&amp;$J$4</f>
        <v>Zona climática: Todas</v>
      </c>
      <c r="C34" s="398">
        <f>IFERROR(IF($B$4="Conocimiento general",SUM($D$34:$E$34)/IF($J$4="Todas",COUNT(DB_Q6!$A$5:$A$254),COUNTIF(DB_Q6!$E$5:$E$254,$J$4)),1-C40),)</f>
        <v>0.128</v>
      </c>
      <c r="D34" s="399">
        <f>IF($J$4="Todas",COUNTIFS(DB_Q6!$B$5:$B$254,D$26,DB_Q6!$G$5:$G$254,1),COUNTIFS(DB_Q6!$E$5:$E$254,$J$4,DB_Q6!$B$5:$B$254,D$26,DB_Q6!$G$5:$G$254,1))</f>
        <v>14</v>
      </c>
      <c r="E34" s="399">
        <f>IF($J$4="Todas",COUNTIFS(DB_Q6!$B$5:$B$254,E$26,DB_Q6!$G$5:$G$254,1),COUNTIFS(DB_Q6!$E$5:$E$254,$J$4,DB_Q6!$B$5:$B$254,E$26,DB_Q6!$G$5:$G$254,1))</f>
        <v>18</v>
      </c>
      <c r="F34" s="399">
        <f>IF($J$4="Todas",COUNTIFS(DB_Q6!$B$5:$B$254,F$26,DB_Q6!$G$5:$G$254,1),COUNTIFS(DB_Q6!$E$5:$E$254,$J$4,DB_Q6!$B$5:$B$254,F$26,DB_Q6!$G$5:$G$254,1))</f>
        <v>4</v>
      </c>
      <c r="G34" s="399">
        <f>IF($J$4="Todas",COUNTIFS(DB_Q6!$B$5:$B$254,G$26,DB_Q6!$G$5:$G$254,1),COUNTIFS(DB_Q6!$E$5:$E$254,$J$4,DB_Q6!$B$5:$B$254,G$26,DB_Q6!$G$5:$G$254,1))</f>
        <v>48</v>
      </c>
      <c r="H34" s="399">
        <f>IF($J$4="Todas",COUNTIFS(DB_Q6!$B$5:$B$254,H$26,DB_Q6!$G$5:$G$254,1),COUNTIFS(DB_Q6!$E$5:$E$254,$J$4,DB_Q6!$B$5:$B$254,H$26,DB_Q6!$G$5:$G$254,1))</f>
        <v>16</v>
      </c>
      <c r="I34" s="399">
        <f>IF($J$4="Todas",COUNTIFS(DB_Q6!$B$5:$B$254,I$26,DB_Q6!$G$5:$G$254,1),COUNTIFS(DB_Q6!$E$5:$E$254,$J$4,DB_Q6!$B$5:$B$254,I$26,DB_Q6!$G$5:$G$254,1))</f>
        <v>5</v>
      </c>
      <c r="J34" s="399">
        <f>IF($J$4="Todas",COUNTIFS(DB_Q6!$B$5:$B$254,J$26,DB_Q6!$G$5:$G$254,1),COUNTIFS(DB_Q6!$E$5:$E$254,$J$4,DB_Q6!$B$5:$B$254,J$26,DB_Q6!$G$5:$G$254,1))</f>
        <v>14</v>
      </c>
      <c r="K34" s="399">
        <f>IF($J$4="Todas",COUNTIFS(DB_Q6!$B$5:$B$254,K$26,DB_Q6!$G$5:$G$254,1),COUNTIFS(DB_Q6!$E$5:$E$254,$J$4,DB_Q6!$B$5:$B$254,K$26,DB_Q6!$G$5:$G$254,1))</f>
        <v>58</v>
      </c>
      <c r="L34" s="399">
        <f>IF($J$4="Todas",COUNTIFS(DB_Q6!$B$5:$B$254,L$26,DB_Q6!$G$5:$G$254,1),COUNTIFS(DB_Q6!$E$5:$E$254,$J$4,DB_Q6!$B$5:$B$254,L$26,DB_Q6!$G$5:$G$254,1))</f>
        <v>9</v>
      </c>
      <c r="M34" s="400">
        <f t="shared" ref="M34:U34" si="13">IFERROR(D34/D$41,)</f>
        <v>0.53846153846153844</v>
      </c>
      <c r="N34" s="400">
        <f t="shared" si="13"/>
        <v>0.72</v>
      </c>
      <c r="O34" s="400">
        <f t="shared" si="13"/>
        <v>0.8</v>
      </c>
      <c r="P34" s="400">
        <f t="shared" si="13"/>
        <v>0.78688524590163933</v>
      </c>
      <c r="Q34" s="400">
        <f t="shared" si="13"/>
        <v>0.88888888888888884</v>
      </c>
      <c r="R34" s="400">
        <f t="shared" si="13"/>
        <v>0.55555555555555558</v>
      </c>
      <c r="S34" s="400">
        <f t="shared" si="13"/>
        <v>0.58333333333333337</v>
      </c>
      <c r="T34" s="400">
        <f t="shared" si="13"/>
        <v>0.86567164179104472</v>
      </c>
      <c r="U34" s="400">
        <f t="shared" si="13"/>
        <v>0.6</v>
      </c>
    </row>
    <row r="35" spans="1:21" ht="15" customHeight="1" thickTop="1">
      <c r="B35" s="471" t="s">
        <v>70</v>
      </c>
      <c r="C35" s="473">
        <f t="shared" ref="C35:C40" si="14">IFERROR(VLOOKUP(B35,$B$18:$C$23,2,),)</f>
        <v>0.19892473118279569</v>
      </c>
      <c r="D35" s="407">
        <f>IF($J$4="Todas",SUMIFS(DB_Q6!$N$5:$N$254,DB_Q6!$B$5:$B$254,D$26),SUMIFS(DB_Q6!$N$5:$N$254,DB_Q6!$E$5:$E$254,$J$4,DB_Q6!$B$5:$B$254,D$26))</f>
        <v>8</v>
      </c>
      <c r="E35" s="407">
        <f>IF($J$4="Todas",SUMIFS(DB_Q6!$N$5:$N$254,DB_Q6!$B$5:$B$254,E$26),SUMIFS(DB_Q6!$N$5:$N$254,DB_Q6!$E$5:$E$254,$J$4,DB_Q6!$B$5:$B$254,E$26))</f>
        <v>0</v>
      </c>
      <c r="F35" s="407">
        <f>IF($J$4="Todas",SUMIFS(DB_Q6!$N$5:$N$254,DB_Q6!$B$5:$B$254,F$26),SUMIFS(DB_Q6!$N$5:$N$254,DB_Q6!$E$5:$E$254,$J$4,DB_Q6!$B$5:$B$254,F$26))</f>
        <v>0</v>
      </c>
      <c r="G35" s="407">
        <f>IF($J$4="Todas",SUMIFS(DB_Q6!$N$5:$N$254,DB_Q6!$B$5:$B$254,G$26),SUMIFS(DB_Q6!$N$5:$N$254,DB_Q6!$E$5:$E$254,$J$4,DB_Q6!$B$5:$B$254,G$26))</f>
        <v>20</v>
      </c>
      <c r="H35" s="407">
        <f>IF($J$4="Todas",SUMIFS(DB_Q6!$N$5:$N$254,DB_Q6!$B$5:$B$254,H$26),SUMIFS(DB_Q6!$N$5:$N$254,DB_Q6!$E$5:$E$254,$J$4,DB_Q6!$B$5:$B$254,H$26))</f>
        <v>5</v>
      </c>
      <c r="I35" s="407">
        <f>IF($J$4="Todas",SUMIFS(DB_Q6!$N$5:$N$254,DB_Q6!$B$5:$B$254,I$26),SUMIFS(DB_Q6!$N$5:$N$254,DB_Q6!$E$5:$E$254,$J$4,DB_Q6!$B$5:$B$254,I$26))</f>
        <v>0</v>
      </c>
      <c r="J35" s="407">
        <f>IF($J$4="Todas",SUMIFS(DB_Q6!$N$5:$N$254,DB_Q6!$B$5:$B$254,J$26),SUMIFS(DB_Q6!$N$5:$N$254,DB_Q6!$E$5:$E$254,$J$4,DB_Q6!$B$5:$B$254,J$26))</f>
        <v>1</v>
      </c>
      <c r="K35" s="407">
        <f>IF($J$4="Todas",SUMIFS(DB_Q6!$N$5:$N$254,DB_Q6!$B$5:$B$254,K$26),SUMIFS(DB_Q6!$N$5:$N$254,DB_Q6!$E$5:$E$254,$J$4,DB_Q6!$B$5:$B$254,K$26))</f>
        <v>3</v>
      </c>
      <c r="L35" s="407">
        <f>IF($J$4="Todas",SUMIFS(DB_Q6!$N$5:$N$254,DB_Q6!$B$5:$B$254,L$26),SUMIFS(DB_Q6!$N$5:$N$254,DB_Q6!$E$5:$E$254,$J$4,DB_Q6!$B$5:$B$254,L$26))</f>
        <v>0</v>
      </c>
      <c r="M35" s="408">
        <f t="shared" ref="M35:U40" si="15">IFERROR(IF($B$4="Entrevistas totales",D35/D$41,D35/D$34),)</f>
        <v>0.5714285714285714</v>
      </c>
      <c r="N35" s="408">
        <f t="shared" si="15"/>
        <v>0</v>
      </c>
      <c r="O35" s="408">
        <f t="shared" si="15"/>
        <v>0</v>
      </c>
      <c r="P35" s="408">
        <f t="shared" si="15"/>
        <v>0.41666666666666669</v>
      </c>
      <c r="Q35" s="408">
        <f t="shared" si="15"/>
        <v>0.3125</v>
      </c>
      <c r="R35" s="408">
        <f t="shared" si="15"/>
        <v>0</v>
      </c>
      <c r="S35" s="408">
        <f t="shared" si="15"/>
        <v>7.1428571428571425E-2</v>
      </c>
      <c r="T35" s="408">
        <f t="shared" si="15"/>
        <v>5.1724137931034482E-2</v>
      </c>
      <c r="U35" s="408">
        <f t="shared" si="15"/>
        <v>0</v>
      </c>
    </row>
    <row r="36" spans="1:21" ht="15" customHeight="1">
      <c r="B36" s="475" t="s">
        <v>71</v>
      </c>
      <c r="C36" s="477">
        <f t="shared" si="14"/>
        <v>4.3010752688172046E-2</v>
      </c>
      <c r="D36" s="414">
        <f>IF($J$4="Todas",SUMIFS(DB_Q6!$O$5:$O$254,DB_Q6!$B$5:$B$254,D$26),SUMIFS(DB_Q6!$O$5:$O$254,DB_Q6!$E$5:$E$254,$J$4,DB_Q6!$B$5:$B$254,D$26))</f>
        <v>4</v>
      </c>
      <c r="E36" s="414">
        <f>IF($J$4="Todas",SUMIFS(DB_Q6!$O$5:$O$254,DB_Q6!$B$5:$B$254,E$26),SUMIFS(DB_Q6!$O$5:$O$254,DB_Q6!$E$5:$E$254,$J$4,DB_Q6!$B$5:$B$254,E$26))</f>
        <v>0</v>
      </c>
      <c r="F36" s="414">
        <f>IF($J$4="Todas",SUMIFS(DB_Q6!$O$5:$O$254,DB_Q6!$B$5:$B$254,F$26),SUMIFS(DB_Q6!$O$5:$O$254,DB_Q6!$E$5:$E$254,$J$4,DB_Q6!$B$5:$B$254,F$26))</f>
        <v>0</v>
      </c>
      <c r="G36" s="414">
        <f>IF($J$4="Todas",SUMIFS(DB_Q6!$O$5:$O$254,DB_Q6!$B$5:$B$254,G$26),SUMIFS(DB_Q6!$O$5:$O$254,DB_Q6!$E$5:$E$254,$J$4,DB_Q6!$B$5:$B$254,G$26))</f>
        <v>2</v>
      </c>
      <c r="H36" s="414">
        <f>IF($J$4="Todas",SUMIFS(DB_Q6!$O$5:$O$254,DB_Q6!$B$5:$B$254,H$26),SUMIFS(DB_Q6!$O$5:$O$254,DB_Q6!$E$5:$E$254,$J$4,DB_Q6!$B$5:$B$254,H$26))</f>
        <v>1</v>
      </c>
      <c r="I36" s="414">
        <f>IF($J$4="Todas",SUMIFS(DB_Q6!$O$5:$O$254,DB_Q6!$B$5:$B$254,I$26),SUMIFS(DB_Q6!$O$5:$O$254,DB_Q6!$E$5:$E$254,$J$4,DB_Q6!$B$5:$B$254,I$26))</f>
        <v>0</v>
      </c>
      <c r="J36" s="414">
        <f>IF($J$4="Todas",SUMIFS(DB_Q6!$O$5:$O$254,DB_Q6!$B$5:$B$254,J$26),SUMIFS(DB_Q6!$O$5:$O$254,DB_Q6!$E$5:$E$254,$J$4,DB_Q6!$B$5:$B$254,J$26))</f>
        <v>0</v>
      </c>
      <c r="K36" s="414">
        <f>IF($J$4="Todas",SUMIFS(DB_Q6!$O$5:$O$254,DB_Q6!$B$5:$B$254,K$26),SUMIFS(DB_Q6!$O$5:$O$254,DB_Q6!$E$5:$E$254,$J$4,DB_Q6!$B$5:$B$254,K$26))</f>
        <v>1</v>
      </c>
      <c r="L36" s="414">
        <f>IF($J$4="Todas",SUMIFS(DB_Q6!$O$5:$O$254,DB_Q6!$B$5:$B$254,L$26),SUMIFS(DB_Q6!$O$5:$O$254,DB_Q6!$E$5:$E$254,$J$4,DB_Q6!$B$5:$B$254,L$26))</f>
        <v>0</v>
      </c>
      <c r="M36" s="415">
        <f t="shared" si="15"/>
        <v>0.2857142857142857</v>
      </c>
      <c r="N36" s="415">
        <f t="shared" si="15"/>
        <v>0</v>
      </c>
      <c r="O36" s="415">
        <f t="shared" si="15"/>
        <v>0</v>
      </c>
      <c r="P36" s="415">
        <f t="shared" si="15"/>
        <v>4.1666666666666664E-2</v>
      </c>
      <c r="Q36" s="415">
        <f t="shared" si="15"/>
        <v>6.25E-2</v>
      </c>
      <c r="R36" s="415">
        <f t="shared" si="15"/>
        <v>0</v>
      </c>
      <c r="S36" s="415">
        <f t="shared" si="15"/>
        <v>0</v>
      </c>
      <c r="T36" s="415">
        <f t="shared" si="15"/>
        <v>1.7241379310344827E-2</v>
      </c>
      <c r="U36" s="415">
        <f t="shared" si="15"/>
        <v>0</v>
      </c>
    </row>
    <row r="37" spans="1:21" ht="15" customHeight="1">
      <c r="B37" s="475" t="s">
        <v>72</v>
      </c>
      <c r="C37" s="477">
        <f t="shared" si="14"/>
        <v>5.3763440860215058E-3</v>
      </c>
      <c r="D37" s="414">
        <f>IF($J$4="Todas",SUMIFS(DB_Q6!$P$5:$P$254,DB_Q6!$B$5:$B$254,D$26),SUMIFS(DB_Q6!$P$5:$P$254,DB_Q6!$E$5:$E$254,$J$4,DB_Q6!$B$5:$B$254,D$26))</f>
        <v>2</v>
      </c>
      <c r="E37" s="414">
        <f>IF($J$4="Todas",SUMIFS(DB_Q6!$P$5:$P$254,DB_Q6!$B$5:$B$254,E$26),SUMIFS(DB_Q6!$P$5:$P$254,DB_Q6!$E$5:$E$254,$J$4,DB_Q6!$B$5:$B$254,E$26))</f>
        <v>0</v>
      </c>
      <c r="F37" s="414">
        <f>IF($J$4="Todas",SUMIFS(DB_Q6!$P$5:$P$254,DB_Q6!$B$5:$B$254,F$26),SUMIFS(DB_Q6!$P$5:$P$254,DB_Q6!$E$5:$E$254,$J$4,DB_Q6!$B$5:$B$254,F$26))</f>
        <v>0</v>
      </c>
      <c r="G37" s="414">
        <f>IF($J$4="Todas",SUMIFS(DB_Q6!$P$5:$P$254,DB_Q6!$B$5:$B$254,G$26),SUMIFS(DB_Q6!$P$5:$P$254,DB_Q6!$E$5:$E$254,$J$4,DB_Q6!$B$5:$B$254,G$26))</f>
        <v>7</v>
      </c>
      <c r="H37" s="414">
        <f>IF($J$4="Todas",SUMIFS(DB_Q6!$P$5:$P$254,DB_Q6!$B$5:$B$254,H$26),SUMIFS(DB_Q6!$P$5:$P$254,DB_Q6!$E$5:$E$254,$J$4,DB_Q6!$B$5:$B$254,H$26))</f>
        <v>6</v>
      </c>
      <c r="I37" s="414">
        <f>IF($J$4="Todas",SUMIFS(DB_Q6!$P$5:$P$254,DB_Q6!$B$5:$B$254,I$26),SUMIFS(DB_Q6!$P$5:$P$254,DB_Q6!$E$5:$E$254,$J$4,DB_Q6!$B$5:$B$254,I$26))</f>
        <v>0</v>
      </c>
      <c r="J37" s="414">
        <f>IF($J$4="Todas",SUMIFS(DB_Q6!$P$5:$P$254,DB_Q6!$B$5:$B$254,J$26),SUMIFS(DB_Q6!$P$5:$P$254,DB_Q6!$E$5:$E$254,$J$4,DB_Q6!$B$5:$B$254,J$26))</f>
        <v>0</v>
      </c>
      <c r="K37" s="414">
        <f>IF($J$4="Todas",SUMIFS(DB_Q6!$P$5:$P$254,DB_Q6!$B$5:$B$254,K$26),SUMIFS(DB_Q6!$P$5:$P$254,DB_Q6!$E$5:$E$254,$J$4,DB_Q6!$B$5:$B$254,K$26))</f>
        <v>4</v>
      </c>
      <c r="L37" s="414">
        <f>IF($J$4="Todas",SUMIFS(DB_Q6!$P$5:$P$254,DB_Q6!$B$5:$B$254,L$26),SUMIFS(DB_Q6!$P$5:$P$254,DB_Q6!$E$5:$E$254,$J$4,DB_Q6!$B$5:$B$254,L$26))</f>
        <v>0</v>
      </c>
      <c r="M37" s="415">
        <f t="shared" si="15"/>
        <v>0.14285714285714285</v>
      </c>
      <c r="N37" s="415">
        <f t="shared" si="15"/>
        <v>0</v>
      </c>
      <c r="O37" s="415">
        <f t="shared" si="15"/>
        <v>0</v>
      </c>
      <c r="P37" s="415">
        <f t="shared" si="15"/>
        <v>0.14583333333333334</v>
      </c>
      <c r="Q37" s="415">
        <f t="shared" si="15"/>
        <v>0.375</v>
      </c>
      <c r="R37" s="415">
        <f t="shared" si="15"/>
        <v>0</v>
      </c>
      <c r="S37" s="415">
        <f t="shared" si="15"/>
        <v>0</v>
      </c>
      <c r="T37" s="415">
        <f t="shared" si="15"/>
        <v>6.8965517241379309E-2</v>
      </c>
      <c r="U37" s="415">
        <f t="shared" si="15"/>
        <v>0</v>
      </c>
    </row>
    <row r="38" spans="1:21" ht="15" customHeight="1">
      <c r="B38" s="475" t="s">
        <v>73</v>
      </c>
      <c r="C38" s="477">
        <f t="shared" si="14"/>
        <v>0.10215053763440861</v>
      </c>
      <c r="D38" s="414">
        <f>IF($J$4="Todas",SUMIFS(DB_Q6!$Q$5:$Q$254,DB_Q6!$B$5:$B$254,D$26),SUMIFS(DB_Q6!$Q$5:$Q$254,DB_Q6!$E$5:$E$254,$J$4,DB_Q6!$B$5:$B$254,D$26))</f>
        <v>1</v>
      </c>
      <c r="E38" s="414">
        <f>IF($J$4="Todas",SUMIFS(DB_Q6!$Q$5:$Q$254,DB_Q6!$B$5:$B$254,E$26),SUMIFS(DB_Q6!$Q$5:$Q$254,DB_Q6!$E$5:$E$254,$J$4,DB_Q6!$B$5:$B$254,E$26))</f>
        <v>0</v>
      </c>
      <c r="F38" s="414">
        <f>IF($J$4="Todas",SUMIFS(DB_Q6!$Q$5:$Q$254,DB_Q6!$B$5:$B$254,F$26),SUMIFS(DB_Q6!$Q$5:$Q$254,DB_Q6!$E$5:$E$254,$J$4,DB_Q6!$B$5:$B$254,F$26))</f>
        <v>0</v>
      </c>
      <c r="G38" s="414">
        <f>IF($J$4="Todas",SUMIFS(DB_Q6!$Q$5:$Q$254,DB_Q6!$B$5:$B$254,G$26),SUMIFS(DB_Q6!$Q$5:$Q$254,DB_Q6!$E$5:$E$254,$J$4,DB_Q6!$B$5:$B$254,G$26))</f>
        <v>1</v>
      </c>
      <c r="H38" s="414">
        <f>IF($J$4="Todas",SUMIFS(DB_Q6!$Q$5:$Q$254,DB_Q6!$B$5:$B$254,H$26),SUMIFS(DB_Q6!$Q$5:$Q$254,DB_Q6!$E$5:$E$254,$J$4,DB_Q6!$B$5:$B$254,H$26))</f>
        <v>5</v>
      </c>
      <c r="I38" s="414">
        <f>IF($J$4="Todas",SUMIFS(DB_Q6!$Q$5:$Q$254,DB_Q6!$B$5:$B$254,I$26),SUMIFS(DB_Q6!$Q$5:$Q$254,DB_Q6!$E$5:$E$254,$J$4,DB_Q6!$B$5:$B$254,I$26))</f>
        <v>0</v>
      </c>
      <c r="J38" s="414">
        <f>IF($J$4="Todas",SUMIFS(DB_Q6!$Q$5:$Q$254,DB_Q6!$B$5:$B$254,J$26),SUMIFS(DB_Q6!$Q$5:$Q$254,DB_Q6!$E$5:$E$254,$J$4,DB_Q6!$B$5:$B$254,J$26))</f>
        <v>0</v>
      </c>
      <c r="K38" s="414">
        <f>IF($J$4="Todas",SUMIFS(DB_Q6!$Q$5:$Q$254,DB_Q6!$B$5:$B$254,K$26),SUMIFS(DB_Q6!$Q$5:$Q$254,DB_Q6!$E$5:$E$254,$J$4,DB_Q6!$B$5:$B$254,K$26))</f>
        <v>2</v>
      </c>
      <c r="L38" s="414">
        <f>IF($J$4="Todas",SUMIFS(DB_Q6!$Q$5:$Q$254,DB_Q6!$B$5:$B$254,L$26),SUMIFS(DB_Q6!$Q$5:$Q$254,DB_Q6!$E$5:$E$254,$J$4,DB_Q6!$B$5:$B$254,L$26))</f>
        <v>0</v>
      </c>
      <c r="M38" s="415">
        <f t="shared" si="15"/>
        <v>7.1428571428571425E-2</v>
      </c>
      <c r="N38" s="415">
        <f t="shared" si="15"/>
        <v>0</v>
      </c>
      <c r="O38" s="415">
        <f t="shared" si="15"/>
        <v>0</v>
      </c>
      <c r="P38" s="415">
        <f t="shared" si="15"/>
        <v>2.0833333333333332E-2</v>
      </c>
      <c r="Q38" s="415">
        <f t="shared" si="15"/>
        <v>0.3125</v>
      </c>
      <c r="R38" s="415">
        <f t="shared" si="15"/>
        <v>0</v>
      </c>
      <c r="S38" s="415">
        <f t="shared" si="15"/>
        <v>0</v>
      </c>
      <c r="T38" s="415">
        <f t="shared" si="15"/>
        <v>3.4482758620689655E-2</v>
      </c>
      <c r="U38" s="415">
        <f t="shared" si="15"/>
        <v>0</v>
      </c>
    </row>
    <row r="39" spans="1:21" ht="15" customHeight="1">
      <c r="B39" s="493" t="s">
        <v>170</v>
      </c>
      <c r="C39" s="484">
        <f t="shared" si="14"/>
        <v>4.8387096774193547E-2</v>
      </c>
      <c r="D39" s="494">
        <f>IF($J$4="Todas",SUMIFS(DB_Q6!$R$5:$R$254,DB_Q6!$B$5:$B$254,D$26),SUMIFS(DB_Q6!$R$5:$R$254,DB_Q6!$E$5:$E$254,$J$4,DB_Q6!$B$5:$B$254,D$26))</f>
        <v>0</v>
      </c>
      <c r="E39" s="494">
        <f>IF($J$4="Todas",SUMIFS(DB_Q6!$R$5:$R$254,DB_Q6!$B$5:$B$254,E$26),SUMIFS(DB_Q6!$R$5:$R$254,DB_Q6!$E$5:$E$254,$J$4,DB_Q6!$B$5:$B$254,E$26))</f>
        <v>0</v>
      </c>
      <c r="F39" s="494">
        <f>IF($J$4="Todas",SUMIFS(DB_Q6!$R$5:$R$254,DB_Q6!$B$5:$B$254,F$26),SUMIFS(DB_Q6!$R$5:$R$254,DB_Q6!$E$5:$E$254,$J$4,DB_Q6!$B$5:$B$254,F$26))</f>
        <v>0</v>
      </c>
      <c r="G39" s="494">
        <f>IF($J$4="Todas",SUMIFS(DB_Q6!$R$5:$R$254,DB_Q6!$B$5:$B$254,G$26),SUMIFS(DB_Q6!$R$5:$R$254,DB_Q6!$E$5:$E$254,$J$4,DB_Q6!$B$5:$B$254,G$26))</f>
        <v>0</v>
      </c>
      <c r="H39" s="494">
        <f>IF($J$4="Todas",SUMIFS(DB_Q6!$R$5:$R$254,DB_Q6!$B$5:$B$254,H$26),SUMIFS(DB_Q6!$R$5:$R$254,DB_Q6!$E$5:$E$254,$J$4,DB_Q6!$B$5:$B$254,H$26))</f>
        <v>1</v>
      </c>
      <c r="I39" s="494">
        <f>IF($J$4="Todas",SUMIFS(DB_Q6!$R$5:$R$254,DB_Q6!$B$5:$B$254,I$26),SUMIFS(DB_Q6!$R$5:$R$254,DB_Q6!$E$5:$E$254,$J$4,DB_Q6!$B$5:$B$254,I$26))</f>
        <v>0</v>
      </c>
      <c r="J39" s="494">
        <f>IF($J$4="Todas",SUMIFS(DB_Q6!$R$5:$R$254,DB_Q6!$B$5:$B$254,J$26),SUMIFS(DB_Q6!$R$5:$R$254,DB_Q6!$E$5:$E$254,$J$4,DB_Q6!$B$5:$B$254,J$26))</f>
        <v>0</v>
      </c>
      <c r="K39" s="494">
        <f>IF($J$4="Todas",SUMIFS(DB_Q6!$R$5:$R$254,DB_Q6!$B$5:$B$254,K$26),SUMIFS(DB_Q6!$R$5:$R$254,DB_Q6!$E$5:$E$254,$J$4,DB_Q6!$B$5:$B$254,K$26))</f>
        <v>0</v>
      </c>
      <c r="L39" s="494">
        <f>IF($J$4="Todas",SUMIFS(DB_Q6!$R$5:$R$254,DB_Q6!$B$5:$B$254,L$26),SUMIFS(DB_Q6!$R$5:$R$254,DB_Q6!$E$5:$E$254,$J$4,DB_Q6!$B$5:$B$254,L$26))</f>
        <v>0</v>
      </c>
      <c r="M39" s="495">
        <f t="shared" si="15"/>
        <v>0</v>
      </c>
      <c r="N39" s="495">
        <f t="shared" si="15"/>
        <v>0</v>
      </c>
      <c r="O39" s="495">
        <f t="shared" si="15"/>
        <v>0</v>
      </c>
      <c r="P39" s="495">
        <f t="shared" si="15"/>
        <v>0</v>
      </c>
      <c r="Q39" s="495">
        <f t="shared" si="15"/>
        <v>6.25E-2</v>
      </c>
      <c r="R39" s="495">
        <f t="shared" si="15"/>
        <v>0</v>
      </c>
      <c r="S39" s="495">
        <f t="shared" si="15"/>
        <v>0</v>
      </c>
      <c r="T39" s="495">
        <f t="shared" si="15"/>
        <v>0</v>
      </c>
      <c r="U39" s="495">
        <f t="shared" si="15"/>
        <v>0</v>
      </c>
    </row>
    <row r="40" spans="1:21" ht="15" customHeight="1" thickBot="1">
      <c r="B40" s="487" t="s">
        <v>74</v>
      </c>
      <c r="C40" s="489">
        <f t="shared" si="14"/>
        <v>0.79032258064516125</v>
      </c>
      <c r="D40" s="422">
        <f>IF($B$4="Conocimiento general",IF($J$4="Todas",SUMIFS(DB_Q6!$S$5:$S$254,DB_Q6!$B$5:$B$254,D$26,DB_Q6!$G$5:$G$254,1),SUMIFS(DB_Q6!$S$5:$S$254,DB_Q6!$E$5:$E$254,$J$4,DB_Q6!$B$5:$B$254,D$26,DB_Q6!$G$5:$G$254,1)),IF($J$4="Todas",SUMIFS(DB_Q6!$S$5:$S$254,DB_Q6!$B$5:$B$254,D$26),SUMIFS(DB_Q6!$S$5:$S$254,DB_Q6!$E$5:$E$254,$J$4,DB_Q6!$B$5:$B$254,D$26)))</f>
        <v>6</v>
      </c>
      <c r="E40" s="422">
        <f>IF($B$4="Conocimiento general",IF($J$4="Todas",SUMIFS(DB_Q6!$S$5:$S$254,DB_Q6!$B$5:$B$254,E$26,DB_Q6!$G$5:$G$254,1),SUMIFS(DB_Q6!$S$5:$S$254,DB_Q6!$E$5:$E$254,$J$4,DB_Q6!$B$5:$B$254,E$26,DB_Q6!$G$5:$G$254,1)),IF($J$4="Todas",SUMIFS(DB_Q6!$S$5:$S$254,DB_Q6!$B$5:$B$254,E$26),SUMIFS(DB_Q6!$S$5:$S$254,DB_Q6!$E$5:$E$254,$J$4,DB_Q6!$B$5:$B$254,E$26)))</f>
        <v>18</v>
      </c>
      <c r="F40" s="422">
        <f>IF($B$4="Conocimiento general",IF($J$4="Todas",SUMIFS(DB_Q6!$S$5:$S$254,DB_Q6!$B$5:$B$254,F$26,DB_Q6!$G$5:$G$254,1),SUMIFS(DB_Q6!$S$5:$S$254,DB_Q6!$E$5:$E$254,$J$4,DB_Q6!$B$5:$B$254,F$26,DB_Q6!$G$5:$G$254,1)),IF($J$4="Todas",SUMIFS(DB_Q6!$S$5:$S$254,DB_Q6!$B$5:$B$254,F$26),SUMIFS(DB_Q6!$S$5:$S$254,DB_Q6!$E$5:$E$254,$J$4,DB_Q6!$B$5:$B$254,F$26)))</f>
        <v>4</v>
      </c>
      <c r="G40" s="422">
        <f>IF($B$4="Conocimiento general",IF($J$4="Todas",SUMIFS(DB_Q6!$S$5:$S$254,DB_Q6!$B$5:$B$254,G$26,DB_Q6!$G$5:$G$254,1),SUMIFS(DB_Q6!$S$5:$S$254,DB_Q6!$E$5:$E$254,$J$4,DB_Q6!$B$5:$B$254,G$26,DB_Q6!$G$5:$G$254,1)),IF($J$4="Todas",SUMIFS(DB_Q6!$S$5:$S$254,DB_Q6!$B$5:$B$254,G$26),SUMIFS(DB_Q6!$S$5:$S$254,DB_Q6!$E$5:$E$254,$J$4,DB_Q6!$B$5:$B$254,G$26)))</f>
        <v>28</v>
      </c>
      <c r="H40" s="422">
        <f>IF($B$4="Conocimiento general",IF($J$4="Todas",SUMIFS(DB_Q6!$S$5:$S$254,DB_Q6!$B$5:$B$254,H$26,DB_Q6!$G$5:$G$254,1),SUMIFS(DB_Q6!$S$5:$S$254,DB_Q6!$E$5:$E$254,$J$4,DB_Q6!$B$5:$B$254,H$26,DB_Q6!$G$5:$G$254,1)),IF($J$4="Todas",SUMIFS(DB_Q6!$S$5:$S$254,DB_Q6!$B$5:$B$254,H$26),SUMIFS(DB_Q6!$S$5:$S$254,DB_Q6!$E$5:$E$254,$J$4,DB_Q6!$B$5:$B$254,H$26)))</f>
        <v>9</v>
      </c>
      <c r="I40" s="422">
        <f>IF($B$4="Conocimiento general",IF($J$4="Todas",SUMIFS(DB_Q6!$S$5:$S$254,DB_Q6!$B$5:$B$254,I$26,DB_Q6!$G$5:$G$254,1),SUMIFS(DB_Q6!$S$5:$S$254,DB_Q6!$E$5:$E$254,$J$4,DB_Q6!$B$5:$B$254,I$26,DB_Q6!$G$5:$G$254,1)),IF($J$4="Todas",SUMIFS(DB_Q6!$S$5:$S$254,DB_Q6!$B$5:$B$254,I$26),SUMIFS(DB_Q6!$S$5:$S$254,DB_Q6!$E$5:$E$254,$J$4,DB_Q6!$B$5:$B$254,I$26)))</f>
        <v>5</v>
      </c>
      <c r="J40" s="422">
        <f>IF($B$4="Conocimiento general",IF($J$4="Todas",SUMIFS(DB_Q6!$S$5:$S$254,DB_Q6!$B$5:$B$254,J$26,DB_Q6!$G$5:$G$254,1),SUMIFS(DB_Q6!$S$5:$S$254,DB_Q6!$E$5:$E$254,$J$4,DB_Q6!$B$5:$B$254,J$26,DB_Q6!$G$5:$G$254,1)),IF($J$4="Todas",SUMIFS(DB_Q6!$S$5:$S$254,DB_Q6!$B$5:$B$254,J$26),SUMIFS(DB_Q6!$S$5:$S$254,DB_Q6!$E$5:$E$254,$J$4,DB_Q6!$B$5:$B$254,J$26)))</f>
        <v>13</v>
      </c>
      <c r="K40" s="422">
        <f>IF($B$4="Conocimiento general",IF($J$4="Todas",SUMIFS(DB_Q6!$S$5:$S$254,DB_Q6!$B$5:$B$254,K$26,DB_Q6!$G$5:$G$254,1),SUMIFS(DB_Q6!$S$5:$S$254,DB_Q6!$E$5:$E$254,$J$4,DB_Q6!$B$5:$B$254,K$26,DB_Q6!$G$5:$G$254,1)),IF($J$4="Todas",SUMIFS(DB_Q6!$S$5:$S$254,DB_Q6!$B$5:$B$254,K$26),SUMIFS(DB_Q6!$S$5:$S$254,DB_Q6!$E$5:$E$254,$J$4,DB_Q6!$B$5:$B$254,K$26)))</f>
        <v>55</v>
      </c>
      <c r="L40" s="422">
        <f>IF($B$4="Conocimiento general",IF($J$4="Todas",SUMIFS(DB_Q6!$S$5:$S$254,DB_Q6!$B$5:$B$254,L$26,DB_Q6!$G$5:$G$254,1),SUMIFS(DB_Q6!$S$5:$S$254,DB_Q6!$E$5:$E$254,$J$4,DB_Q6!$B$5:$B$254,L$26,DB_Q6!$G$5:$G$254,1)),IF($J$4="Todas",SUMIFS(DB_Q6!$S$5:$S$254,DB_Q6!$B$5:$B$254,L$26),SUMIFS(DB_Q6!$S$5:$S$254,DB_Q6!$E$5:$E$254,$J$4,DB_Q6!$B$5:$B$254,L$26)))</f>
        <v>9</v>
      </c>
      <c r="M40" s="423">
        <f t="shared" si="15"/>
        <v>0.42857142857142855</v>
      </c>
      <c r="N40" s="423">
        <f t="shared" si="15"/>
        <v>1</v>
      </c>
      <c r="O40" s="423">
        <f t="shared" si="15"/>
        <v>1</v>
      </c>
      <c r="P40" s="423">
        <f t="shared" si="15"/>
        <v>0.58333333333333337</v>
      </c>
      <c r="Q40" s="423">
        <f t="shared" si="15"/>
        <v>0.5625</v>
      </c>
      <c r="R40" s="423">
        <f t="shared" si="15"/>
        <v>1</v>
      </c>
      <c r="S40" s="423">
        <f t="shared" si="15"/>
        <v>0.9285714285714286</v>
      </c>
      <c r="T40" s="423">
        <f t="shared" si="15"/>
        <v>0.94827586206896552</v>
      </c>
      <c r="U40" s="423">
        <f t="shared" si="15"/>
        <v>1</v>
      </c>
    </row>
    <row r="41" spans="1:21" ht="15" customHeight="1" thickTop="1">
      <c r="D41" s="270">
        <f>IF($J$4="Todas",COUNTIF(DB_Q6!$B$5:$B$254,D$26),COUNTIFS(DB_Q6!$B$5:$B$254,D$26,DB_Q6!$E$5:$E$254,$J$4))</f>
        <v>26</v>
      </c>
      <c r="E41" s="270">
        <f>IF($J$4="Todas",COUNTIF(DB_Q6!$B$5:$B$254,E$26),COUNTIFS(DB_Q6!$B$5:$B$254,E$26,DB_Q6!$E$5:$E$254,$J$4))</f>
        <v>25</v>
      </c>
      <c r="F41" s="270">
        <f>IF($J$4="Todas",COUNTIF(DB_Q6!$B$5:$B$254,F$26),COUNTIFS(DB_Q6!$B$5:$B$254,F$26,DB_Q6!$E$5:$E$254,$J$4))</f>
        <v>5</v>
      </c>
      <c r="G41" s="270">
        <f>IF($J$4="Todas",COUNTIF(DB_Q6!$B$5:$B$254,G$26),COUNTIFS(DB_Q6!$B$5:$B$254,G$26,DB_Q6!$E$5:$E$254,$J$4))</f>
        <v>61</v>
      </c>
      <c r="H41" s="270">
        <f>IF($J$4="Todas",COUNTIF(DB_Q6!$B$5:$B$254,H$26),COUNTIFS(DB_Q6!$B$5:$B$254,H$26,DB_Q6!$E$5:$E$254,$J$4))</f>
        <v>18</v>
      </c>
      <c r="I41" s="270">
        <f>IF($J$4="Todas",COUNTIF(DB_Q6!$B$5:$B$254,I$26),COUNTIFS(DB_Q6!$B$5:$B$254,I$26,DB_Q6!$E$5:$E$254,$J$4))</f>
        <v>9</v>
      </c>
      <c r="J41" s="270">
        <f>IF($J$4="Todas",COUNTIF(DB_Q6!$B$5:$B$254,J$26),COUNTIFS(DB_Q6!$B$5:$B$254,J$26,DB_Q6!$E$5:$E$254,$J$4))</f>
        <v>24</v>
      </c>
      <c r="K41" s="270">
        <f>IF($J$4="Todas",COUNTIF(DB_Q6!$B$5:$B$254,K$26),COUNTIFS(DB_Q6!$B$5:$B$254,K$26,DB_Q6!$E$5:$E$254,$J$4))</f>
        <v>67</v>
      </c>
      <c r="L41" s="270">
        <f>IF($J$4="Todas",COUNTIF(DB_Q6!$B$5:$B$254,L$26),COUNTIFS(DB_Q6!$B$5:$B$254,L$26,DB_Q6!$E$5:$E$254,$J$4))</f>
        <v>15</v>
      </c>
      <c r="M41" s="269"/>
      <c r="N41" s="270"/>
      <c r="O41" s="270"/>
      <c r="P41" s="342"/>
      <c r="Q41" s="497"/>
      <c r="R41" s="342"/>
      <c r="S41" s="342"/>
      <c r="T41" s="342"/>
      <c r="U41" s="342"/>
    </row>
    <row r="42" spans="1:21" s="342" customFormat="1" ht="15.75" customHeight="1">
      <c r="A42" s="269"/>
      <c r="B42" s="593"/>
      <c r="C42" s="270"/>
      <c r="D42" s="270"/>
      <c r="E42" s="270"/>
      <c r="F42" s="270"/>
      <c r="G42" s="270"/>
      <c r="H42" s="270"/>
      <c r="I42" s="270"/>
      <c r="J42" s="270"/>
      <c r="K42" s="270"/>
      <c r="L42" s="594"/>
      <c r="M42" s="594">
        <f>IF($J$4="Todas",COUNTIF(DB_Q6!$E$5:$E$254,M$45),COUNTIFS(DB_Q6!$E$5:$E$254,M$45,DB_Q6!$E$5:$E$254,$J$4))</f>
        <v>0</v>
      </c>
      <c r="N42" s="509">
        <f>IF($J$4="Todas",COUNTIF(DB_Q6!$E$5:$E$254,N$45),COUNTIFS(DB_Q6!$E$5:$E$254,N$45,DB_Q6!$E$5:$E$254,$J$4))</f>
        <v>0</v>
      </c>
      <c r="O42" s="509">
        <f>IF($J$4="Todas",COUNTIF(DB_Q6!$E$5:$E$254,O$45),COUNTIFS(DB_Q6!$E$5:$E$254,O$45,DB_Q6!$E$5:$E$254,$J$4))</f>
        <v>0</v>
      </c>
      <c r="P42" s="509">
        <f>IF($J$4="Todas",COUNTIF(DB_Q6!$E$5:$E$254,P$45),COUNTIFS(DB_Q6!$E$5:$E$254,P$45,DB_Q6!$E$5:$E$254,$J$4))</f>
        <v>0</v>
      </c>
      <c r="Q42" s="270"/>
      <c r="S42" s="499"/>
      <c r="T42" s="499"/>
      <c r="U42" s="499"/>
    </row>
    <row r="43" spans="1:21" s="342" customFormat="1" ht="15" customHeight="1">
      <c r="A43" s="269"/>
      <c r="B43" s="269"/>
      <c r="C43" s="500"/>
      <c r="T43" s="497"/>
      <c r="U43" s="497"/>
    </row>
    <row r="44" spans="1:21" ht="15" customHeight="1">
      <c r="D44" s="278" t="s">
        <v>295</v>
      </c>
      <c r="E44" s="278"/>
      <c r="F44" s="278"/>
      <c r="G44" s="278"/>
      <c r="H44" s="278"/>
      <c r="I44" s="278"/>
      <c r="J44" s="278"/>
      <c r="K44" s="278"/>
      <c r="L44" s="204"/>
      <c r="M44" s="249"/>
      <c r="N44" s="249"/>
      <c r="O44" s="249"/>
      <c r="P44" s="249"/>
      <c r="Q44" s="204"/>
      <c r="R44" s="204"/>
      <c r="S44" s="204"/>
      <c r="T44" s="371"/>
      <c r="U44" s="371"/>
    </row>
    <row r="45" spans="1:21" ht="15" customHeight="1">
      <c r="B45" s="491" t="str">
        <f>$B$4</f>
        <v>Conocimiento general</v>
      </c>
      <c r="D45" s="434" t="s">
        <v>247</v>
      </c>
      <c r="E45" s="434" t="s">
        <v>248</v>
      </c>
      <c r="F45" s="434" t="s">
        <v>249</v>
      </c>
      <c r="G45" s="434" t="s">
        <v>250</v>
      </c>
      <c r="H45" s="434" t="s">
        <v>253</v>
      </c>
      <c r="I45" s="434" t="s">
        <v>251</v>
      </c>
      <c r="J45" s="434" t="s">
        <v>252</v>
      </c>
      <c r="K45" s="434" t="s">
        <v>90</v>
      </c>
      <c r="L45" s="435" t="s">
        <v>247</v>
      </c>
      <c r="M45" s="435" t="s">
        <v>248</v>
      </c>
      <c r="N45" s="435" t="s">
        <v>249</v>
      </c>
      <c r="O45" s="435" t="s">
        <v>250</v>
      </c>
      <c r="P45" s="435" t="s">
        <v>253</v>
      </c>
      <c r="Q45" s="435" t="s">
        <v>251</v>
      </c>
      <c r="R45" s="435" t="s">
        <v>252</v>
      </c>
      <c r="S45" s="435" t="s">
        <v>90</v>
      </c>
      <c r="T45" s="252"/>
      <c r="U45" s="252"/>
    </row>
    <row r="46" spans="1:21" s="502" customFormat="1" ht="15" customHeight="1" thickBot="1">
      <c r="A46" s="485"/>
      <c r="B46" s="492" t="str">
        <f>"Zona climática: "&amp;$J$4</f>
        <v>Zona climática: Todas</v>
      </c>
      <c r="C46" s="398">
        <f>IFERROR(IF($B$4="Conocimiento general",SUM($J$46:$L$46)/IF($J$4="Todas",COUNT(DB_Q6!$A$5:$A$254),COUNTIF(DB_Q6!$E$5:$E$254,$J$4)),1-C52),)</f>
        <v>6.2814814814814823E-2</v>
      </c>
      <c r="D46" s="399">
        <f>IF($J$4="Todas",COUNTIFS(DB_Q6!$D$5:$D$254,D$45,DB_Q6!$G$5:$G$254,1),COUNTIFS(DB_Q6!$E$5:$E$254,$J$4,DB_Q6!$D$5:$D$254,D$45,DB_Q6!$G$5:$G$254,1))</f>
        <v>38</v>
      </c>
      <c r="E46" s="399">
        <f>IF($J$4="Todas",COUNTIFS(DB_Q6!$D$5:$D$254,E$45,DB_Q6!$G$5:$G$254,1),COUNTIFS(DB_Q6!$E$5:$E$254,$J$4,DB_Q6!$D$5:$D$254,E$45,DB_Q6!$G$5:$G$254,1))</f>
        <v>34</v>
      </c>
      <c r="F46" s="399">
        <f>IF($J$4="Todas",COUNTIFS(DB_Q6!$D$5:$D$254,F$45,DB_Q6!$G$5:$G$254,1),COUNTIFS(DB_Q6!$E$5:$E$254,$J$4,DB_Q6!$D$5:$D$254,F$45,DB_Q6!$G$5:$G$254,1))</f>
        <v>29</v>
      </c>
      <c r="G46" s="399">
        <f>IF($J$4="Todas",COUNTIFS(DB_Q6!$D$5:$D$254,G$45,DB_Q6!$G$5:$G$254,1),COUNTIFS(DB_Q6!$E$5:$E$254,$J$4,DB_Q6!$D$5:$D$254,G$45,DB_Q6!$G$5:$G$254,1))</f>
        <v>29</v>
      </c>
      <c r="H46" s="399">
        <f>IF($J$4="Todas",COUNTIFS(DB_Q6!$D$5:$D$254,H$45,DB_Q6!$G$5:$G$254,1),COUNTIFS(DB_Q6!$E$5:$E$254,$J$4,DB_Q6!$D$5:$D$254,H$45,DB_Q6!$G$5:$G$254,1))</f>
        <v>17</v>
      </c>
      <c r="I46" s="399">
        <f>IF($J$4="Todas",COUNTIFS(DB_Q6!$D$5:$D$254,I$45,DB_Q6!$G$5:$G$254,1),COUNTIFS(DB_Q6!$E$5:$E$254,$J$4,DB_Q6!$D$5:$D$254,I$45,DB_Q6!$G$5:$G$254,1))</f>
        <v>24</v>
      </c>
      <c r="J46" s="399">
        <f>IF($J$4="Todas",COUNTIFS(DB_Q6!$D$5:$D$254,J$45,DB_Q6!$G$5:$G$254,1),COUNTIFS(DB_Q6!$E$5:$E$254,$J$4,DB_Q6!$D$5:$D$254,J$45,DB_Q6!$G$5:$G$254,1))</f>
        <v>8</v>
      </c>
      <c r="K46" s="399">
        <f>IF($J$4="Todas",COUNTIFS(DB_Q6!$D$5:$D$254,K$45,DB_Q6!$G$5:$G$254,1),COUNTIFS(DB_Q6!$E$5:$E$254,$J$4,DB_Q6!$D$5:$D$254,K$45,DB_Q6!$G$5:$G$254,1))</f>
        <v>7</v>
      </c>
      <c r="L46" s="400">
        <f t="shared" ref="L46:S46" si="16">IFERROR(D46/D$60,)</f>
        <v>0.70370370370370372</v>
      </c>
      <c r="M46" s="400">
        <f t="shared" si="16"/>
        <v>0.65384615384615385</v>
      </c>
      <c r="N46" s="400">
        <f t="shared" si="16"/>
        <v>0.60416666666666663</v>
      </c>
      <c r="O46" s="400">
        <f t="shared" si="16"/>
        <v>0.80555555555555558</v>
      </c>
      <c r="P46" s="400">
        <f t="shared" si="16"/>
        <v>1</v>
      </c>
      <c r="Q46" s="400">
        <f t="shared" si="16"/>
        <v>0.92307692307692313</v>
      </c>
      <c r="R46" s="400">
        <f t="shared" si="16"/>
        <v>0.8</v>
      </c>
      <c r="S46" s="400">
        <f t="shared" si="16"/>
        <v>1</v>
      </c>
      <c r="T46" s="501"/>
      <c r="U46" s="501"/>
    </row>
    <row r="47" spans="1:21" ht="15" customHeight="1" thickTop="1">
      <c r="B47" s="458" t="s">
        <v>70</v>
      </c>
      <c r="C47" s="460">
        <f t="shared" ref="C47:C52" si="17">IFERROR(VLOOKUP(B47,$B$8:$C$14,2,),)</f>
        <v>0.58602155913978493</v>
      </c>
      <c r="D47" s="407">
        <f>IF($J$4="Todas",SUMIFS(DB_Q6!$H$5:$H$254,DB_Q6!$D$5:$D$254,D$45),SUMIFS(DB_Q6!$H$5:$H$254,DB_Q6!$E$5:$E$254,$J$4,DB_Q6!$D$5:$D$254,D$45))</f>
        <v>18</v>
      </c>
      <c r="E47" s="407">
        <f>IF($J$4="Todas",SUMIFS(DB_Q6!$H$5:$H$254,DB_Q6!$D$5:$D$254,E$45),SUMIFS(DB_Q6!$H$5:$H$254,DB_Q6!$E$5:$E$254,$J$4,DB_Q6!$D$5:$D$254,E$45))</f>
        <v>20</v>
      </c>
      <c r="F47" s="407">
        <f>IF($J$4="Todas",SUMIFS(DB_Q6!$H$5:$H$254,DB_Q6!$D$5:$D$254,F$45),SUMIFS(DB_Q6!$H$5:$H$254,DB_Q6!$E$5:$E$254,$J$4,DB_Q6!$D$5:$D$254,F$45))</f>
        <v>18</v>
      </c>
      <c r="G47" s="407">
        <f>IF($J$4="Todas",SUMIFS(DB_Q6!$H$5:$H$254,DB_Q6!$D$5:$D$254,G$45),SUMIFS(DB_Q6!$H$5:$H$254,DB_Q6!$E$5:$E$254,$J$4,DB_Q6!$D$5:$D$254,G$45))</f>
        <v>21</v>
      </c>
      <c r="H47" s="407">
        <f>IF($J$4="Todas",SUMIFS(DB_Q6!$H$5:$H$254,DB_Q6!$D$5:$D$254,H$45),SUMIFS(DB_Q6!$H$5:$H$254,DB_Q6!$E$5:$E$254,$J$4,DB_Q6!$D$5:$D$254,H$45))</f>
        <v>12</v>
      </c>
      <c r="I47" s="407">
        <f>IF($J$4="Todas",SUMIFS(DB_Q6!$H$5:$H$254,DB_Q6!$D$5:$D$254,I$45),SUMIFS(DB_Q6!$H$5:$H$254,DB_Q6!$E$5:$E$254,$J$4,DB_Q6!$D$5:$D$254,I$45))</f>
        <v>13</v>
      </c>
      <c r="J47" s="407">
        <f>IF($J$4="Todas",SUMIFS(DB_Q6!$H$5:$H$254,DB_Q6!$D$5:$D$254,J$45),SUMIFS(DB_Q6!$H$5:$H$254,DB_Q6!$E$5:$E$254,$J$4,DB_Q6!$D$5:$D$254,J$45))</f>
        <v>4</v>
      </c>
      <c r="K47" s="407">
        <f>IF($J$4="Todas",SUMIFS(DB_Q6!$H$5:$H$254,DB_Q6!$D$5:$D$254,K$45),SUMIFS(DB_Q6!$H$5:$H$254,DB_Q6!$E$5:$E$254,$J$4,DB_Q6!$D$5:$D$254,K$45))</f>
        <v>3</v>
      </c>
      <c r="L47" s="408">
        <f t="shared" ref="L47:S52" si="18">IFERROR(IF($B$4="Entrevistas totales",D47/D$60,D47/D$46),)</f>
        <v>0.47368421052631576</v>
      </c>
      <c r="M47" s="408">
        <f t="shared" si="18"/>
        <v>0.58823529411764708</v>
      </c>
      <c r="N47" s="408">
        <f t="shared" si="18"/>
        <v>0.62068965517241381</v>
      </c>
      <c r="O47" s="408">
        <f t="shared" si="18"/>
        <v>0.72413793103448276</v>
      </c>
      <c r="P47" s="408">
        <f t="shared" si="18"/>
        <v>0.70588235294117652</v>
      </c>
      <c r="Q47" s="408">
        <f t="shared" si="18"/>
        <v>0.54166666666666663</v>
      </c>
      <c r="R47" s="408">
        <f t="shared" si="18"/>
        <v>0.5</v>
      </c>
      <c r="S47" s="408">
        <f t="shared" si="18"/>
        <v>0.42857142857142855</v>
      </c>
      <c r="T47" s="253"/>
      <c r="U47" s="253"/>
    </row>
    <row r="48" spans="1:21" ht="15" customHeight="1">
      <c r="B48" s="463" t="s">
        <v>71</v>
      </c>
      <c r="C48" s="465">
        <f t="shared" si="17"/>
        <v>0.70430107526881724</v>
      </c>
      <c r="D48" s="414">
        <f>IF($J$4="Todas",SUMIFS(DB_Q6!$I$5:$I$254,DB_Q6!$D$5:$D$254,D$45),SUMIFS(DB_Q6!$I$5:$I$254,DB_Q6!$E$5:$E$254,$J$4,DB_Q6!$D$5:$D$254,D$45))</f>
        <v>23</v>
      </c>
      <c r="E48" s="414">
        <f>IF($J$4="Todas",SUMIFS(DB_Q6!$I$5:$I$254,DB_Q6!$D$5:$D$254,E$45),SUMIFS(DB_Q6!$I$5:$I$254,DB_Q6!$E$5:$E$254,$J$4,DB_Q6!$D$5:$D$254,E$45))</f>
        <v>19</v>
      </c>
      <c r="F48" s="414">
        <f>IF($J$4="Todas",SUMIFS(DB_Q6!$I$5:$I$254,DB_Q6!$D$5:$D$254,F$45),SUMIFS(DB_Q6!$I$5:$I$254,DB_Q6!$E$5:$E$254,$J$4,DB_Q6!$D$5:$D$254,F$45))</f>
        <v>19</v>
      </c>
      <c r="G48" s="414">
        <f>IF($J$4="Todas",SUMIFS(DB_Q6!$I$5:$I$254,DB_Q6!$D$5:$D$254,G$45),SUMIFS(DB_Q6!$I$5:$I$254,DB_Q6!$E$5:$E$254,$J$4,DB_Q6!$D$5:$D$254,G$45))</f>
        <v>22</v>
      </c>
      <c r="H48" s="414">
        <f>IF($J$4="Todas",SUMIFS(DB_Q6!$I$5:$I$254,DB_Q6!$D$5:$D$254,H$45),SUMIFS(DB_Q6!$I$5:$I$254,DB_Q6!$E$5:$E$254,$J$4,DB_Q6!$D$5:$D$254,H$45))</f>
        <v>12</v>
      </c>
      <c r="I48" s="414">
        <f>IF($J$4="Todas",SUMIFS(DB_Q6!$I$5:$I$254,DB_Q6!$D$5:$D$254,I$45),SUMIFS(DB_Q6!$I$5:$I$254,DB_Q6!$E$5:$E$254,$J$4,DB_Q6!$D$5:$D$254,I$45))</f>
        <v>24</v>
      </c>
      <c r="J48" s="414">
        <f>IF($J$4="Todas",SUMIFS(DB_Q6!$I$5:$I$254,DB_Q6!$D$5:$D$254,J$45),SUMIFS(DB_Q6!$I$5:$I$254,DB_Q6!$E$5:$E$254,$J$4,DB_Q6!$D$5:$D$254,J$45))</f>
        <v>7</v>
      </c>
      <c r="K48" s="414">
        <f>IF($J$4="Todas",SUMIFS(DB_Q6!$I$5:$I$254,DB_Q6!$D$5:$D$254,K$45),SUMIFS(DB_Q6!$I$5:$I$254,DB_Q6!$E$5:$E$254,$J$4,DB_Q6!$D$5:$D$254,K$45))</f>
        <v>5</v>
      </c>
      <c r="L48" s="415">
        <f t="shared" si="18"/>
        <v>0.60526315789473684</v>
      </c>
      <c r="M48" s="415">
        <f t="shared" si="18"/>
        <v>0.55882352941176472</v>
      </c>
      <c r="N48" s="415">
        <f t="shared" si="18"/>
        <v>0.65517241379310343</v>
      </c>
      <c r="O48" s="415">
        <f t="shared" si="18"/>
        <v>0.75862068965517238</v>
      </c>
      <c r="P48" s="415">
        <f t="shared" si="18"/>
        <v>0.70588235294117652</v>
      </c>
      <c r="Q48" s="415">
        <f t="shared" si="18"/>
        <v>1</v>
      </c>
      <c r="R48" s="415">
        <f t="shared" si="18"/>
        <v>0.875</v>
      </c>
      <c r="S48" s="415">
        <f t="shared" si="18"/>
        <v>0.7142857142857143</v>
      </c>
      <c r="T48" s="253"/>
      <c r="U48" s="253"/>
    </row>
    <row r="49" spans="1:45" ht="15" customHeight="1">
      <c r="B49" s="463" t="s">
        <v>72</v>
      </c>
      <c r="C49" s="465">
        <f t="shared" si="17"/>
        <v>0.58602166666666666</v>
      </c>
      <c r="D49" s="414">
        <f>IF($J$4="Todas",SUMIFS(DB_Q6!$J$5:$J$254,DB_Q6!$D$5:$D$254,D$45),SUMIFS(DB_Q6!$J$5:$J$254,DB_Q6!$E$5:$E$254,$J$4,DB_Q6!$D$5:$D$254,D$45))</f>
        <v>0</v>
      </c>
      <c r="E49" s="414">
        <f>IF($J$4="Todas",SUMIFS(DB_Q6!$J$5:$J$254,DB_Q6!$D$5:$D$254,E$45),SUMIFS(DB_Q6!$J$5:$J$254,DB_Q6!$E$5:$E$254,$J$4,DB_Q6!$D$5:$D$254,E$45))</f>
        <v>4</v>
      </c>
      <c r="F49" s="414">
        <f>IF($J$4="Todas",SUMIFS(DB_Q6!$J$5:$J$254,DB_Q6!$D$5:$D$254,F$45),SUMIFS(DB_Q6!$J$5:$J$254,DB_Q6!$E$5:$E$254,$J$4,DB_Q6!$D$5:$D$254,F$45))</f>
        <v>6</v>
      </c>
      <c r="G49" s="414">
        <f>IF($J$4="Todas",SUMIFS(DB_Q6!$J$5:$J$254,DB_Q6!$D$5:$D$254,G$45),SUMIFS(DB_Q6!$J$5:$J$254,DB_Q6!$E$5:$E$254,$J$4,DB_Q6!$D$5:$D$254,G$45))</f>
        <v>4</v>
      </c>
      <c r="H49" s="414">
        <f>IF($J$4="Todas",SUMIFS(DB_Q6!$J$5:$J$254,DB_Q6!$D$5:$D$254,H$45),SUMIFS(DB_Q6!$J$5:$J$254,DB_Q6!$E$5:$E$254,$J$4,DB_Q6!$D$5:$D$254,H$45))</f>
        <v>2</v>
      </c>
      <c r="I49" s="414">
        <f>IF($J$4="Todas",SUMIFS(DB_Q6!$J$5:$J$254,DB_Q6!$D$5:$D$254,I$45),SUMIFS(DB_Q6!$J$5:$J$254,DB_Q6!$E$5:$E$254,$J$4,DB_Q6!$D$5:$D$254,I$45))</f>
        <v>2</v>
      </c>
      <c r="J49" s="414">
        <f>IF($J$4="Todas",SUMIFS(DB_Q6!$J$5:$J$254,DB_Q6!$D$5:$D$254,J$45),SUMIFS(DB_Q6!$J$5:$J$254,DB_Q6!$E$5:$E$254,$J$4,DB_Q6!$D$5:$D$254,J$45))</f>
        <v>2</v>
      </c>
      <c r="K49" s="414">
        <f>IF($J$4="Todas",SUMIFS(DB_Q6!$J$5:$J$254,DB_Q6!$D$5:$D$254,K$45),SUMIFS(DB_Q6!$J$5:$J$254,DB_Q6!$E$5:$E$254,$J$4,DB_Q6!$D$5:$D$254,K$45))</f>
        <v>0</v>
      </c>
      <c r="L49" s="415">
        <f t="shared" si="18"/>
        <v>0</v>
      </c>
      <c r="M49" s="415">
        <f t="shared" si="18"/>
        <v>0.11764705882352941</v>
      </c>
      <c r="N49" s="415">
        <f t="shared" si="18"/>
        <v>0.20689655172413793</v>
      </c>
      <c r="O49" s="415">
        <f t="shared" si="18"/>
        <v>0.13793103448275862</v>
      </c>
      <c r="P49" s="415">
        <f t="shared" si="18"/>
        <v>0.11764705882352941</v>
      </c>
      <c r="Q49" s="415">
        <f t="shared" si="18"/>
        <v>8.3333333333333329E-2</v>
      </c>
      <c r="R49" s="415">
        <f t="shared" si="18"/>
        <v>0.25</v>
      </c>
      <c r="S49" s="415">
        <f t="shared" si="18"/>
        <v>0</v>
      </c>
      <c r="T49" s="253"/>
      <c r="U49" s="253"/>
    </row>
    <row r="50" spans="1:45" ht="15" customHeight="1">
      <c r="B50" s="463" t="s">
        <v>73</v>
      </c>
      <c r="C50" s="465">
        <f t="shared" si="17"/>
        <v>0.10752688172043011</v>
      </c>
      <c r="D50" s="414">
        <f>IF($J$4="Todas",SUMIFS(DB_Q6!$K$5:$K$254,DB_Q6!$D$5:$D$254,D$45),SUMIFS(DB_Q6!$K$5:$K$254,DB_Q6!$E$5:$E$254,$J$4,DB_Q6!$D$5:$D$254,D$45))</f>
        <v>1</v>
      </c>
      <c r="E50" s="414">
        <f>IF($J$4="Todas",SUMIFS(DB_Q6!$K$5:$K$254,DB_Q6!$D$5:$D$254,E$45),SUMIFS(DB_Q6!$K$5:$K$254,DB_Q6!$E$5:$E$254,$J$4,DB_Q6!$D$5:$D$254,E$45))</f>
        <v>3</v>
      </c>
      <c r="F50" s="414">
        <f>IF($J$4="Todas",SUMIFS(DB_Q6!$K$5:$K$254,DB_Q6!$D$5:$D$254,F$45),SUMIFS(DB_Q6!$K$5:$K$254,DB_Q6!$E$5:$E$254,$J$4,DB_Q6!$D$5:$D$254,F$45))</f>
        <v>5</v>
      </c>
      <c r="G50" s="414">
        <f>IF($J$4="Todas",SUMIFS(DB_Q6!$K$5:$K$254,DB_Q6!$D$5:$D$254,G$45),SUMIFS(DB_Q6!$K$5:$K$254,DB_Q6!$E$5:$E$254,$J$4,DB_Q6!$D$5:$D$254,G$45))</f>
        <v>5</v>
      </c>
      <c r="H50" s="414">
        <f>IF($J$4="Todas",SUMIFS(DB_Q6!$K$5:$K$254,DB_Q6!$D$5:$D$254,H$45),SUMIFS(DB_Q6!$K$5:$K$254,DB_Q6!$E$5:$E$254,$J$4,DB_Q6!$D$5:$D$254,H$45))</f>
        <v>2</v>
      </c>
      <c r="I50" s="414">
        <f>IF($J$4="Todas",SUMIFS(DB_Q6!$K$5:$K$254,DB_Q6!$D$5:$D$254,I$45),SUMIFS(DB_Q6!$K$5:$K$254,DB_Q6!$E$5:$E$254,$J$4,DB_Q6!$D$5:$D$254,I$45))</f>
        <v>0</v>
      </c>
      <c r="J50" s="414">
        <f>IF($J$4="Todas",SUMIFS(DB_Q6!$K$5:$K$254,DB_Q6!$D$5:$D$254,J$45),SUMIFS(DB_Q6!$K$5:$K$254,DB_Q6!$E$5:$E$254,$J$4,DB_Q6!$D$5:$D$254,J$45))</f>
        <v>2</v>
      </c>
      <c r="K50" s="414">
        <f>IF($J$4="Todas",SUMIFS(DB_Q6!$K$5:$K$254,DB_Q6!$D$5:$D$254,K$45),SUMIFS(DB_Q6!$K$5:$K$254,DB_Q6!$E$5:$E$254,$J$4,DB_Q6!$D$5:$D$254,K$45))</f>
        <v>0</v>
      </c>
      <c r="L50" s="415">
        <f t="shared" si="18"/>
        <v>2.6315789473684209E-2</v>
      </c>
      <c r="M50" s="415">
        <f t="shared" si="18"/>
        <v>8.8235294117647065E-2</v>
      </c>
      <c r="N50" s="415">
        <f t="shared" si="18"/>
        <v>0.17241379310344829</v>
      </c>
      <c r="O50" s="415">
        <f t="shared" si="18"/>
        <v>0.17241379310344829</v>
      </c>
      <c r="P50" s="415">
        <f t="shared" si="18"/>
        <v>0.11764705882352941</v>
      </c>
      <c r="Q50" s="415">
        <f t="shared" si="18"/>
        <v>0</v>
      </c>
      <c r="R50" s="415">
        <f t="shared" si="18"/>
        <v>0.25</v>
      </c>
      <c r="S50" s="415">
        <f t="shared" si="18"/>
        <v>0</v>
      </c>
      <c r="T50" s="253"/>
      <c r="U50" s="253"/>
    </row>
    <row r="51" spans="1:45" ht="15" customHeight="1">
      <c r="B51" s="463" t="s">
        <v>141</v>
      </c>
      <c r="C51" s="465">
        <f t="shared" si="17"/>
        <v>9.6774193548387094E-2</v>
      </c>
      <c r="D51" s="414">
        <f>IF($J$4="Todas",SUMIFS(DB_Q6!$L$5:$L$254,DB_Q6!$D$5:$D$254,D$45),SUMIFS(DB_Q6!$L$5:$L$254,DB_Q6!$E$5:$E$254,$J$4,DB_Q6!$D$5:$D$254,D$45))</f>
        <v>0</v>
      </c>
      <c r="E51" s="414">
        <f>IF($J$4="Todas",SUMIFS(DB_Q6!$L$5:$L$254,DB_Q6!$D$5:$D$254,E$45),SUMIFS(DB_Q6!$L$5:$L$254,DB_Q6!$E$5:$E$254,$J$4,DB_Q6!$D$5:$D$254,E$45))</f>
        <v>0</v>
      </c>
      <c r="F51" s="414">
        <f>IF($J$4="Todas",SUMIFS(DB_Q6!$L$5:$L$254,DB_Q6!$D$5:$D$254,F$45),SUMIFS(DB_Q6!$L$5:$L$254,DB_Q6!$E$5:$E$254,$J$4,DB_Q6!$D$5:$D$254,F$45))</f>
        <v>0</v>
      </c>
      <c r="G51" s="414">
        <f>IF($J$4="Todas",SUMIFS(DB_Q6!$L$5:$L$254,DB_Q6!$D$5:$D$254,G$45),SUMIFS(DB_Q6!$L$5:$L$254,DB_Q6!$E$5:$E$254,$J$4,DB_Q6!$D$5:$D$254,G$45))</f>
        <v>1</v>
      </c>
      <c r="H51" s="414">
        <f>IF($J$4="Todas",SUMIFS(DB_Q6!$L$5:$L$254,DB_Q6!$D$5:$D$254,H$45),SUMIFS(DB_Q6!$L$5:$L$254,DB_Q6!$E$5:$E$254,$J$4,DB_Q6!$D$5:$D$254,H$45))</f>
        <v>0</v>
      </c>
      <c r="I51" s="414">
        <f>IF($J$4="Todas",SUMIFS(DB_Q6!$L$5:$L$254,DB_Q6!$D$5:$D$254,I$45),SUMIFS(DB_Q6!$L$5:$L$254,DB_Q6!$E$5:$E$254,$J$4,DB_Q6!$D$5:$D$254,I$45))</f>
        <v>0</v>
      </c>
      <c r="J51" s="414">
        <f>IF($J$4="Todas",SUMIFS(DB_Q6!$L$5:$L$254,DB_Q6!$D$5:$D$254,J$45),SUMIFS(DB_Q6!$L$5:$L$254,DB_Q6!$E$5:$E$254,$J$4,DB_Q6!$D$5:$D$254,J$45))</f>
        <v>0</v>
      </c>
      <c r="K51" s="414">
        <f>IF($J$4="Todas",SUMIFS(DB_Q6!$L$5:$L$254,DB_Q6!$D$5:$D$254,K$45),SUMIFS(DB_Q6!$L$5:$L$254,DB_Q6!$E$5:$E$254,$J$4,DB_Q6!$D$5:$D$254,K$45))</f>
        <v>0</v>
      </c>
      <c r="L51" s="415">
        <f t="shared" si="18"/>
        <v>0</v>
      </c>
      <c r="M51" s="415">
        <f t="shared" si="18"/>
        <v>0</v>
      </c>
      <c r="N51" s="415">
        <f t="shared" si="18"/>
        <v>0</v>
      </c>
      <c r="O51" s="415">
        <f t="shared" si="18"/>
        <v>3.4482758620689655E-2</v>
      </c>
      <c r="P51" s="415">
        <f t="shared" si="18"/>
        <v>0</v>
      </c>
      <c r="Q51" s="415">
        <f t="shared" si="18"/>
        <v>0</v>
      </c>
      <c r="R51" s="415">
        <f t="shared" si="18"/>
        <v>0</v>
      </c>
      <c r="S51" s="415">
        <f t="shared" si="18"/>
        <v>0</v>
      </c>
      <c r="T51" s="253"/>
      <c r="U51" s="253"/>
    </row>
    <row r="52" spans="1:45" ht="15" customHeight="1">
      <c r="B52" s="505" t="s">
        <v>74</v>
      </c>
      <c r="C52" s="506">
        <f t="shared" si="17"/>
        <v>1.0752688172043012E-2</v>
      </c>
      <c r="D52" s="527">
        <f>IF($B$4="Conocimiento general",IF($J$4="Todas",SUMIFS(DB_Q6!$M$5:$M$254,DB_Q6!$D$5:$D$254,D$45,DB_Q6!$G$5:$G$254,1),SUMIFS(DB_Q6!$M$5:$M$254,DB_Q6!$E$5:$E$254,$J$4,DB_Q6!$D$5:$D$254,D$45,DB_Q6!$G$5:$G$254,1)),IF($J$4="Todas",SUMIFS(DB_Q6!$M$5:$M$254,DB_Q6!$D$5:$D$254,D$45),SUMIFS(DB_Q6!$M$5:$M$254,DB_Q6!$E$5:$E$254,$J$4,DB_Q6!$D$5:$D$254,D$45)))</f>
        <v>1</v>
      </c>
      <c r="E52" s="527">
        <f>IF($B$4="Conocimiento general",IF($J$4="Todas",SUMIFS(DB_Q6!$M$5:$M$254,DB_Q6!$D$5:$D$254,E$45,DB_Q6!$G$5:$G$254,1),SUMIFS(DB_Q6!$M$5:$M$254,DB_Q6!$E$5:$E$254,$J$4,DB_Q6!$D$5:$D$254,E$45,DB_Q6!$G$5:$G$254,1)),IF($J$4="Todas",SUMIFS(DB_Q6!$M$5:$M$254,DB_Q6!$D$5:$D$254,E$45),SUMIFS(DB_Q6!$M$5:$M$254,DB_Q6!$E$5:$E$254,$J$4,DB_Q6!$D$5:$D$254,E$45)))</f>
        <v>1</v>
      </c>
      <c r="F52" s="527">
        <f>IF($B$4="Conocimiento general",IF($J$4="Todas",SUMIFS(DB_Q6!$M$5:$M$254,DB_Q6!$D$5:$D$254,F$45,DB_Q6!$G$5:$G$254,1),SUMIFS(DB_Q6!$M$5:$M$254,DB_Q6!$E$5:$E$254,$J$4,DB_Q6!$D$5:$D$254,F$45,DB_Q6!$G$5:$G$254,1)),IF($J$4="Todas",SUMIFS(DB_Q6!$M$5:$M$254,DB_Q6!$D$5:$D$254,F$45),SUMIFS(DB_Q6!$M$5:$M$254,DB_Q6!$E$5:$E$254,$J$4,DB_Q6!$D$5:$D$254,F$45)))</f>
        <v>0</v>
      </c>
      <c r="G52" s="527">
        <f>IF($B$4="Conocimiento general",IF($J$4="Todas",SUMIFS(DB_Q6!$M$5:$M$254,DB_Q6!$D$5:$D$254,G$45,DB_Q6!$G$5:$G$254,1),SUMIFS(DB_Q6!$M$5:$M$254,DB_Q6!$E$5:$E$254,$J$4,DB_Q6!$D$5:$D$254,G$45,DB_Q6!$G$5:$G$254,1)),IF($J$4="Todas",SUMIFS(DB_Q6!$M$5:$M$254,DB_Q6!$D$5:$D$254,G$45),SUMIFS(DB_Q6!$M$5:$M$254,DB_Q6!$E$5:$E$254,$J$4,DB_Q6!$D$5:$D$254,G$45)))</f>
        <v>0</v>
      </c>
      <c r="H52" s="527">
        <f>IF($B$4="Conocimiento general",IF($J$4="Todas",SUMIFS(DB_Q6!$M$5:$M$254,DB_Q6!$D$5:$D$254,H$45,DB_Q6!$G$5:$G$254,1),SUMIFS(DB_Q6!$M$5:$M$254,DB_Q6!$E$5:$E$254,$J$4,DB_Q6!$D$5:$D$254,H$45,DB_Q6!$G$5:$G$254,1)),IF($J$4="Todas",SUMIFS(DB_Q6!$M$5:$M$254,DB_Q6!$D$5:$D$254,H$45),SUMIFS(DB_Q6!$M$5:$M$254,DB_Q6!$E$5:$E$254,$J$4,DB_Q6!$D$5:$D$254,H$45)))</f>
        <v>0</v>
      </c>
      <c r="I52" s="527">
        <f>IF($B$4="Conocimiento general",IF($J$4="Todas",SUMIFS(DB_Q6!$M$5:$M$254,DB_Q6!$D$5:$D$254,I$45,DB_Q6!$G$5:$G$254,1),SUMIFS(DB_Q6!$M$5:$M$254,DB_Q6!$E$5:$E$254,$J$4,DB_Q6!$D$5:$D$254,I$45,DB_Q6!$G$5:$G$254,1)),IF($J$4="Todas",SUMIFS(DB_Q6!$M$5:$M$254,DB_Q6!$D$5:$D$254,I$45),SUMIFS(DB_Q6!$M$5:$M$254,DB_Q6!$E$5:$E$254,$J$4,DB_Q6!$D$5:$D$254,I$45)))</f>
        <v>0</v>
      </c>
      <c r="J52" s="527">
        <f>IF($B$4="Conocimiento general",IF($J$4="Todas",SUMIFS(DB_Q6!$M$5:$M$254,DB_Q6!$D$5:$D$254,J$45,DB_Q6!$G$5:$G$254,1),SUMIFS(DB_Q6!$M$5:$M$254,DB_Q6!$E$5:$E$254,$J$4,DB_Q6!$D$5:$D$254,J$45,DB_Q6!$G$5:$G$254,1)),IF($J$4="Todas",SUMIFS(DB_Q6!$M$5:$M$254,DB_Q6!$D$5:$D$254,J$45),SUMIFS(DB_Q6!$M$5:$M$254,DB_Q6!$E$5:$E$254,$J$4,DB_Q6!$D$5:$D$254,J$45)))</f>
        <v>0</v>
      </c>
      <c r="K52" s="527">
        <f>IF($B$4="Conocimiento general",IF($J$4="Todas",SUMIFS(DB_Q6!$M$5:$M$254,DB_Q6!$D$5:$D$254,K$45,DB_Q6!$G$5:$G$254,1),SUMIFS(DB_Q6!$M$5:$M$254,DB_Q6!$E$5:$E$254,$J$4,DB_Q6!$D$5:$D$254,K$45,DB_Q6!$G$5:$G$254,1)),IF($J$4="Todas",SUMIFS(DB_Q6!$M$5:$M$254,DB_Q6!$D$5:$D$254,K$45),SUMIFS(DB_Q6!$M$5:$M$254,DB_Q6!$E$5:$E$254,$J$4,DB_Q6!$D$5:$D$254,K$45)))</f>
        <v>0</v>
      </c>
      <c r="L52" s="507">
        <f t="shared" si="18"/>
        <v>2.6315789473684209E-2</v>
      </c>
      <c r="M52" s="507">
        <f t="shared" si="18"/>
        <v>2.9411764705882353E-2</v>
      </c>
      <c r="N52" s="507">
        <f t="shared" si="18"/>
        <v>0</v>
      </c>
      <c r="O52" s="507">
        <f t="shared" si="18"/>
        <v>0</v>
      </c>
      <c r="P52" s="507">
        <f t="shared" si="18"/>
        <v>0</v>
      </c>
      <c r="Q52" s="507">
        <f t="shared" si="18"/>
        <v>0</v>
      </c>
      <c r="R52" s="507">
        <f t="shared" si="18"/>
        <v>0</v>
      </c>
      <c r="S52" s="507">
        <f t="shared" si="18"/>
        <v>0</v>
      </c>
      <c r="T52" s="253"/>
      <c r="U52" s="253"/>
    </row>
    <row r="53" spans="1:45" s="502" customFormat="1" ht="15" customHeight="1" thickBot="1">
      <c r="A53" s="485"/>
      <c r="B53" s="492" t="str">
        <f>"Zona climática: "&amp;$J$4</f>
        <v>Zona climática: Todas</v>
      </c>
      <c r="C53" s="398">
        <f>IFERROR(IF($B$4="Conocimiento general",SUM($D$53:$E$53)/IF($J$4="Todas",COUNT(DB_Q6!$A$5:$A$254),COUNTIF(DB_Q6!$E$5:$E$254,$J$4)),1-C59),)</f>
        <v>0.28799999999999998</v>
      </c>
      <c r="D53" s="399">
        <f>IF($J$4="Todas",COUNTIFS(DB_Q6!$D$5:$D$254,D$45,DB_Q6!$G$5:$G$254,1),COUNTIFS(DB_Q6!$E$5:$E$254,$J$4,DB_Q6!$D$5:$D$254,D$45,DB_Q6!$G$5:$G$254,1))</f>
        <v>38</v>
      </c>
      <c r="E53" s="399">
        <f>IF($J$4="Todas",COUNTIFS(DB_Q6!$D$5:$D$254,E$45,DB_Q6!$G$5:$G$254,1),COUNTIFS(DB_Q6!$E$5:$E$254,$J$4,DB_Q6!$D$5:$D$254,E$45,DB_Q6!$G$5:$G$254,1))</f>
        <v>34</v>
      </c>
      <c r="F53" s="399">
        <f>IF($J$4="Todas",COUNTIFS(DB_Q6!$D$5:$D$254,F$45,DB_Q6!$G$5:$G$254,1),COUNTIFS(DB_Q6!$E$5:$E$254,$J$4,DB_Q6!$D$5:$D$254,F$45,DB_Q6!$G$5:$G$254,1))</f>
        <v>29</v>
      </c>
      <c r="G53" s="399">
        <f>IF($J$4="Todas",COUNTIFS(DB_Q6!$D$5:$D$254,G$45,DB_Q6!$G$5:$G$254,1),COUNTIFS(DB_Q6!$E$5:$E$254,$J$4,DB_Q6!$D$5:$D$254,G$45,DB_Q6!$G$5:$G$254,1))</f>
        <v>29</v>
      </c>
      <c r="H53" s="399">
        <f>IF($J$4="Todas",COUNTIFS(DB_Q6!$D$5:$D$254,H$45,DB_Q6!$G$5:$G$254,1),COUNTIFS(DB_Q6!$E$5:$E$254,$J$4,DB_Q6!$D$5:$D$254,H$45,DB_Q6!$G$5:$G$254,1))</f>
        <v>17</v>
      </c>
      <c r="I53" s="399">
        <f>IF($J$4="Todas",COUNTIFS(DB_Q6!$D$5:$D$254,I$45,DB_Q6!$G$5:$G$254,1),COUNTIFS(DB_Q6!$E$5:$E$254,$J$4,DB_Q6!$D$5:$D$254,I$45,DB_Q6!$G$5:$G$254,1))</f>
        <v>24</v>
      </c>
      <c r="J53" s="399">
        <f>IF($J$4="Todas",COUNTIFS(DB_Q6!$D$5:$D$254,J$45,DB_Q6!$G$5:$G$254,1),COUNTIFS(DB_Q6!$E$5:$E$254,$J$4,DB_Q6!$D$5:$D$254,J$45,DB_Q6!$G$5:$G$254,1))</f>
        <v>8</v>
      </c>
      <c r="K53" s="399">
        <f>IF($J$4="Todas",COUNTIFS(DB_Q6!$D$5:$D$254,K$45,DB_Q6!$G$5:$G$254,1),COUNTIFS(DB_Q6!$E$5:$E$254,$J$4,DB_Q6!$D$5:$D$254,K$45,DB_Q6!$G$5:$G$254,1))</f>
        <v>7</v>
      </c>
      <c r="L53" s="400">
        <f t="shared" ref="L53:S53" si="19">IFERROR(D53/D$60,)</f>
        <v>0.70370370370370372</v>
      </c>
      <c r="M53" s="400">
        <f t="shared" si="19"/>
        <v>0.65384615384615385</v>
      </c>
      <c r="N53" s="400">
        <f t="shared" si="19"/>
        <v>0.60416666666666663</v>
      </c>
      <c r="O53" s="400">
        <f t="shared" si="19"/>
        <v>0.80555555555555558</v>
      </c>
      <c r="P53" s="400">
        <f t="shared" si="19"/>
        <v>1</v>
      </c>
      <c r="Q53" s="400">
        <f t="shared" si="19"/>
        <v>0.92307692307692313</v>
      </c>
      <c r="R53" s="400">
        <f t="shared" si="19"/>
        <v>0.8</v>
      </c>
      <c r="S53" s="400">
        <f t="shared" si="19"/>
        <v>1</v>
      </c>
      <c r="T53" s="501"/>
      <c r="U53" s="501"/>
    </row>
    <row r="54" spans="1:45" ht="15" customHeight="1" thickTop="1">
      <c r="B54" s="471" t="s">
        <v>70</v>
      </c>
      <c r="C54" s="473">
        <f t="shared" ref="C54:C59" si="20">VLOOKUP(B54,$B$17:$C$23,2,)</f>
        <v>0.19892473118279569</v>
      </c>
      <c r="D54" s="407">
        <f>IF($J$4="Todas",SUMIFS(DB_Q6!$N$5:$N$254,DB_Q6!$D$5:$D$254,D$45),SUMIFS(DB_Q6!$N$5:$N$254,DB_Q6!$E$5:$E$254,$J$4,DB_Q6!$D$5:$D$254,D$45))</f>
        <v>4</v>
      </c>
      <c r="E54" s="407">
        <f>IF($J$4="Todas",SUMIFS(DB_Q6!$N$5:$N$254,DB_Q6!$D$5:$D$254,E$45),SUMIFS(DB_Q6!$N$5:$N$254,DB_Q6!$E$5:$E$254,$J$4,DB_Q6!$D$5:$D$254,E$45))</f>
        <v>10</v>
      </c>
      <c r="F54" s="407">
        <f>IF($J$4="Todas",SUMIFS(DB_Q6!$N$5:$N$254,DB_Q6!$D$5:$D$254,F$45),SUMIFS(DB_Q6!$N$5:$N$254,DB_Q6!$E$5:$E$254,$J$4,DB_Q6!$D$5:$D$254,F$45))</f>
        <v>5</v>
      </c>
      <c r="G54" s="407">
        <f>IF($J$4="Todas",SUMIFS(DB_Q6!$N$5:$N$254,DB_Q6!$D$5:$D$254,G$45),SUMIFS(DB_Q6!$N$5:$N$254,DB_Q6!$E$5:$E$254,$J$4,DB_Q6!$D$5:$D$254,G$45))</f>
        <v>9</v>
      </c>
      <c r="H54" s="407">
        <f>IF($J$4="Todas",SUMIFS(DB_Q6!$N$5:$N$254,DB_Q6!$D$5:$D$254,H$45),SUMIFS(DB_Q6!$N$5:$N$254,DB_Q6!$E$5:$E$254,$J$4,DB_Q6!$D$5:$D$254,H$45))</f>
        <v>5</v>
      </c>
      <c r="I54" s="407">
        <f>IF($J$4="Todas",SUMIFS(DB_Q6!$N$5:$N$254,DB_Q6!$D$5:$D$254,I$45),SUMIFS(DB_Q6!$N$5:$N$254,DB_Q6!$E$5:$E$254,$J$4,DB_Q6!$D$5:$D$254,I$45))</f>
        <v>3</v>
      </c>
      <c r="J54" s="407">
        <f>IF($J$4="Todas",SUMIFS(DB_Q6!$N$5:$N$254,DB_Q6!$D$5:$D$254,J$45),SUMIFS(DB_Q6!$N$5:$N$254,DB_Q6!$E$5:$E$254,$J$4,DB_Q6!$D$5:$D$254,J$45))</f>
        <v>1</v>
      </c>
      <c r="K54" s="407">
        <f>IF($J$4="Todas",SUMIFS(DB_Q6!$N$5:$N$254,DB_Q6!$D$5:$D$254,K$45),SUMIFS(DB_Q6!$N$5:$N$254,DB_Q6!$E$5:$E$254,$J$4,DB_Q6!$D$5:$D$254,K$45))</f>
        <v>0</v>
      </c>
      <c r="L54" s="408">
        <f t="shared" ref="L54:S59" si="21">IFERROR(IF($B$4="Entrevistas totales",D54/D$60,D54/D$53),)</f>
        <v>0.10526315789473684</v>
      </c>
      <c r="M54" s="408">
        <f t="shared" si="21"/>
        <v>0.29411764705882354</v>
      </c>
      <c r="N54" s="408">
        <f t="shared" si="21"/>
        <v>0.17241379310344829</v>
      </c>
      <c r="O54" s="408">
        <f t="shared" si="21"/>
        <v>0.31034482758620691</v>
      </c>
      <c r="P54" s="408">
        <f t="shared" si="21"/>
        <v>0.29411764705882354</v>
      </c>
      <c r="Q54" s="408">
        <f t="shared" si="21"/>
        <v>0.125</v>
      </c>
      <c r="R54" s="408">
        <f t="shared" si="21"/>
        <v>0.125</v>
      </c>
      <c r="S54" s="408">
        <f t="shared" si="21"/>
        <v>0</v>
      </c>
      <c r="T54" s="253"/>
      <c r="U54" s="253"/>
    </row>
    <row r="55" spans="1:45" ht="15" customHeight="1">
      <c r="B55" s="475" t="s">
        <v>71</v>
      </c>
      <c r="C55" s="477">
        <f t="shared" si="20"/>
        <v>4.3010752688172046E-2</v>
      </c>
      <c r="D55" s="414">
        <f>IF($J$4="Todas",SUMIFS(DB_Q6!$O$5:$O$254,DB_Q6!$D$5:$D$254,D$45),SUMIFS(DB_Q6!$O$5:$O$254,DB_Q6!$E$5:$E$254,$J$4,DB_Q6!$D$5:$D$254,D$45))</f>
        <v>0</v>
      </c>
      <c r="E55" s="414">
        <f>IF($J$4="Todas",SUMIFS(DB_Q6!$O$5:$O$254,DB_Q6!$D$5:$D$254,E$45),SUMIFS(DB_Q6!$O$5:$O$254,DB_Q6!$E$5:$E$254,$J$4,DB_Q6!$D$5:$D$254,E$45))</f>
        <v>0</v>
      </c>
      <c r="F55" s="414">
        <f>IF($J$4="Todas",SUMIFS(DB_Q6!$O$5:$O$254,DB_Q6!$D$5:$D$254,F$45),SUMIFS(DB_Q6!$O$5:$O$254,DB_Q6!$E$5:$E$254,$J$4,DB_Q6!$D$5:$D$254,F$45))</f>
        <v>1</v>
      </c>
      <c r="G55" s="414">
        <f>IF($J$4="Todas",SUMIFS(DB_Q6!$O$5:$O$254,DB_Q6!$D$5:$D$254,G$45),SUMIFS(DB_Q6!$O$5:$O$254,DB_Q6!$E$5:$E$254,$J$4,DB_Q6!$D$5:$D$254,G$45))</f>
        <v>5</v>
      </c>
      <c r="H55" s="414">
        <f>IF($J$4="Todas",SUMIFS(DB_Q6!$O$5:$O$254,DB_Q6!$D$5:$D$254,H$45),SUMIFS(DB_Q6!$O$5:$O$254,DB_Q6!$E$5:$E$254,$J$4,DB_Q6!$D$5:$D$254,H$45))</f>
        <v>0</v>
      </c>
      <c r="I55" s="414">
        <f>IF($J$4="Todas",SUMIFS(DB_Q6!$O$5:$O$254,DB_Q6!$D$5:$D$254,I$45),SUMIFS(DB_Q6!$O$5:$O$254,DB_Q6!$E$5:$E$254,$J$4,DB_Q6!$D$5:$D$254,I$45))</f>
        <v>2</v>
      </c>
      <c r="J55" s="414">
        <f>IF($J$4="Todas",SUMIFS(DB_Q6!$O$5:$O$254,DB_Q6!$D$5:$D$254,J$45),SUMIFS(DB_Q6!$O$5:$O$254,DB_Q6!$E$5:$E$254,$J$4,DB_Q6!$D$5:$D$254,J$45))</f>
        <v>0</v>
      </c>
      <c r="K55" s="414">
        <f>IF($J$4="Todas",SUMIFS(DB_Q6!$O$5:$O$254,DB_Q6!$D$5:$D$254,K$45),SUMIFS(DB_Q6!$O$5:$O$254,DB_Q6!$E$5:$E$254,$J$4,DB_Q6!$D$5:$D$254,K$45))</f>
        <v>0</v>
      </c>
      <c r="L55" s="415">
        <f t="shared" si="21"/>
        <v>0</v>
      </c>
      <c r="M55" s="415">
        <f t="shared" si="21"/>
        <v>0</v>
      </c>
      <c r="N55" s="415">
        <f t="shared" si="21"/>
        <v>3.4482758620689655E-2</v>
      </c>
      <c r="O55" s="415">
        <f t="shared" si="21"/>
        <v>0.17241379310344829</v>
      </c>
      <c r="P55" s="415">
        <f t="shared" si="21"/>
        <v>0</v>
      </c>
      <c r="Q55" s="415">
        <f t="shared" si="21"/>
        <v>8.3333333333333329E-2</v>
      </c>
      <c r="R55" s="415">
        <f t="shared" si="21"/>
        <v>0</v>
      </c>
      <c r="S55" s="415">
        <f t="shared" si="21"/>
        <v>0</v>
      </c>
      <c r="T55" s="253"/>
      <c r="U55" s="253"/>
    </row>
    <row r="56" spans="1:45" ht="15" customHeight="1">
      <c r="B56" s="475" t="s">
        <v>72</v>
      </c>
      <c r="C56" s="477">
        <f t="shared" si="20"/>
        <v>5.3763440860215058E-3</v>
      </c>
      <c r="D56" s="414">
        <f>IF($J$4="Todas",SUMIFS(DB_Q6!$P$5:$P$254,DB_Q6!$D$5:$D$254,D$45),SUMIFS(DB_Q6!$P$5:$P$254,DB_Q6!$E$5:$E$254,$J$4,DB_Q6!$D$5:$D$254,D$45))</f>
        <v>2</v>
      </c>
      <c r="E56" s="414">
        <f>IF($J$4="Todas",SUMIFS(DB_Q6!$P$5:$P$254,DB_Q6!$D$5:$D$254,E$45),SUMIFS(DB_Q6!$P$5:$P$254,DB_Q6!$E$5:$E$254,$J$4,DB_Q6!$D$5:$D$254,E$45))</f>
        <v>1</v>
      </c>
      <c r="F56" s="414">
        <f>IF($J$4="Todas",SUMIFS(DB_Q6!$P$5:$P$254,DB_Q6!$D$5:$D$254,F$45),SUMIFS(DB_Q6!$P$5:$P$254,DB_Q6!$E$5:$E$254,$J$4,DB_Q6!$D$5:$D$254,F$45))</f>
        <v>5</v>
      </c>
      <c r="G56" s="414">
        <f>IF($J$4="Todas",SUMIFS(DB_Q6!$P$5:$P$254,DB_Q6!$D$5:$D$254,G$45),SUMIFS(DB_Q6!$P$5:$P$254,DB_Q6!$E$5:$E$254,$J$4,DB_Q6!$D$5:$D$254,G$45))</f>
        <v>4</v>
      </c>
      <c r="H56" s="414">
        <f>IF($J$4="Todas",SUMIFS(DB_Q6!$P$5:$P$254,DB_Q6!$D$5:$D$254,H$45),SUMIFS(DB_Q6!$P$5:$P$254,DB_Q6!$E$5:$E$254,$J$4,DB_Q6!$D$5:$D$254,H$45))</f>
        <v>5</v>
      </c>
      <c r="I56" s="414">
        <f>IF($J$4="Todas",SUMIFS(DB_Q6!$P$5:$P$254,DB_Q6!$D$5:$D$254,I$45),SUMIFS(DB_Q6!$P$5:$P$254,DB_Q6!$E$5:$E$254,$J$4,DB_Q6!$D$5:$D$254,I$45))</f>
        <v>0</v>
      </c>
      <c r="J56" s="414">
        <f>IF($J$4="Todas",SUMIFS(DB_Q6!$P$5:$P$254,DB_Q6!$D$5:$D$254,J$45),SUMIFS(DB_Q6!$P$5:$P$254,DB_Q6!$E$5:$E$254,$J$4,DB_Q6!$D$5:$D$254,J$45))</f>
        <v>2</v>
      </c>
      <c r="K56" s="414">
        <f>IF($J$4="Todas",SUMIFS(DB_Q6!$P$5:$P$254,DB_Q6!$D$5:$D$254,K$45),SUMIFS(DB_Q6!$P$5:$P$254,DB_Q6!$E$5:$E$254,$J$4,DB_Q6!$D$5:$D$254,K$45))</f>
        <v>0</v>
      </c>
      <c r="L56" s="415">
        <f t="shared" si="21"/>
        <v>5.2631578947368418E-2</v>
      </c>
      <c r="M56" s="415">
        <f t="shared" si="21"/>
        <v>2.9411764705882353E-2</v>
      </c>
      <c r="N56" s="415">
        <f t="shared" si="21"/>
        <v>0.17241379310344829</v>
      </c>
      <c r="O56" s="415">
        <f t="shared" si="21"/>
        <v>0.13793103448275862</v>
      </c>
      <c r="P56" s="415">
        <f t="shared" si="21"/>
        <v>0.29411764705882354</v>
      </c>
      <c r="Q56" s="415">
        <f t="shared" si="21"/>
        <v>0</v>
      </c>
      <c r="R56" s="415">
        <f t="shared" si="21"/>
        <v>0.25</v>
      </c>
      <c r="S56" s="415">
        <f t="shared" si="21"/>
        <v>0</v>
      </c>
      <c r="T56" s="253"/>
      <c r="U56" s="253"/>
    </row>
    <row r="57" spans="1:45" ht="15" customHeight="1">
      <c r="B57" s="475" t="s">
        <v>73</v>
      </c>
      <c r="C57" s="477">
        <f t="shared" si="20"/>
        <v>0.10215053763440861</v>
      </c>
      <c r="D57" s="414">
        <f>IF($J$4="Todas",SUMIFS(DB_Q6!$Q$5:$Q$254,DB_Q6!$D$5:$D$254,D$45),SUMIFS(DB_Q6!$Q$5:$Q$254,DB_Q6!$E$5:$E$254,$J$4,DB_Q6!$D$5:$D$254,D$45))</f>
        <v>0</v>
      </c>
      <c r="E57" s="414">
        <f>IF($J$4="Todas",SUMIFS(DB_Q6!$Q$5:$Q$254,DB_Q6!$D$5:$D$254,E$45),SUMIFS(DB_Q6!$Q$5:$Q$254,DB_Q6!$E$5:$E$254,$J$4,DB_Q6!$D$5:$D$254,E$45))</f>
        <v>2</v>
      </c>
      <c r="F57" s="414">
        <f>IF($J$4="Todas",SUMIFS(DB_Q6!$Q$5:$Q$254,DB_Q6!$D$5:$D$254,F$45),SUMIFS(DB_Q6!$Q$5:$Q$254,DB_Q6!$E$5:$E$254,$J$4,DB_Q6!$D$5:$D$254,F$45))</f>
        <v>2</v>
      </c>
      <c r="G57" s="414">
        <f>IF($J$4="Todas",SUMIFS(DB_Q6!$Q$5:$Q$254,DB_Q6!$D$5:$D$254,G$45),SUMIFS(DB_Q6!$Q$5:$Q$254,DB_Q6!$E$5:$E$254,$J$4,DB_Q6!$D$5:$D$254,G$45))</f>
        <v>2</v>
      </c>
      <c r="H57" s="414">
        <f>IF($J$4="Todas",SUMIFS(DB_Q6!$Q$5:$Q$254,DB_Q6!$D$5:$D$254,H$45),SUMIFS(DB_Q6!$Q$5:$Q$254,DB_Q6!$E$5:$E$254,$J$4,DB_Q6!$D$5:$D$254,H$45))</f>
        <v>2</v>
      </c>
      <c r="I57" s="414">
        <f>IF($J$4="Todas",SUMIFS(DB_Q6!$Q$5:$Q$254,DB_Q6!$D$5:$D$254,I$45),SUMIFS(DB_Q6!$Q$5:$Q$254,DB_Q6!$E$5:$E$254,$J$4,DB_Q6!$D$5:$D$254,I$45))</f>
        <v>1</v>
      </c>
      <c r="J57" s="414">
        <f>IF($J$4="Todas",SUMIFS(DB_Q6!$Q$5:$Q$254,DB_Q6!$D$5:$D$254,J$45),SUMIFS(DB_Q6!$Q$5:$Q$254,DB_Q6!$E$5:$E$254,$J$4,DB_Q6!$D$5:$D$254,J$45))</f>
        <v>0</v>
      </c>
      <c r="K57" s="414">
        <f>IF($J$4="Todas",SUMIFS(DB_Q6!$Q$5:$Q$254,DB_Q6!$D$5:$D$254,K$45),SUMIFS(DB_Q6!$Q$5:$Q$254,DB_Q6!$E$5:$E$254,$J$4,DB_Q6!$D$5:$D$254,K$45))</f>
        <v>0</v>
      </c>
      <c r="L57" s="415">
        <f t="shared" si="21"/>
        <v>0</v>
      </c>
      <c r="M57" s="415">
        <f t="shared" si="21"/>
        <v>5.8823529411764705E-2</v>
      </c>
      <c r="N57" s="415">
        <f t="shared" si="21"/>
        <v>6.8965517241379309E-2</v>
      </c>
      <c r="O57" s="415">
        <f t="shared" si="21"/>
        <v>6.8965517241379309E-2</v>
      </c>
      <c r="P57" s="415">
        <f t="shared" si="21"/>
        <v>0.11764705882352941</v>
      </c>
      <c r="Q57" s="415">
        <f t="shared" si="21"/>
        <v>4.1666666666666664E-2</v>
      </c>
      <c r="R57" s="415">
        <f t="shared" si="21"/>
        <v>0</v>
      </c>
      <c r="S57" s="415">
        <f t="shared" si="21"/>
        <v>0</v>
      </c>
      <c r="T57" s="253"/>
      <c r="U57" s="253"/>
    </row>
    <row r="58" spans="1:45" ht="15" customHeight="1">
      <c r="B58" s="493" t="s">
        <v>170</v>
      </c>
      <c r="C58" s="484">
        <f t="shared" si="20"/>
        <v>4.8387096774193547E-2</v>
      </c>
      <c r="D58" s="494">
        <f>IF($J$4="Todas",SUMIFS(DB_Q6!$R$5:$R$254,DB_Q6!$D$5:$D$254,D$45),SUMIFS(DB_Q6!$R$5:$R$254,DB_Q6!$E$5:$E$254,$J$4,DB_Q6!$D$5:$D$254,D$45))</f>
        <v>0</v>
      </c>
      <c r="E58" s="494">
        <f>IF($J$4="Todas",SUMIFS(DB_Q6!$R$5:$R$254,DB_Q6!$D$5:$D$254,E$45),SUMIFS(DB_Q6!$R$5:$R$254,DB_Q6!$E$5:$E$254,$J$4,DB_Q6!$D$5:$D$254,E$45))</f>
        <v>0</v>
      </c>
      <c r="F58" s="494">
        <f>IF($J$4="Todas",SUMIFS(DB_Q6!$R$5:$R$254,DB_Q6!$D$5:$D$254,F$45),SUMIFS(DB_Q6!$R$5:$R$254,DB_Q6!$E$5:$E$254,$J$4,DB_Q6!$D$5:$D$254,F$45))</f>
        <v>0</v>
      </c>
      <c r="G58" s="494">
        <f>IF($J$4="Todas",SUMIFS(DB_Q6!$R$5:$R$254,DB_Q6!$D$5:$D$254,G$45),SUMIFS(DB_Q6!$R$5:$R$254,DB_Q6!$E$5:$E$254,$J$4,DB_Q6!$D$5:$D$254,G$45))</f>
        <v>1</v>
      </c>
      <c r="H58" s="494">
        <f>IF($J$4="Todas",SUMIFS(DB_Q6!$R$5:$R$254,DB_Q6!$D$5:$D$254,H$45),SUMIFS(DB_Q6!$R$5:$R$254,DB_Q6!$E$5:$E$254,$J$4,DB_Q6!$D$5:$D$254,H$45))</f>
        <v>0</v>
      </c>
      <c r="I58" s="494">
        <f>IF($J$4="Todas",SUMIFS(DB_Q6!$R$5:$R$254,DB_Q6!$D$5:$D$254,I$45),SUMIFS(DB_Q6!$R$5:$R$254,DB_Q6!$E$5:$E$254,$J$4,DB_Q6!$D$5:$D$254,I$45))</f>
        <v>0</v>
      </c>
      <c r="J58" s="494">
        <f>IF($J$4="Todas",SUMIFS(DB_Q6!$R$5:$R$254,DB_Q6!$D$5:$D$254,J$45),SUMIFS(DB_Q6!$R$5:$R$254,DB_Q6!$E$5:$E$254,$J$4,DB_Q6!$D$5:$D$254,J$45))</f>
        <v>0</v>
      </c>
      <c r="K58" s="494">
        <f>IF($J$4="Todas",SUMIFS(DB_Q6!$R$5:$R$254,DB_Q6!$D$5:$D$254,K$45),SUMIFS(DB_Q6!$R$5:$R$254,DB_Q6!$E$5:$E$254,$J$4,DB_Q6!$D$5:$D$254,K$45))</f>
        <v>0</v>
      </c>
      <c r="L58" s="495">
        <f t="shared" si="21"/>
        <v>0</v>
      </c>
      <c r="M58" s="495">
        <f t="shared" si="21"/>
        <v>0</v>
      </c>
      <c r="N58" s="495">
        <f t="shared" si="21"/>
        <v>0</v>
      </c>
      <c r="O58" s="495">
        <f t="shared" si="21"/>
        <v>3.4482758620689655E-2</v>
      </c>
      <c r="P58" s="495">
        <f t="shared" si="21"/>
        <v>0</v>
      </c>
      <c r="Q58" s="495">
        <f t="shared" si="21"/>
        <v>0</v>
      </c>
      <c r="R58" s="495">
        <f t="shared" si="21"/>
        <v>0</v>
      </c>
      <c r="S58" s="495">
        <f t="shared" si="21"/>
        <v>0</v>
      </c>
      <c r="T58" s="253"/>
      <c r="U58" s="253"/>
    </row>
    <row r="59" spans="1:45" ht="15" customHeight="1" thickBot="1">
      <c r="B59" s="487" t="s">
        <v>74</v>
      </c>
      <c r="C59" s="489">
        <f t="shared" si="20"/>
        <v>0.79032258064516125</v>
      </c>
      <c r="D59" s="422">
        <f>IF($B$4="Conocimiento general",IF($J$4="Todas",SUMIFS(DB_Q6!$S$5:$S$254,DB_Q6!$D$5:$D$254,D$45,DB_Q6!$G$5:$G$254,1),SUMIFS(DB_Q6!$S$5:$S$254,DB_Q6!$E$5:$E$254,$J$4,DB_Q6!$D$5:$D$254,D$45,DB_Q6!$G$5:$G$254,1)),IF($J$4="Todas",SUMIFS(DB_Q6!$S$5:$S$254,DB_Q6!$D$5:$D$254,D$45),SUMIFS(DB_Q6!$S$5:$S$254,DB_Q6!$E$5:$E$254,$J$4,DB_Q6!$D$5:$D$254,D$45)))</f>
        <v>34</v>
      </c>
      <c r="E59" s="422">
        <f>IF($B$4="Conocimiento general",IF($J$4="Todas",SUMIFS(DB_Q6!$S$5:$S$254,DB_Q6!$D$5:$D$254,E$45,DB_Q6!$G$5:$G$254,1),SUMIFS(DB_Q6!$S$5:$S$254,DB_Q6!$E$5:$E$254,$J$4,DB_Q6!$D$5:$D$254,E$45,DB_Q6!$G$5:$G$254,1)),IF($J$4="Todas",SUMIFS(DB_Q6!$S$5:$S$254,DB_Q6!$D$5:$D$254,E$45),SUMIFS(DB_Q6!$S$5:$S$254,DB_Q6!$E$5:$E$254,$J$4,DB_Q6!$D$5:$D$254,E$45)))</f>
        <v>24</v>
      </c>
      <c r="F59" s="422">
        <f>IF($B$4="Conocimiento general",IF($J$4="Todas",SUMIFS(DB_Q6!$S$5:$S$254,DB_Q6!$D$5:$D$254,F$45,DB_Q6!$G$5:$G$254,1),SUMIFS(DB_Q6!$S$5:$S$254,DB_Q6!$E$5:$E$254,$J$4,DB_Q6!$D$5:$D$254,F$45,DB_Q6!$G$5:$G$254,1)),IF($J$4="Todas",SUMIFS(DB_Q6!$S$5:$S$254,DB_Q6!$D$5:$D$254,F$45),SUMIFS(DB_Q6!$S$5:$S$254,DB_Q6!$E$5:$E$254,$J$4,DB_Q6!$D$5:$D$254,F$45)))</f>
        <v>24</v>
      </c>
      <c r="G59" s="422">
        <f>IF($B$4="Conocimiento general",IF($J$4="Todas",SUMIFS(DB_Q6!$S$5:$S$254,DB_Q6!$D$5:$D$254,G$45,DB_Q6!$G$5:$G$254,1),SUMIFS(DB_Q6!$S$5:$S$254,DB_Q6!$E$5:$E$254,$J$4,DB_Q6!$D$5:$D$254,G$45,DB_Q6!$G$5:$G$254,1)),IF($J$4="Todas",SUMIFS(DB_Q6!$S$5:$S$254,DB_Q6!$D$5:$D$254,G$45),SUMIFS(DB_Q6!$S$5:$S$254,DB_Q6!$E$5:$E$254,$J$4,DB_Q6!$D$5:$D$254,G$45)))</f>
        <v>20</v>
      </c>
      <c r="H59" s="422">
        <f>IF($B$4="Conocimiento general",IF($J$4="Todas",SUMIFS(DB_Q6!$S$5:$S$254,DB_Q6!$D$5:$D$254,H$45,DB_Q6!$G$5:$G$254,1),SUMIFS(DB_Q6!$S$5:$S$254,DB_Q6!$E$5:$E$254,$J$4,DB_Q6!$D$5:$D$254,H$45,DB_Q6!$G$5:$G$254,1)),IF($J$4="Todas",SUMIFS(DB_Q6!$S$5:$S$254,DB_Q6!$D$5:$D$254,H$45),SUMIFS(DB_Q6!$S$5:$S$254,DB_Q6!$E$5:$E$254,$J$4,DB_Q6!$D$5:$D$254,H$45)))</f>
        <v>10</v>
      </c>
      <c r="I59" s="422">
        <f>IF($B$4="Conocimiento general",IF($J$4="Todas",SUMIFS(DB_Q6!$S$5:$S$254,DB_Q6!$D$5:$D$254,I$45,DB_Q6!$G$5:$G$254,1),SUMIFS(DB_Q6!$S$5:$S$254,DB_Q6!$E$5:$E$254,$J$4,DB_Q6!$D$5:$D$254,I$45,DB_Q6!$G$5:$G$254,1)),IF($J$4="Todas",SUMIFS(DB_Q6!$S$5:$S$254,DB_Q6!$D$5:$D$254,I$45),SUMIFS(DB_Q6!$S$5:$S$254,DB_Q6!$E$5:$E$254,$J$4,DB_Q6!$D$5:$D$254,I$45)))</f>
        <v>21</v>
      </c>
      <c r="J59" s="422">
        <f>IF($B$4="Conocimiento general",IF($J$4="Todas",SUMIFS(DB_Q6!$S$5:$S$254,DB_Q6!$D$5:$D$254,J$45,DB_Q6!$G$5:$G$254,1),SUMIFS(DB_Q6!$S$5:$S$254,DB_Q6!$E$5:$E$254,$J$4,DB_Q6!$D$5:$D$254,J$45,DB_Q6!$G$5:$G$254,1)),IF($J$4="Todas",SUMIFS(DB_Q6!$S$5:$S$254,DB_Q6!$D$5:$D$254,J$45),SUMIFS(DB_Q6!$S$5:$S$254,DB_Q6!$E$5:$E$254,$J$4,DB_Q6!$D$5:$D$254,J$45)))</f>
        <v>7</v>
      </c>
      <c r="K59" s="422">
        <f>IF($B$4="Conocimiento general",IF($J$4="Todas",SUMIFS(DB_Q6!$S$5:$S$254,DB_Q6!$D$5:$D$254,K$45,DB_Q6!$G$5:$G$254,1),SUMIFS(DB_Q6!$S$5:$S$254,DB_Q6!$E$5:$E$254,$J$4,DB_Q6!$D$5:$D$254,K$45,DB_Q6!$G$5:$G$254,1)),IF($J$4="Todas",SUMIFS(DB_Q6!$S$5:$S$254,DB_Q6!$D$5:$D$254,K$45),SUMIFS(DB_Q6!$S$5:$S$254,DB_Q6!$E$5:$E$254,$J$4,DB_Q6!$D$5:$D$254,K$45)))</f>
        <v>7</v>
      </c>
      <c r="L59" s="423">
        <f t="shared" si="21"/>
        <v>0.89473684210526316</v>
      </c>
      <c r="M59" s="423">
        <f t="shared" si="21"/>
        <v>0.70588235294117652</v>
      </c>
      <c r="N59" s="423">
        <f t="shared" si="21"/>
        <v>0.82758620689655171</v>
      </c>
      <c r="O59" s="423">
        <f t="shared" si="21"/>
        <v>0.68965517241379315</v>
      </c>
      <c r="P59" s="423">
        <f t="shared" si="21"/>
        <v>0.58823529411764708</v>
      </c>
      <c r="Q59" s="423">
        <f t="shared" si="21"/>
        <v>0.875</v>
      </c>
      <c r="R59" s="423">
        <f t="shared" si="21"/>
        <v>0.875</v>
      </c>
      <c r="S59" s="423">
        <f t="shared" si="21"/>
        <v>1</v>
      </c>
      <c r="T59" s="253"/>
      <c r="U59" s="253"/>
    </row>
    <row r="60" spans="1:45" ht="15" customHeight="1" thickTop="1">
      <c r="D60" s="270">
        <f>IF($J$4="Todas",COUNTIF(DB_Q6!$D$5:$D$254,D$45),COUNTIFS(DB_Q6!$D$5:$D$254,D$45,DB_Q6!$E$5:$E$254,$J$4))</f>
        <v>54</v>
      </c>
      <c r="E60" s="270">
        <f>IF($J$4="Todas",COUNTIF(DB_Q6!$D$5:$D$254,E$45),COUNTIFS(DB_Q6!$D$5:$D$254,E$45,DB_Q6!$E$5:$E$254,$J$4))</f>
        <v>52</v>
      </c>
      <c r="F60" s="270">
        <f>IF($J$4="Todas",COUNTIF(DB_Q6!$D$5:$D$254,F$45),COUNTIFS(DB_Q6!$D$5:$D$254,F$45,DB_Q6!$E$5:$E$254,$J$4))</f>
        <v>48</v>
      </c>
      <c r="G60" s="270">
        <f>IF($J$4="Todas",COUNTIF(DB_Q6!$D$5:$D$254,G$45),COUNTIFS(DB_Q6!$D$5:$D$254,G$45,DB_Q6!$E$5:$E$254,$J$4))</f>
        <v>36</v>
      </c>
      <c r="H60" s="270">
        <f>IF($J$4="Todas",COUNTIF(DB_Q6!$D$5:$D$254,H$45),COUNTIFS(DB_Q6!$D$5:$D$254,H$45,DB_Q6!$E$5:$E$254,$J$4))</f>
        <v>17</v>
      </c>
      <c r="I60" s="270">
        <f>IF($J$4="Todas",COUNTIF(DB_Q6!$D$5:$D$254,I$45),COUNTIFS(DB_Q6!$D$5:$D$254,I$45,DB_Q6!$E$5:$E$254,$J$4))</f>
        <v>26</v>
      </c>
      <c r="J60" s="270">
        <f>IF($J$4="Todas",COUNTIF(DB_Q6!$D$5:$D$254,J$45),COUNTIFS(DB_Q6!$D$5:$D$254,J$45,DB_Q6!$E$5:$E$254,$J$4))</f>
        <v>10</v>
      </c>
      <c r="K60" s="270">
        <f>IF($J$4="Todas",COUNTIF(DB_Q6!$D$5:$D$254,K$45),COUNTIFS(DB_Q6!$D$5:$D$254,K$45,DB_Q6!$E$5:$E$254,$J$4))</f>
        <v>7</v>
      </c>
      <c r="L60" s="581">
        <f>IF($J$4="Todas",COUNTIF(DB_Q6!$E$5:$E$254,L$45),COUNTIFS(DB_Q6!$E$5:$E$254,L$45,DB_Q6!$E$5:$E$254,$J$4))</f>
        <v>0</v>
      </c>
      <c r="M60" s="581">
        <f>IF($J$4="Todas",COUNTIF(DB_Q6!$E$5:$E$254,M$45),COUNTIFS(DB_Q6!$E$5:$E$254,M$45,DB_Q6!$E$5:$E$254,$J$4))</f>
        <v>0</v>
      </c>
      <c r="N60" s="270">
        <f>IF($J$4="Todas",COUNTIF(DB_Q6!$E$5:$E$254,N$45),COUNTIFS(DB_Q6!$E$5:$E$254,N$45,DB_Q6!$E$5:$E$254,$J$4))</f>
        <v>0</v>
      </c>
      <c r="O60" s="270">
        <f>IF($J$4="Todas",COUNTIF(DB_Q6!$E$5:$E$254,O$45),COUNTIFS(DB_Q6!$E$5:$E$254,O$45,DB_Q6!$E$5:$E$254,$J$4))</f>
        <v>0</v>
      </c>
      <c r="P60" s="270">
        <f>IF($J$4="Todas",COUNTIF(DB_Q6!$E$5:$E$254,P$45),COUNTIFS(DB_Q6!$E$5:$E$254,P$45,DB_Q6!$E$5:$E$254,$J$4))</f>
        <v>0</v>
      </c>
      <c r="Q60" s="500"/>
      <c r="R60" s="342"/>
      <c r="S60" s="497"/>
    </row>
    <row r="61" spans="1:45" s="342" customFormat="1" ht="15.75" customHeight="1">
      <c r="A61" s="269"/>
      <c r="B61" s="593"/>
      <c r="C61" s="270"/>
      <c r="D61" s="509"/>
      <c r="E61" s="509"/>
      <c r="F61" s="509"/>
      <c r="G61" s="509"/>
      <c r="H61" s="509"/>
      <c r="I61" s="509"/>
      <c r="J61" s="509"/>
      <c r="K61" s="509"/>
      <c r="L61" s="509"/>
      <c r="M61" s="509"/>
      <c r="N61" s="509"/>
      <c r="O61" s="509"/>
      <c r="P61" s="595"/>
      <c r="Q61" s="213"/>
      <c r="R61" s="510"/>
      <c r="S61" s="510"/>
      <c r="T61" s="510"/>
      <c r="U61" s="510"/>
      <c r="V61" s="510"/>
      <c r="W61" s="510"/>
      <c r="X61" s="510"/>
      <c r="Y61" s="510"/>
      <c r="Z61" s="510"/>
      <c r="AA61" s="510"/>
      <c r="AB61" s="510"/>
      <c r="AC61" s="510"/>
      <c r="AD61" s="510"/>
      <c r="AE61" s="510"/>
      <c r="AF61" s="510"/>
      <c r="AG61" s="510"/>
      <c r="AH61" s="510"/>
      <c r="AI61" s="510"/>
      <c r="AJ61" s="510"/>
      <c r="AK61" s="510"/>
      <c r="AL61" s="510"/>
      <c r="AM61" s="510"/>
      <c r="AN61" s="511"/>
      <c r="AO61" s="511"/>
      <c r="AP61" s="511"/>
      <c r="AQ61" s="370"/>
      <c r="AR61" s="370"/>
      <c r="AS61" s="370"/>
    </row>
    <row r="62" spans="1:45" s="342" customFormat="1" ht="15" customHeight="1">
      <c r="A62" s="269"/>
      <c r="B62" s="269"/>
      <c r="C62" s="500"/>
      <c r="T62" s="511"/>
      <c r="U62" s="511"/>
      <c r="V62" s="511"/>
      <c r="W62" s="511"/>
      <c r="X62" s="511"/>
      <c r="Y62" s="511"/>
      <c r="Z62" s="511"/>
      <c r="AA62" s="511"/>
      <c r="AB62" s="511"/>
      <c r="AC62" s="511"/>
      <c r="AD62" s="511"/>
      <c r="AE62" s="511"/>
      <c r="AF62" s="511"/>
      <c r="AG62" s="511"/>
      <c r="AH62" s="511"/>
      <c r="AI62" s="511"/>
      <c r="AJ62" s="511"/>
      <c r="AK62" s="511"/>
      <c r="AL62" s="511"/>
      <c r="AM62" s="511"/>
      <c r="AN62" s="511"/>
      <c r="AO62" s="511"/>
      <c r="AP62" s="511"/>
      <c r="AQ62" s="370"/>
      <c r="AR62" s="370"/>
      <c r="AS62" s="370"/>
    </row>
    <row r="63" spans="1:45" ht="15" customHeight="1">
      <c r="D63" s="278" t="s">
        <v>296</v>
      </c>
      <c r="E63" s="278"/>
      <c r="F63" s="278"/>
      <c r="G63" s="204"/>
      <c r="H63" s="204"/>
      <c r="I63" s="204"/>
      <c r="J63" s="279" t="s">
        <v>297</v>
      </c>
      <c r="K63" s="278"/>
      <c r="L63" s="278"/>
      <c r="M63" s="278"/>
      <c r="N63" s="278"/>
      <c r="O63" s="204"/>
      <c r="P63" s="249"/>
      <c r="Q63" s="249"/>
      <c r="R63" s="249"/>
      <c r="S63" s="249"/>
      <c r="T63" s="251"/>
      <c r="U63" s="251"/>
      <c r="V63" s="512"/>
      <c r="W63" s="512"/>
      <c r="X63" s="512"/>
      <c r="Y63" s="512"/>
      <c r="Z63" s="512"/>
      <c r="AA63" s="512"/>
      <c r="AB63" s="512"/>
      <c r="AC63" s="512"/>
      <c r="AD63" s="512"/>
      <c r="AE63" s="512"/>
      <c r="AF63" s="512"/>
      <c r="AG63" s="512"/>
      <c r="AH63" s="512"/>
      <c r="AI63" s="512"/>
      <c r="AJ63" s="512"/>
      <c r="AK63" s="512"/>
      <c r="AL63" s="512"/>
      <c r="AM63" s="512"/>
      <c r="AN63" s="513"/>
      <c r="AO63" s="513"/>
      <c r="AP63" s="513"/>
      <c r="AQ63" s="514"/>
      <c r="AR63" s="514"/>
      <c r="AS63" s="514"/>
    </row>
    <row r="64" spans="1:45" ht="15" customHeight="1">
      <c r="B64" s="491" t="str">
        <f>$B$4</f>
        <v>Conocimiento general</v>
      </c>
      <c r="D64" s="434" t="s">
        <v>89</v>
      </c>
      <c r="E64" s="434" t="s">
        <v>0</v>
      </c>
      <c r="F64" s="434" t="s">
        <v>90</v>
      </c>
      <c r="G64" s="435" t="s">
        <v>89</v>
      </c>
      <c r="H64" s="435" t="s">
        <v>0</v>
      </c>
      <c r="I64" s="435" t="s">
        <v>90</v>
      </c>
      <c r="J64" s="444" t="s">
        <v>242</v>
      </c>
      <c r="K64" s="434" t="s">
        <v>243</v>
      </c>
      <c r="L64" s="434" t="s">
        <v>244</v>
      </c>
      <c r="M64" s="434" t="s">
        <v>245</v>
      </c>
      <c r="N64" s="434" t="s">
        <v>90</v>
      </c>
      <c r="O64" s="435" t="s">
        <v>242</v>
      </c>
      <c r="P64" s="435" t="s">
        <v>243</v>
      </c>
      <c r="Q64" s="435" t="s">
        <v>244</v>
      </c>
      <c r="R64" s="435" t="s">
        <v>245</v>
      </c>
      <c r="S64" s="435" t="s">
        <v>90</v>
      </c>
      <c r="T64" s="252"/>
      <c r="U64" s="252"/>
      <c r="V64" s="516"/>
      <c r="W64" s="516"/>
      <c r="X64" s="516"/>
      <c r="Y64" s="517"/>
      <c r="Z64" s="517"/>
      <c r="AA64" s="517"/>
      <c r="AB64" s="516"/>
      <c r="AC64" s="516"/>
      <c r="AD64" s="516"/>
      <c r="AE64" s="517"/>
      <c r="AF64" s="517"/>
      <c r="AG64" s="517"/>
      <c r="AH64" s="516"/>
      <c r="AI64" s="516"/>
      <c r="AJ64" s="516"/>
      <c r="AK64" s="517"/>
      <c r="AL64" s="517"/>
      <c r="AM64" s="517"/>
      <c r="AN64" s="513"/>
      <c r="AO64" s="513"/>
      <c r="AP64" s="513"/>
      <c r="AQ64" s="514"/>
      <c r="AR64" s="514"/>
      <c r="AS64" s="514"/>
    </row>
    <row r="65" spans="1:45" s="502" customFormat="1" ht="15" customHeight="1" thickBot="1">
      <c r="A65" s="485"/>
      <c r="B65" s="492" t="str">
        <f>"Zona climática: "&amp;$J$4</f>
        <v>Zona climática: Todas</v>
      </c>
      <c r="C65" s="398">
        <f>IFERROR(IF($B$4="Conocimiento general",SUM($J$46:$L$46)/IF($J$4="Todas",COUNT(DB_Q6!$A$5:$A$254),COUNTIF(DB_Q6!$E$5:$E$254,$J$4)),1-C71),)</f>
        <v>6.2814814814814823E-2</v>
      </c>
      <c r="D65" s="399">
        <f>IF($J$4="Todas",COUNTIFS(DB_Q6!$F$5:$F$254,D$64,DB_Q6!$G$5:$G$254,1),COUNTIFS(DB_Q6!$E$5:$E$254,$J$4,DB_Q6!$F$5:$F$254,D$64,DB_Q6!$G$5:$G$254,1))</f>
        <v>96</v>
      </c>
      <c r="E65" s="399">
        <f>IF($J$4="Todas",COUNTIFS(DB_Q6!$F$5:$F$254,E$64,DB_Q6!$G$5:$G$254,1),COUNTIFS(DB_Q6!$E$5:$E$254,$J$4,DB_Q6!$F$5:$F$254,E$64,DB_Q6!$G$5:$G$254,1))</f>
        <v>83</v>
      </c>
      <c r="F65" s="399">
        <f>IF($J$4="Todas",COUNTIFS(DB_Q6!$F$5:$F$254,F$64,DB_Q6!$G$5:$G$254,1),COUNTIFS(DB_Q6!$E$5:$E$254,$J$4,DB_Q6!$F$5:$F$254,F$64,DB_Q6!$G$5:$G$254,1))</f>
        <v>7</v>
      </c>
      <c r="G65" s="400">
        <f>IFERROR(D65/D$79,)</f>
        <v>0.84955752212389379</v>
      </c>
      <c r="H65" s="400">
        <f>IFERROR(E65/E$79,)</f>
        <v>0.6484375</v>
      </c>
      <c r="I65" s="400">
        <f>IFERROR(F65/F$79,)</f>
        <v>0.77777777777777779</v>
      </c>
      <c r="J65" s="445">
        <f>IF($J$4="Todas",COUNTIFS(DB_Q6!$C$5:$C$254,J$64,DB_Q6!$G$5:$G$254,1),COUNTIFS(DB_Q6!$E$5:$E$254,$J$4,DB_Q6!$C$5:$C$254,J$64,DB_Q6!$G$5:$G$254,1))</f>
        <v>19</v>
      </c>
      <c r="K65" s="399">
        <f>IF($J$4="Todas",COUNTIFS(DB_Q6!$C$5:$C$254,K$64,DB_Q6!$G$5:$G$254,1),COUNTIFS(DB_Q6!$E$5:$E$254,$J$4,DB_Q6!$C$5:$C$254,K$64,DB_Q6!$G$5:$G$254,1))</f>
        <v>56</v>
      </c>
      <c r="L65" s="399">
        <f>IF($J$4="Todas",COUNTIFS(DB_Q6!$C$5:$C$254,L$64,DB_Q6!$G$5:$G$254,1),COUNTIFS(DB_Q6!$E$5:$E$254,$J$4,DB_Q6!$C$5:$C$254,L$64,DB_Q6!$G$5:$G$254,1))</f>
        <v>83</v>
      </c>
      <c r="M65" s="399">
        <f>IF($J$4="Todas",COUNTIFS(DB_Q6!$C$5:$C$254,M$64,DB_Q6!$G$5:$G$254,1),COUNTIFS(DB_Q6!$E$5:$E$254,$J$4,DB_Q6!$C$5:$C$254,M$64,DB_Q6!$G$5:$G$254,1))</f>
        <v>21</v>
      </c>
      <c r="N65" s="399">
        <f>IF($J$4="Todas",COUNTIFS(DB_Q6!$C$5:$C$254,N$64,DB_Q6!$G$5:$G$254,1),COUNTIFS(DB_Q6!$E$5:$E$254,$J$4,DB_Q6!$C$5:$C$254,N$64,DB_Q6!$G$5:$G$254,1))</f>
        <v>7</v>
      </c>
      <c r="O65" s="400">
        <f>IFERROR(J65/J$79,)</f>
        <v>0.48717948717948717</v>
      </c>
      <c r="P65" s="400">
        <f>IFERROR(K65/K$79,)</f>
        <v>0.8</v>
      </c>
      <c r="Q65" s="400">
        <f>IFERROR(L65/L$79,)</f>
        <v>0.78301886792452835</v>
      </c>
      <c r="R65" s="400">
        <f>IFERROR(M65/M$79,)</f>
        <v>0.95454545454545459</v>
      </c>
      <c r="S65" s="400">
        <f>IFERROR(N65/N$79,)</f>
        <v>0.53846153846153844</v>
      </c>
      <c r="T65" s="501"/>
      <c r="U65" s="501"/>
      <c r="V65" s="519"/>
      <c r="W65" s="519"/>
      <c r="X65" s="519"/>
      <c r="Y65" s="520"/>
      <c r="Z65" s="520"/>
      <c r="AA65" s="520"/>
      <c r="AB65" s="519"/>
      <c r="AC65" s="519"/>
      <c r="AD65" s="519"/>
      <c r="AE65" s="520"/>
      <c r="AF65" s="520"/>
      <c r="AG65" s="520"/>
      <c r="AH65" s="519"/>
      <c r="AI65" s="519"/>
      <c r="AJ65" s="519"/>
      <c r="AK65" s="520"/>
      <c r="AL65" s="520"/>
      <c r="AM65" s="520"/>
      <c r="AN65" s="521"/>
      <c r="AO65" s="521"/>
      <c r="AP65" s="521"/>
      <c r="AQ65" s="522"/>
      <c r="AR65" s="522"/>
      <c r="AS65" s="522"/>
    </row>
    <row r="66" spans="1:45" ht="15" customHeight="1" thickTop="1">
      <c r="B66" s="458" t="s">
        <v>70</v>
      </c>
      <c r="C66" s="460">
        <f t="shared" ref="C66:C71" si="22">IFERROR(VLOOKUP(B66,$B$8:$C$14,2,),)</f>
        <v>0.58602155913978493</v>
      </c>
      <c r="D66" s="407">
        <f>IF($J$4="Todas",SUMIFS(DB_Q6!$H$5:$H$254,DB_Q6!$F$5:$F$254,D$64),SUMIFS(DB_Q6!$H$5:$H$254,DB_Q6!$E$5:$E$254,$J$4,DB_Q6!$F$5:$F$254,D$64))</f>
        <v>57</v>
      </c>
      <c r="E66" s="407">
        <f>IF($J$4="Todas",SUMIFS(DB_Q6!$H$5:$H$254,DB_Q6!$F$5:$F$254,E$64),SUMIFS(DB_Q6!$H$5:$H$254,DB_Q6!$E$5:$E$254,$J$4,DB_Q6!$F$5:$F$254,E$64))</f>
        <v>47</v>
      </c>
      <c r="F66" s="407">
        <f>IF($J$4="Todas",SUMIFS(DB_Q6!$H$5:$H$254,DB_Q6!$F$5:$F$254,F$64),SUMIFS(DB_Q6!$H$5:$H$254,DB_Q6!$E$5:$E$254,$J$4,DB_Q6!$F$5:$F$254,F$64))</f>
        <v>5</v>
      </c>
      <c r="G66" s="408">
        <f t="shared" ref="G66:I71" si="23">IFERROR(IF($B$4="Entrevistas totales",D66/D$79,D66/D$65),)</f>
        <v>0.59375</v>
      </c>
      <c r="H66" s="408">
        <f t="shared" si="23"/>
        <v>0.5662650602409639</v>
      </c>
      <c r="I66" s="408">
        <f t="shared" si="23"/>
        <v>0.7142857142857143</v>
      </c>
      <c r="J66" s="446">
        <f>IF($J$4="Todas",SUMIFS(DB_Q6!$H$5:$H$254,DB_Q6!$C$5:$C$254,J$64),SUMIFS(DB_Q6!$H$5:$H$254,DB_Q6!$E$5:$E$254,$J$4,DB_Q6!$C$5:$C$254,J$64))</f>
        <v>11</v>
      </c>
      <c r="K66" s="407">
        <f>IF($J$4="Todas",SUMIFS(DB_Q6!$H$5:$H$254,DB_Q6!$C$5:$C$254,K$64),SUMIFS(DB_Q6!$H$5:$H$254,DB_Q6!$E$5:$E$254,$J$4,DB_Q6!$C$5:$C$254,K$64))</f>
        <v>39</v>
      </c>
      <c r="L66" s="407">
        <f>IF($J$4="Todas",SUMIFS(DB_Q6!$H$5:$H$254,DB_Q6!$C$5:$C$254,L$64),SUMIFS(DB_Q6!$H$5:$H$254,DB_Q6!$E$5:$E$254,$J$4,DB_Q6!$C$5:$C$254,L$64))</f>
        <v>37</v>
      </c>
      <c r="M66" s="407">
        <f>IF($J$4="Todas",SUMIFS(DB_Q6!$H$5:$H$254,DB_Q6!$C$5:$C$254,M$64),SUMIFS(DB_Q6!$H$5:$H$254,DB_Q6!$E$5:$E$254,$J$4,DB_Q6!$C$5:$C$254,M$64))</f>
        <v>18</v>
      </c>
      <c r="N66" s="407">
        <f>IF($J$4="Todas",SUMIFS(DB_Q6!$H$5:$H$254,DB_Q6!$C$5:$C$254,N$64),SUMIFS(DB_Q6!$H$5:$H$254,DB_Q6!$E$5:$E$254,$J$4,DB_Q6!$C$5:$C$254,N$64))</f>
        <v>4</v>
      </c>
      <c r="O66" s="408">
        <f t="shared" ref="O66:S71" si="24">IFERROR(IF($B$4="Entrevistas totales",J66/J$79,J66/J$65),)</f>
        <v>0.57894736842105265</v>
      </c>
      <c r="P66" s="408">
        <f t="shared" si="24"/>
        <v>0.6964285714285714</v>
      </c>
      <c r="Q66" s="408">
        <f t="shared" si="24"/>
        <v>0.44578313253012047</v>
      </c>
      <c r="R66" s="408">
        <f t="shared" si="24"/>
        <v>0.8571428571428571</v>
      </c>
      <c r="S66" s="408">
        <f t="shared" si="24"/>
        <v>0.5714285714285714</v>
      </c>
      <c r="T66" s="253"/>
      <c r="U66" s="253"/>
      <c r="V66" s="191"/>
      <c r="W66" s="191"/>
      <c r="X66" s="191"/>
      <c r="Y66" s="524"/>
      <c r="Z66" s="524"/>
      <c r="AA66" s="524"/>
      <c r="AB66" s="191"/>
      <c r="AC66" s="191"/>
      <c r="AD66" s="191"/>
      <c r="AE66" s="524"/>
      <c r="AF66" s="524"/>
      <c r="AG66" s="524"/>
      <c r="AH66" s="191"/>
      <c r="AI66" s="191"/>
      <c r="AJ66" s="191"/>
      <c r="AK66" s="524"/>
      <c r="AL66" s="524"/>
      <c r="AM66" s="524"/>
      <c r="AN66" s="513"/>
      <c r="AO66" s="513"/>
      <c r="AP66" s="513"/>
      <c r="AQ66" s="514"/>
      <c r="AR66" s="514"/>
      <c r="AS66" s="514"/>
    </row>
    <row r="67" spans="1:45" ht="15" customHeight="1">
      <c r="B67" s="463" t="s">
        <v>71</v>
      </c>
      <c r="C67" s="465">
        <f t="shared" si="22"/>
        <v>0.70430107526881724</v>
      </c>
      <c r="D67" s="414">
        <f>IF($J$4="Todas",SUMIFS(DB_Q6!$I$5:$I$254,DB_Q6!$F$5:$F$254,D$64),SUMIFS(DB_Q6!$I$5:$I$254,DB_Q6!$E$5:$E$254,$J$4,DB_Q6!$F$5:$F$254,D$64))</f>
        <v>75</v>
      </c>
      <c r="E67" s="414">
        <f>IF($J$4="Todas",SUMIFS(DB_Q6!$I$5:$I$254,DB_Q6!$F$5:$F$254,E$64),SUMIFS(DB_Q6!$I$5:$I$254,DB_Q6!$E$5:$E$254,$J$4,DB_Q6!$F$5:$F$254,E$64))</f>
        <v>53</v>
      </c>
      <c r="F67" s="414">
        <f>IF($J$4="Todas",SUMIFS(DB_Q6!$I$5:$I$254,DB_Q6!$F$5:$F$254,F$64),SUMIFS(DB_Q6!$I$5:$I$254,DB_Q6!$E$5:$E$254,$J$4,DB_Q6!$F$5:$F$254,F$64))</f>
        <v>3</v>
      </c>
      <c r="G67" s="415">
        <f t="shared" si="23"/>
        <v>0.78125</v>
      </c>
      <c r="H67" s="415">
        <f t="shared" si="23"/>
        <v>0.63855421686746983</v>
      </c>
      <c r="I67" s="415">
        <f t="shared" si="23"/>
        <v>0.42857142857142855</v>
      </c>
      <c r="J67" s="447">
        <f>IF($J$4="Todas",SUMIFS(DB_Q6!$I$5:$I$254,DB_Q6!$C$5:$C$254,J$64),SUMIFS(DB_Q6!$I$5:$I$254,DB_Q6!$E$5:$E$254,$J$4,DB_Q6!$C$5:$C$254,J$64))</f>
        <v>11</v>
      </c>
      <c r="K67" s="414">
        <f>IF($J$4="Todas",SUMIFS(DB_Q6!$I$5:$I$254,DB_Q6!$C$5:$C$254,K$64),SUMIFS(DB_Q6!$I$5:$I$254,DB_Q6!$E$5:$E$254,$J$4,DB_Q6!$C$5:$C$254,K$64))</f>
        <v>44</v>
      </c>
      <c r="L67" s="414">
        <f>IF($J$4="Todas",SUMIFS(DB_Q6!$I$5:$I$254,DB_Q6!$C$5:$C$254,L$64),SUMIFS(DB_Q6!$I$5:$I$254,DB_Q6!$E$5:$E$254,$J$4,DB_Q6!$C$5:$C$254,L$64))</f>
        <v>64</v>
      </c>
      <c r="M67" s="414">
        <f>IF($J$4="Todas",SUMIFS(DB_Q6!$I$5:$I$254,DB_Q6!$C$5:$C$254,M$64),SUMIFS(DB_Q6!$I$5:$I$254,DB_Q6!$E$5:$E$254,$J$4,DB_Q6!$C$5:$C$254,M$64))</f>
        <v>8</v>
      </c>
      <c r="N67" s="414">
        <f>IF($J$4="Todas",SUMIFS(DB_Q6!$I$5:$I$254,DB_Q6!$C$5:$C$254,N$64),SUMIFS(DB_Q6!$I$5:$I$254,DB_Q6!$E$5:$E$254,$J$4,DB_Q6!$C$5:$C$254,N$64))</f>
        <v>4</v>
      </c>
      <c r="O67" s="415">
        <f t="shared" si="24"/>
        <v>0.57894736842105265</v>
      </c>
      <c r="P67" s="415">
        <f t="shared" si="24"/>
        <v>0.7857142857142857</v>
      </c>
      <c r="Q67" s="415">
        <f t="shared" si="24"/>
        <v>0.77108433734939763</v>
      </c>
      <c r="R67" s="415">
        <f t="shared" si="24"/>
        <v>0.38095238095238093</v>
      </c>
      <c r="S67" s="415">
        <f t="shared" si="24"/>
        <v>0.5714285714285714</v>
      </c>
      <c r="T67" s="253"/>
      <c r="U67" s="253"/>
      <c r="V67" s="191"/>
      <c r="W67" s="191"/>
      <c r="X67" s="191"/>
      <c r="Y67" s="524"/>
      <c r="Z67" s="524"/>
      <c r="AA67" s="524"/>
      <c r="AB67" s="191"/>
      <c r="AC67" s="191"/>
      <c r="AD67" s="191"/>
      <c r="AE67" s="524"/>
      <c r="AF67" s="524"/>
      <c r="AG67" s="524"/>
      <c r="AH67" s="191"/>
      <c r="AI67" s="191"/>
      <c r="AJ67" s="191"/>
      <c r="AK67" s="524"/>
      <c r="AL67" s="524"/>
      <c r="AM67" s="524"/>
      <c r="AN67" s="513"/>
      <c r="AO67" s="513"/>
      <c r="AP67" s="513"/>
      <c r="AQ67" s="514"/>
      <c r="AR67" s="514"/>
      <c r="AS67" s="514"/>
    </row>
    <row r="68" spans="1:45" ht="15" customHeight="1">
      <c r="B68" s="463" t="s">
        <v>72</v>
      </c>
      <c r="C68" s="465">
        <f t="shared" si="22"/>
        <v>0.58602166666666666</v>
      </c>
      <c r="D68" s="414">
        <f>IF($J$4="Todas",SUMIFS(DB_Q6!$J$5:$J$254,DB_Q6!$F$5:$F$254,D$64),SUMIFS(DB_Q6!$J$5:$J$254,DB_Q6!$E$5:$E$254,$J$4,DB_Q6!$F$5:$F$254,D$64))</f>
        <v>9</v>
      </c>
      <c r="E68" s="414">
        <f>IF($J$4="Todas",SUMIFS(DB_Q6!$J$5:$J$254,DB_Q6!$F$5:$F$254,E$64),SUMIFS(DB_Q6!$J$5:$J$254,DB_Q6!$E$5:$E$254,$J$4,DB_Q6!$F$5:$F$254,E$64))</f>
        <v>11</v>
      </c>
      <c r="F68" s="414">
        <f>IF($J$4="Todas",SUMIFS(DB_Q6!$J$5:$J$254,DB_Q6!$F$5:$F$254,F$64),SUMIFS(DB_Q6!$J$5:$J$254,DB_Q6!$E$5:$E$254,$J$4,DB_Q6!$F$5:$F$254,F$64))</f>
        <v>0</v>
      </c>
      <c r="G68" s="415">
        <f t="shared" si="23"/>
        <v>9.375E-2</v>
      </c>
      <c r="H68" s="415">
        <f t="shared" si="23"/>
        <v>0.13253012048192772</v>
      </c>
      <c r="I68" s="415">
        <f t="shared" si="23"/>
        <v>0</v>
      </c>
      <c r="J68" s="447">
        <f>IF($J$4="Todas",SUMIFS(DB_Q6!$J$5:$J$254,DB_Q6!$C$5:$C$254,J$64),SUMIFS(DB_Q6!$J$5:$J$254,DB_Q6!$E$5:$E$254,$J$4,DB_Q6!$C$5:$C$254,J$64))</f>
        <v>2</v>
      </c>
      <c r="K68" s="414">
        <f>IF($J$4="Todas",SUMIFS(DB_Q6!$J$5:$J$254,DB_Q6!$C$5:$C$254,K$64),SUMIFS(DB_Q6!$J$5:$J$254,DB_Q6!$E$5:$E$254,$J$4,DB_Q6!$C$5:$C$254,K$64))</f>
        <v>10</v>
      </c>
      <c r="L68" s="414">
        <f>IF($J$4="Todas",SUMIFS(DB_Q6!$J$5:$J$254,DB_Q6!$C$5:$C$254,L$64),SUMIFS(DB_Q6!$J$5:$J$254,DB_Q6!$E$5:$E$254,$J$4,DB_Q6!$C$5:$C$254,L$64))</f>
        <v>4</v>
      </c>
      <c r="M68" s="414">
        <f>IF($J$4="Todas",SUMIFS(DB_Q6!$J$5:$J$254,DB_Q6!$C$5:$C$254,M$64),SUMIFS(DB_Q6!$J$5:$J$254,DB_Q6!$E$5:$E$254,$J$4,DB_Q6!$C$5:$C$254,M$64))</f>
        <v>4</v>
      </c>
      <c r="N68" s="414">
        <f>IF($J$4="Todas",SUMIFS(DB_Q6!$J$5:$J$254,DB_Q6!$C$5:$C$254,N$64),SUMIFS(DB_Q6!$J$5:$J$254,DB_Q6!$E$5:$E$254,$J$4,DB_Q6!$C$5:$C$254,N$64))</f>
        <v>0</v>
      </c>
      <c r="O68" s="415">
        <f t="shared" si="24"/>
        <v>0.10526315789473684</v>
      </c>
      <c r="P68" s="415">
        <f t="shared" si="24"/>
        <v>0.17857142857142858</v>
      </c>
      <c r="Q68" s="415">
        <f t="shared" si="24"/>
        <v>4.8192771084337352E-2</v>
      </c>
      <c r="R68" s="415">
        <f t="shared" si="24"/>
        <v>0.19047619047619047</v>
      </c>
      <c r="S68" s="415">
        <f t="shared" si="24"/>
        <v>0</v>
      </c>
      <c r="T68" s="253"/>
      <c r="U68" s="253"/>
      <c r="V68" s="191"/>
      <c r="W68" s="191"/>
      <c r="X68" s="191"/>
      <c r="Y68" s="524"/>
      <c r="Z68" s="524"/>
      <c r="AA68" s="524"/>
      <c r="AB68" s="191"/>
      <c r="AC68" s="191"/>
      <c r="AD68" s="191"/>
      <c r="AE68" s="524"/>
      <c r="AF68" s="524"/>
      <c r="AG68" s="524"/>
      <c r="AH68" s="191"/>
      <c r="AI68" s="191"/>
      <c r="AJ68" s="191"/>
      <c r="AK68" s="524"/>
      <c r="AL68" s="524"/>
      <c r="AM68" s="524"/>
      <c r="AN68" s="513"/>
      <c r="AO68" s="513"/>
      <c r="AP68" s="513"/>
      <c r="AQ68" s="514"/>
      <c r="AR68" s="514"/>
      <c r="AS68" s="514"/>
    </row>
    <row r="69" spans="1:45" ht="15" customHeight="1">
      <c r="B69" s="463" t="s">
        <v>73</v>
      </c>
      <c r="C69" s="465">
        <f t="shared" si="22"/>
        <v>0.10752688172043011</v>
      </c>
      <c r="D69" s="414">
        <f>IF($J$4="Todas",SUMIFS(DB_Q6!$K$5:$K$254,DB_Q6!$F$5:$F$254,D$64),SUMIFS(DB_Q6!$K$5:$K$254,DB_Q6!$E$5:$E$254,$J$4,DB_Q6!$F$5:$F$254,D$64))</f>
        <v>10</v>
      </c>
      <c r="E69" s="414">
        <f>IF($J$4="Todas",SUMIFS(DB_Q6!$K$5:$K$254,DB_Q6!$F$5:$F$254,E$64),SUMIFS(DB_Q6!$K$5:$K$254,DB_Q6!$E$5:$E$254,$J$4,DB_Q6!$F$5:$F$254,E$64))</f>
        <v>8</v>
      </c>
      <c r="F69" s="414">
        <f>IF($J$4="Todas",SUMIFS(DB_Q6!$K$5:$K$254,DB_Q6!$F$5:$F$254,F$64),SUMIFS(DB_Q6!$K$5:$K$254,DB_Q6!$E$5:$E$254,$J$4,DB_Q6!$F$5:$F$254,F$64))</f>
        <v>0</v>
      </c>
      <c r="G69" s="415">
        <f t="shared" si="23"/>
        <v>0.10416666666666667</v>
      </c>
      <c r="H69" s="415">
        <f t="shared" si="23"/>
        <v>9.6385542168674704E-2</v>
      </c>
      <c r="I69" s="415">
        <f t="shared" si="23"/>
        <v>0</v>
      </c>
      <c r="J69" s="447">
        <f>IF($J$4="Todas",SUMIFS(DB_Q6!$K$5:$K$254,DB_Q6!$C$5:$C$254,J$64),SUMIFS(DB_Q6!$K$5:$K$254,DB_Q6!$E$5:$E$254,$J$4,DB_Q6!$C$5:$C$254,J$64))</f>
        <v>1</v>
      </c>
      <c r="K69" s="414">
        <f>IF($J$4="Todas",SUMIFS(DB_Q6!$K$5:$K$254,DB_Q6!$C$5:$C$254,K$64),SUMIFS(DB_Q6!$K$5:$K$254,DB_Q6!$E$5:$E$254,$J$4,DB_Q6!$C$5:$C$254,K$64))</f>
        <v>8</v>
      </c>
      <c r="L69" s="414">
        <f>IF($J$4="Todas",SUMIFS(DB_Q6!$K$5:$K$254,DB_Q6!$C$5:$C$254,L$64),SUMIFS(DB_Q6!$K$5:$K$254,DB_Q6!$E$5:$E$254,$J$4,DB_Q6!$C$5:$C$254,L$64))</f>
        <v>6</v>
      </c>
      <c r="M69" s="414">
        <f>IF($J$4="Todas",SUMIFS(DB_Q6!$K$5:$K$254,DB_Q6!$C$5:$C$254,M$64),SUMIFS(DB_Q6!$K$5:$K$254,DB_Q6!$E$5:$E$254,$J$4,DB_Q6!$C$5:$C$254,M$64))</f>
        <v>3</v>
      </c>
      <c r="N69" s="414">
        <f>IF($J$4="Todas",SUMIFS(DB_Q6!$K$5:$K$254,DB_Q6!$C$5:$C$254,N$64),SUMIFS(DB_Q6!$K$5:$K$254,DB_Q6!$E$5:$E$254,$J$4,DB_Q6!$C$5:$C$254,N$64))</f>
        <v>0</v>
      </c>
      <c r="O69" s="415">
        <f t="shared" si="24"/>
        <v>5.2631578947368418E-2</v>
      </c>
      <c r="P69" s="415">
        <f t="shared" si="24"/>
        <v>0.14285714285714285</v>
      </c>
      <c r="Q69" s="415">
        <f t="shared" si="24"/>
        <v>7.2289156626506021E-2</v>
      </c>
      <c r="R69" s="415">
        <f t="shared" si="24"/>
        <v>0.14285714285714285</v>
      </c>
      <c r="S69" s="415">
        <f t="shared" si="24"/>
        <v>0</v>
      </c>
      <c r="T69" s="253"/>
      <c r="U69" s="253"/>
      <c r="V69" s="191"/>
      <c r="W69" s="191"/>
      <c r="X69" s="191"/>
      <c r="Y69" s="524"/>
      <c r="Z69" s="524"/>
      <c r="AA69" s="524"/>
      <c r="AB69" s="191"/>
      <c r="AC69" s="191"/>
      <c r="AD69" s="191"/>
      <c r="AE69" s="524"/>
      <c r="AF69" s="524"/>
      <c r="AG69" s="524"/>
      <c r="AH69" s="191"/>
      <c r="AI69" s="191"/>
      <c r="AJ69" s="191"/>
      <c r="AK69" s="524"/>
      <c r="AL69" s="524"/>
      <c r="AM69" s="524"/>
      <c r="AN69" s="513"/>
      <c r="AO69" s="513"/>
      <c r="AP69" s="513"/>
      <c r="AQ69" s="514"/>
      <c r="AR69" s="514"/>
      <c r="AS69" s="514"/>
    </row>
    <row r="70" spans="1:45" ht="15" customHeight="1">
      <c r="B70" s="463" t="s">
        <v>141</v>
      </c>
      <c r="C70" s="465">
        <f t="shared" si="22"/>
        <v>9.6774193548387094E-2</v>
      </c>
      <c r="D70" s="414">
        <f>IF($J$4="Todas",SUMIFS(DB_Q6!$L$5:$L$254,DB_Q6!$F$5:$F$254,D$64),SUMIFS(DB_Q6!$L$5:$L$254,DB_Q6!$E$5:$E$254,$J$4,DB_Q6!$F$5:$F$254,D$64))</f>
        <v>0</v>
      </c>
      <c r="E70" s="414">
        <f>IF($J$4="Todas",SUMIFS(DB_Q6!$L$5:$L$254,DB_Q6!$F$5:$F$254,E$64),SUMIFS(DB_Q6!$L$5:$L$254,DB_Q6!$E$5:$E$254,$J$4,DB_Q6!$F$5:$F$254,E$64))</f>
        <v>1</v>
      </c>
      <c r="F70" s="414">
        <f>IF($J$4="Todas",SUMIFS(DB_Q6!$L$5:$L$254,DB_Q6!$F$5:$F$254,F$64),SUMIFS(DB_Q6!$L$5:$L$254,DB_Q6!$E$5:$E$254,$J$4,DB_Q6!$F$5:$F$254,F$64))</f>
        <v>0</v>
      </c>
      <c r="G70" s="415">
        <f t="shared" si="23"/>
        <v>0</v>
      </c>
      <c r="H70" s="415">
        <f t="shared" si="23"/>
        <v>1.2048192771084338E-2</v>
      </c>
      <c r="I70" s="415">
        <f t="shared" si="23"/>
        <v>0</v>
      </c>
      <c r="J70" s="447">
        <f>IF($J$4="Todas",SUMIFS(DB_Q6!$L$5:$L$254,DB_Q6!$C$5:$C$254,J$64),SUMIFS(DB_Q6!$L$5:$L$254,DB_Q6!$E$5:$E$254,$J$4,DB_Q6!$C$5:$C$254,J$64))</f>
        <v>0</v>
      </c>
      <c r="K70" s="414">
        <f>IF($J$4="Todas",SUMIFS(DB_Q6!$L$5:$L$254,DB_Q6!$C$5:$C$254,K$64),SUMIFS(DB_Q6!$L$5:$L$254,DB_Q6!$E$5:$E$254,$J$4,DB_Q6!$C$5:$C$254,K$64))</f>
        <v>0</v>
      </c>
      <c r="L70" s="414">
        <f>IF($J$4="Todas",SUMIFS(DB_Q6!$L$5:$L$254,DB_Q6!$C$5:$C$254,L$64),SUMIFS(DB_Q6!$L$5:$L$254,DB_Q6!$E$5:$E$254,$J$4,DB_Q6!$C$5:$C$254,L$64))</f>
        <v>0</v>
      </c>
      <c r="M70" s="414">
        <f>IF($J$4="Todas",SUMIFS(DB_Q6!$L$5:$L$254,DB_Q6!$C$5:$C$254,M$64),SUMIFS(DB_Q6!$L$5:$L$254,DB_Q6!$E$5:$E$254,$J$4,DB_Q6!$C$5:$C$254,M$64))</f>
        <v>1</v>
      </c>
      <c r="N70" s="414">
        <f>IF($J$4="Todas",SUMIFS(DB_Q6!$L$5:$L$254,DB_Q6!$C$5:$C$254,N$64),SUMIFS(DB_Q6!$L$5:$L$254,DB_Q6!$E$5:$E$254,$J$4,DB_Q6!$C$5:$C$254,N$64))</f>
        <v>0</v>
      </c>
      <c r="O70" s="415">
        <f t="shared" si="24"/>
        <v>0</v>
      </c>
      <c r="P70" s="415">
        <f t="shared" si="24"/>
        <v>0</v>
      </c>
      <c r="Q70" s="415">
        <f t="shared" si="24"/>
        <v>0</v>
      </c>
      <c r="R70" s="415">
        <f t="shared" si="24"/>
        <v>4.7619047619047616E-2</v>
      </c>
      <c r="S70" s="415">
        <f t="shared" si="24"/>
        <v>0</v>
      </c>
      <c r="T70" s="253"/>
      <c r="U70" s="253"/>
      <c r="V70" s="191"/>
      <c r="W70" s="191"/>
      <c r="X70" s="191"/>
      <c r="Y70" s="524"/>
      <c r="Z70" s="524"/>
      <c r="AA70" s="524"/>
      <c r="AB70" s="191"/>
      <c r="AC70" s="191"/>
      <c r="AD70" s="191"/>
      <c r="AE70" s="524"/>
      <c r="AF70" s="524"/>
      <c r="AG70" s="524"/>
      <c r="AH70" s="191"/>
      <c r="AI70" s="191"/>
      <c r="AJ70" s="191"/>
      <c r="AK70" s="524"/>
      <c r="AL70" s="524"/>
      <c r="AM70" s="524"/>
      <c r="AN70" s="513"/>
      <c r="AO70" s="513"/>
      <c r="AP70" s="513"/>
      <c r="AQ70" s="514"/>
      <c r="AR70" s="514"/>
      <c r="AS70" s="514"/>
    </row>
    <row r="71" spans="1:45" ht="15" customHeight="1">
      <c r="B71" s="505" t="s">
        <v>74</v>
      </c>
      <c r="C71" s="506">
        <f t="shared" si="22"/>
        <v>1.0752688172043012E-2</v>
      </c>
      <c r="D71" s="527">
        <f>IF($B$4="Conocimiento general",IF($J$4="Todas",SUMIFS(DB_Q6!$M$5:$M$254,DB_Q6!$F$5:$F$254,D$64,DB_Q6!$G$5:$G$254,1),SUMIFS(DB_Q6!$M$5:$M$254,DB_Q6!$E$5:$E$254,$J$4,DB_Q6!$F$5:$F$254,D$64,DB_Q6!$G$5:$G$254,1)),IF($J$4="Todas",SUMIFS(DB_Q6!$M$5:$M$254,DB_Q6!$F$5:$F$254,D$64),SUMIFS(DB_Q6!$M$5:$M$254,DB_Q6!$E$5:$E$254,$J$4,DB_Q6!$F$5:$F$254,D$64)))</f>
        <v>1</v>
      </c>
      <c r="E71" s="527">
        <f>IF($B$4="Conocimiento general",IF($J$4="Todas",SUMIFS(DB_Q6!$M$5:$M$254,DB_Q6!$F$5:$F$254,E$64,DB_Q6!$G$5:$G$254,1),SUMIFS(DB_Q6!$M$5:$M$254,DB_Q6!$E$5:$E$254,$J$4,DB_Q6!$F$5:$F$254,E$64,DB_Q6!$G$5:$G$254,1)),IF($J$4="Todas",SUMIFS(DB_Q6!$M$5:$M$254,DB_Q6!$F$5:$F$254,E$64),SUMIFS(DB_Q6!$M$5:$M$254,DB_Q6!$E$5:$E$254,$J$4,DB_Q6!$F$5:$F$254,E$64)))</f>
        <v>1</v>
      </c>
      <c r="F71" s="527">
        <f>IF($B$4="Conocimiento general",IF($J$4="Todas",SUMIFS(DB_Q6!$M$5:$M$254,DB_Q6!$F$5:$F$254,F$64,DB_Q6!$G$5:$G$254,1),SUMIFS(DB_Q6!$M$5:$M$254,DB_Q6!$E$5:$E$254,$J$4,DB_Q6!$F$5:$F$254,F$64,DB_Q6!$G$5:$G$254,1)),IF($J$4="Todas",SUMIFS(DB_Q6!$M$5:$M$254,DB_Q6!$F$5:$F$254,F$64),SUMIFS(DB_Q6!$M$5:$M$254,DB_Q6!$E$5:$E$254,$J$4,DB_Q6!$F$5:$F$254,F$64)))</f>
        <v>0</v>
      </c>
      <c r="G71" s="507">
        <f t="shared" si="23"/>
        <v>1.0416666666666666E-2</v>
      </c>
      <c r="H71" s="507">
        <f t="shared" si="23"/>
        <v>1.2048192771084338E-2</v>
      </c>
      <c r="I71" s="507">
        <f t="shared" si="23"/>
        <v>0</v>
      </c>
      <c r="J71" s="596">
        <f>IF($B$4="Conocimiento general",IF($J$4="Todas",SUMIFS(DB_Q6!$M$5:$M$254,DB_Q6!$C$5:$C$254,J$64,DB_Q6!$G$5:$G$254,1),SUMIFS(DB_Q6!$M$5:$M$254,DB_Q6!$E$5:$E$254,$J$4,DB_Q6!$C$5:$C$254,J$64,DB_Q6!$G$5:$G$254,1)),IF($J$4="Todas",SUMIFS(DB_Q6!$M$5:$M$254,DB_Q6!$C$5:$C$254,J$64),SUMIFS(DB_Q6!$M$5:$M$254,DB_Q6!$E$5:$E$254,$J$4,DB_Q6!$C$5:$C$254,J$64)))</f>
        <v>1</v>
      </c>
      <c r="K71" s="527">
        <f>IF($B$4="Conocimiento general",IF($J$4="Todas",SUMIFS(DB_Q6!$M$5:$M$254,DB_Q6!$C$5:$C$254,K$64,DB_Q6!$G$5:$G$254,1),SUMIFS(DB_Q6!$M$5:$M$254,DB_Q6!$E$5:$E$254,$J$4,DB_Q6!$C$5:$C$254,K$64,DB_Q6!$G$5:$G$254,1)),IF($J$4="Todas",SUMIFS(DB_Q6!$M$5:$M$254,DB_Q6!$C$5:$C$254,K$64),SUMIFS(DB_Q6!$M$5:$M$254,DB_Q6!$E$5:$E$254,$J$4,DB_Q6!$C$5:$C$254,K$64)))</f>
        <v>0</v>
      </c>
      <c r="L71" s="527">
        <f>IF($B$4="Conocimiento general",IF($J$4="Todas",SUMIFS(DB_Q6!$M$5:$M$254,DB_Q6!$C$5:$C$254,L$64,DB_Q6!$G$5:$G$254,1),SUMIFS(DB_Q6!$M$5:$M$254,DB_Q6!$E$5:$E$254,$J$4,DB_Q6!$C$5:$C$254,L$64,DB_Q6!$G$5:$G$254,1)),IF($J$4="Todas",SUMIFS(DB_Q6!$M$5:$M$254,DB_Q6!$C$5:$C$254,L$64),SUMIFS(DB_Q6!$M$5:$M$254,DB_Q6!$E$5:$E$254,$J$4,DB_Q6!$C$5:$C$254,L$64)))</f>
        <v>1</v>
      </c>
      <c r="M71" s="527">
        <f>IF($B$4="Conocimiento general",IF($J$4="Todas",SUMIFS(DB_Q6!$M$5:$M$254,DB_Q6!$C$5:$C$254,M$64,DB_Q6!$G$5:$G$254,1),SUMIFS(DB_Q6!$M$5:$M$254,DB_Q6!$E$5:$E$254,$J$4,DB_Q6!$C$5:$C$254,M$64,DB_Q6!$G$5:$G$254,1)),IF($J$4="Todas",SUMIFS(DB_Q6!$M$5:$M$254,DB_Q6!$C$5:$C$254,M$64),SUMIFS(DB_Q6!$M$5:$M$254,DB_Q6!$E$5:$E$254,$J$4,DB_Q6!$C$5:$C$254,M$64)))</f>
        <v>0</v>
      </c>
      <c r="N71" s="527">
        <f>IF($B$4="Conocimiento general",IF($J$4="Todas",SUMIFS(DB_Q6!$M$5:$M$254,DB_Q6!$C$5:$C$254,N$64,DB_Q6!$G$5:$G$254,1),SUMIFS(DB_Q6!$M$5:$M$254,DB_Q6!$E$5:$E$254,$J$4,DB_Q6!$C$5:$C$254,N$64,DB_Q6!$G$5:$G$254,1)),IF($J$4="Todas",SUMIFS(DB_Q6!$M$5:$M$254,DB_Q6!$C$5:$C$254,N$64),SUMIFS(DB_Q6!$M$5:$M$254,DB_Q6!$E$5:$E$254,$J$4,DB_Q6!$C$5:$C$254,N$64)))</f>
        <v>0</v>
      </c>
      <c r="O71" s="507">
        <f t="shared" si="24"/>
        <v>5.2631578947368418E-2</v>
      </c>
      <c r="P71" s="507">
        <f t="shared" si="24"/>
        <v>0</v>
      </c>
      <c r="Q71" s="507">
        <f t="shared" si="24"/>
        <v>1.2048192771084338E-2</v>
      </c>
      <c r="R71" s="507">
        <f t="shared" si="24"/>
        <v>0</v>
      </c>
      <c r="S71" s="507">
        <f t="shared" si="24"/>
        <v>0</v>
      </c>
      <c r="T71" s="253"/>
      <c r="U71" s="253"/>
      <c r="V71" s="191"/>
      <c r="W71" s="191"/>
      <c r="X71" s="191"/>
      <c r="Y71" s="524"/>
      <c r="Z71" s="524"/>
      <c r="AA71" s="524"/>
      <c r="AB71" s="191"/>
      <c r="AC71" s="191"/>
      <c r="AD71" s="191"/>
      <c r="AE71" s="524"/>
      <c r="AF71" s="524"/>
      <c r="AG71" s="524"/>
      <c r="AH71" s="191"/>
      <c r="AI71" s="191"/>
      <c r="AJ71" s="191"/>
      <c r="AK71" s="524"/>
      <c r="AL71" s="524"/>
      <c r="AM71" s="524"/>
      <c r="AN71" s="513"/>
      <c r="AO71" s="513"/>
      <c r="AP71" s="513"/>
      <c r="AQ71" s="514"/>
      <c r="AR71" s="514"/>
      <c r="AS71" s="514"/>
    </row>
    <row r="72" spans="1:45" s="502" customFormat="1" ht="15" customHeight="1" thickBot="1">
      <c r="A72" s="485"/>
      <c r="B72" s="492" t="str">
        <f>"Zona climática: "&amp;$J$4</f>
        <v>Zona climática: Todas</v>
      </c>
      <c r="C72" s="398">
        <f>IFERROR(IF($B$4="Conocimiento general",$D$5:$D$254/IF($J$4="Todas",COUNT(DB_Q6!$A$5:$A$254),COUNTIF(DB_Q6!$E$5:$E$254,$J$4)),1-C78),)</f>
        <v>0.38400000000000001</v>
      </c>
      <c r="D72" s="399">
        <f>IF($J$4="Todas",COUNTIFS(DB_Q6!$F$5:$F$254,D$64,DB_Q6!$G$5:$G$254,1),COUNTIFS(DB_Q6!$E$5:$E$254,$J$4,DB_Q6!$F$5:$F$254,D$64,DB_Q6!$G$5:$G$254,1))</f>
        <v>96</v>
      </c>
      <c r="E72" s="399">
        <f>IF($J$4="Todas",COUNTIFS(DB_Q6!$F$5:$F$254,E$64,DB_Q6!$G$5:$G$254,1),COUNTIFS(DB_Q6!$E$5:$E$254,$J$4,DB_Q6!$F$5:$F$254,E$64,DB_Q6!$G$5:$G$254,1))</f>
        <v>83</v>
      </c>
      <c r="F72" s="399">
        <f>IF($J$4="Todas",COUNTIFS(DB_Q6!$F$5:$F$254,F$64,DB_Q6!$G$5:$G$254,1),COUNTIFS(DB_Q6!$E$5:$E$254,$J$4,DB_Q6!$F$5:$F$254,F$64,DB_Q6!$G$5:$G$254,1))</f>
        <v>7</v>
      </c>
      <c r="G72" s="400">
        <f>IFERROR(D72/D$79,)</f>
        <v>0.84955752212389379</v>
      </c>
      <c r="H72" s="400">
        <f>IFERROR(E72/E$79,)</f>
        <v>0.6484375</v>
      </c>
      <c r="I72" s="400">
        <f>IFERROR(F72/F$79,)</f>
        <v>0.77777777777777779</v>
      </c>
      <c r="J72" s="445">
        <f>IF($J$4="Todas",COUNTIFS(DB_Q6!$C$5:$C$254,J$64,DB_Q6!$G$5:$G$254,1),COUNTIFS(DB_Q6!$E$5:$E$254,$J$4,DB_Q6!$C$5:$C$254,J$64,DB_Q6!$G$5:$G$254,1))</f>
        <v>19</v>
      </c>
      <c r="K72" s="399">
        <f>IF($J$4="Todas",COUNTIFS(DB_Q6!$C$5:$C$254,K$64,DB_Q6!$G$5:$G$254,1),COUNTIFS(DB_Q6!$E$5:$E$254,$J$4,DB_Q6!$C$5:$C$254,K$64,DB_Q6!$G$5:$G$254,1))</f>
        <v>56</v>
      </c>
      <c r="L72" s="399">
        <f>IF($J$4="Todas",COUNTIFS(DB_Q6!$C$5:$C$254,L$64,DB_Q6!$G$5:$G$254,1),COUNTIFS(DB_Q6!$E$5:$E$254,$J$4,DB_Q6!$C$5:$C$254,L$64,DB_Q6!$G$5:$G$254,1))</f>
        <v>83</v>
      </c>
      <c r="M72" s="399">
        <f>IF($J$4="Todas",COUNTIFS(DB_Q6!$C$5:$C$254,M$64,DB_Q6!$G$5:$G$254,1),COUNTIFS(DB_Q6!$E$5:$E$254,$J$4,DB_Q6!$C$5:$C$254,M$64,DB_Q6!$G$5:$G$254,1))</f>
        <v>21</v>
      </c>
      <c r="N72" s="399">
        <f>IF($J$4="Todas",COUNTIFS(DB_Q6!$C$5:$C$254,N$64,DB_Q6!$G$5:$G$254,1),COUNTIFS(DB_Q6!$E$5:$E$254,$J$4,DB_Q6!$C$5:$C$254,N$64,DB_Q6!$G$5:$G$254,1))</f>
        <v>7</v>
      </c>
      <c r="O72" s="400">
        <f>IFERROR(J72/J$79,)</f>
        <v>0.48717948717948717</v>
      </c>
      <c r="P72" s="400">
        <f>IFERROR(K72/K$79,)</f>
        <v>0.8</v>
      </c>
      <c r="Q72" s="400">
        <f>IFERROR(L72/L$79,)</f>
        <v>0.78301886792452835</v>
      </c>
      <c r="R72" s="400">
        <f>IFERROR(M72/M$79,)</f>
        <v>0.95454545454545459</v>
      </c>
      <c r="S72" s="400">
        <f>IFERROR(N72/N$79,)</f>
        <v>0.53846153846153844</v>
      </c>
      <c r="T72" s="501"/>
      <c r="U72" s="501"/>
      <c r="V72" s="519"/>
      <c r="W72" s="519"/>
      <c r="X72" s="519"/>
      <c r="Y72" s="520"/>
      <c r="Z72" s="520"/>
      <c r="AA72" s="520"/>
      <c r="AB72" s="519"/>
      <c r="AC72" s="519"/>
      <c r="AD72" s="519"/>
      <c r="AE72" s="520"/>
      <c r="AF72" s="520"/>
      <c r="AG72" s="520"/>
      <c r="AH72" s="519"/>
      <c r="AI72" s="519"/>
      <c r="AJ72" s="519"/>
      <c r="AK72" s="520"/>
      <c r="AL72" s="520"/>
      <c r="AM72" s="520"/>
      <c r="AN72" s="521"/>
      <c r="AO72" s="521"/>
      <c r="AP72" s="521"/>
      <c r="AQ72" s="522"/>
      <c r="AR72" s="522"/>
      <c r="AS72" s="522"/>
    </row>
    <row r="73" spans="1:45" ht="15" customHeight="1" thickTop="1">
      <c r="B73" s="471" t="s">
        <v>70</v>
      </c>
      <c r="C73" s="473">
        <f t="shared" ref="C73:C78" si="25">VLOOKUP(B73,$B$17:$C$23,2,)</f>
        <v>0.19892473118279569</v>
      </c>
      <c r="D73" s="407">
        <f>IF($J$4="Todas",SUMIFS(DB_Q6!$N$5:$N$254,DB_Q6!$F$5:$F$254,D$64),SUMIFS(DB_Q6!$N$5:$N$254,DB_Q6!$E$5:$E$254,$J$4,DB_Q6!$F$5:$F$254,D$64))</f>
        <v>12</v>
      </c>
      <c r="E73" s="407">
        <f>IF($J$4="Todas",SUMIFS(DB_Q6!$N$5:$N$254,DB_Q6!$F$5:$F$254,E$64),SUMIFS(DB_Q6!$N$5:$N$254,DB_Q6!$E$5:$E$254,$J$4,DB_Q6!$F$5:$F$254,E$64))</f>
        <v>25</v>
      </c>
      <c r="F73" s="407">
        <f>IF($J$4="Todas",SUMIFS(DB_Q6!$N$5:$N$254,DB_Q6!$F$5:$F$254,F$64),SUMIFS(DB_Q6!$N$5:$N$254,DB_Q6!$E$5:$E$254,$J$4,DB_Q6!$F$5:$F$254,F$64))</f>
        <v>0</v>
      </c>
      <c r="G73" s="408">
        <f t="shared" ref="G73:I78" si="26">IFERROR(IF($B$4="Entrevistas totales",D73/D$79,D73/D$72),)</f>
        <v>0.125</v>
      </c>
      <c r="H73" s="408">
        <f t="shared" si="26"/>
        <v>0.30120481927710846</v>
      </c>
      <c r="I73" s="408">
        <f t="shared" si="26"/>
        <v>0</v>
      </c>
      <c r="J73" s="446">
        <f>IF($J$4="Todas",SUMIFS(DB_Q6!$N$5:$N$254,DB_Q6!$C$5:$C$254,J$64),SUMIFS(DB_Q6!$N$5:$N$254,DB_Q6!$E$5:$E$254,$J$4,DB_Q6!$C$5:$C$254,J$64))</f>
        <v>6</v>
      </c>
      <c r="K73" s="407">
        <f>IF($J$4="Todas",SUMIFS(DB_Q6!$N$5:$N$254,DB_Q6!$C$5:$C$254,K$64),SUMIFS(DB_Q6!$N$5:$N$254,DB_Q6!$E$5:$E$254,$J$4,DB_Q6!$C$5:$C$254,K$64))</f>
        <v>9</v>
      </c>
      <c r="L73" s="407">
        <f>IF($J$4="Todas",SUMIFS(DB_Q6!$N$5:$N$254,DB_Q6!$C$5:$C$254,L$64),SUMIFS(DB_Q6!$N$5:$N$254,DB_Q6!$E$5:$E$254,$J$4,DB_Q6!$C$5:$C$254,L$64))</f>
        <v>15</v>
      </c>
      <c r="M73" s="407">
        <f>IF($J$4="Todas",SUMIFS(DB_Q6!$N$5:$N$254,DB_Q6!$C$5:$C$254,M$64),SUMIFS(DB_Q6!$N$5:$N$254,DB_Q6!$E$5:$E$254,$J$4,DB_Q6!$C$5:$C$254,M$64))</f>
        <v>7</v>
      </c>
      <c r="N73" s="407">
        <f>IF($J$4="Todas",SUMIFS(DB_Q6!$N$5:$N$254,DB_Q6!$C$5:$C$254,N$64),SUMIFS(DB_Q6!$N$5:$N$254,DB_Q6!$E$5:$E$254,$J$4,DB_Q6!$C$5:$C$254,N$64))</f>
        <v>0</v>
      </c>
      <c r="O73" s="408">
        <f t="shared" ref="O73:S78" si="27">IFERROR(IF($B$4="Entrevistas totales",J73/J$79,J73/J$72),)</f>
        <v>0.31578947368421051</v>
      </c>
      <c r="P73" s="408">
        <f t="shared" si="27"/>
        <v>0.16071428571428573</v>
      </c>
      <c r="Q73" s="408">
        <f t="shared" si="27"/>
        <v>0.18072289156626506</v>
      </c>
      <c r="R73" s="408">
        <f t="shared" si="27"/>
        <v>0.33333333333333331</v>
      </c>
      <c r="S73" s="408">
        <f t="shared" si="27"/>
        <v>0</v>
      </c>
      <c r="T73" s="253"/>
      <c r="U73" s="253"/>
      <c r="V73" s="191"/>
      <c r="W73" s="191"/>
      <c r="X73" s="191"/>
      <c r="Y73" s="524"/>
      <c r="Z73" s="524"/>
      <c r="AA73" s="524"/>
      <c r="AB73" s="191"/>
      <c r="AC73" s="191"/>
      <c r="AD73" s="191"/>
      <c r="AE73" s="524"/>
      <c r="AF73" s="524"/>
      <c r="AG73" s="524"/>
      <c r="AH73" s="191"/>
      <c r="AI73" s="191"/>
      <c r="AJ73" s="191"/>
      <c r="AK73" s="524"/>
      <c r="AL73" s="524"/>
      <c r="AM73" s="524"/>
      <c r="AN73" s="513"/>
      <c r="AO73" s="513"/>
      <c r="AP73" s="513"/>
      <c r="AQ73" s="514"/>
      <c r="AR73" s="514"/>
      <c r="AS73" s="514"/>
    </row>
    <row r="74" spans="1:45" ht="15" customHeight="1">
      <c r="B74" s="475" t="s">
        <v>71</v>
      </c>
      <c r="C74" s="477">
        <f t="shared" si="25"/>
        <v>4.3010752688172046E-2</v>
      </c>
      <c r="D74" s="414">
        <f>IF($J$4="Todas",SUMIFS(DB_Q6!$O$5:$O$254,DB_Q6!$F$5:$F$254,D$64),SUMIFS(DB_Q6!$O$5:$O$254,DB_Q6!$E$5:$E$254,$J$4,DB_Q6!$F$5:$F$254,D$64))</f>
        <v>2</v>
      </c>
      <c r="E74" s="414">
        <f>IF($J$4="Todas",SUMIFS(DB_Q6!$O$5:$O$254,DB_Q6!$F$5:$F$254,E$64),SUMIFS(DB_Q6!$O$5:$O$254,DB_Q6!$E$5:$E$254,$J$4,DB_Q6!$F$5:$F$254,E$64))</f>
        <v>6</v>
      </c>
      <c r="F74" s="414">
        <f>IF($J$4="Todas",SUMIFS(DB_Q6!$O$5:$O$254,DB_Q6!$F$5:$F$254,F$64),SUMIFS(DB_Q6!$O$5:$O$254,DB_Q6!$E$5:$E$254,$J$4,DB_Q6!$F$5:$F$254,F$64))</f>
        <v>0</v>
      </c>
      <c r="G74" s="415">
        <f t="shared" si="26"/>
        <v>2.0833333333333332E-2</v>
      </c>
      <c r="H74" s="415">
        <f t="shared" si="26"/>
        <v>7.2289156626506021E-2</v>
      </c>
      <c r="I74" s="415">
        <f t="shared" si="26"/>
        <v>0</v>
      </c>
      <c r="J74" s="447">
        <f>IF($J$4="Todas",SUMIFS(DB_Q6!$O$5:$O$254,DB_Q6!$C$5:$C$254,J$64),SUMIFS(DB_Q6!$O$5:$O$254,DB_Q6!$E$5:$E$254,$J$4,DB_Q6!$C$5:$C$254,J$64))</f>
        <v>2</v>
      </c>
      <c r="K74" s="414">
        <f>IF($J$4="Todas",SUMIFS(DB_Q6!$O$5:$O$254,DB_Q6!$C$5:$C$254,K$64),SUMIFS(DB_Q6!$O$5:$O$254,DB_Q6!$E$5:$E$254,$J$4,DB_Q6!$C$5:$C$254,K$64))</f>
        <v>2</v>
      </c>
      <c r="L74" s="414">
        <f>IF($J$4="Todas",SUMIFS(DB_Q6!$O$5:$O$254,DB_Q6!$C$5:$C$254,L$64),SUMIFS(DB_Q6!$O$5:$O$254,DB_Q6!$E$5:$E$254,$J$4,DB_Q6!$C$5:$C$254,L$64))</f>
        <v>3</v>
      </c>
      <c r="M74" s="414">
        <f>IF($J$4="Todas",SUMIFS(DB_Q6!$O$5:$O$254,DB_Q6!$C$5:$C$254,M$64),SUMIFS(DB_Q6!$O$5:$O$254,DB_Q6!$E$5:$E$254,$J$4,DB_Q6!$C$5:$C$254,M$64))</f>
        <v>1</v>
      </c>
      <c r="N74" s="414">
        <f>IF($J$4="Todas",SUMIFS(DB_Q6!$O$5:$O$254,DB_Q6!$C$5:$C$254,N$64),SUMIFS(DB_Q6!$O$5:$O$254,DB_Q6!$E$5:$E$254,$J$4,DB_Q6!$C$5:$C$254,N$64))</f>
        <v>0</v>
      </c>
      <c r="O74" s="415">
        <f t="shared" si="27"/>
        <v>0.10526315789473684</v>
      </c>
      <c r="P74" s="415">
        <f t="shared" si="27"/>
        <v>3.5714285714285712E-2</v>
      </c>
      <c r="Q74" s="415">
        <f t="shared" si="27"/>
        <v>3.614457831325301E-2</v>
      </c>
      <c r="R74" s="415">
        <f t="shared" si="27"/>
        <v>4.7619047619047616E-2</v>
      </c>
      <c r="S74" s="415">
        <f t="shared" si="27"/>
        <v>0</v>
      </c>
      <c r="T74" s="253"/>
      <c r="U74" s="253"/>
      <c r="V74" s="191"/>
      <c r="W74" s="191"/>
      <c r="X74" s="191"/>
      <c r="Y74" s="524"/>
      <c r="Z74" s="524"/>
      <c r="AA74" s="524"/>
      <c r="AB74" s="191"/>
      <c r="AC74" s="191"/>
      <c r="AD74" s="191"/>
      <c r="AE74" s="524"/>
      <c r="AF74" s="524"/>
      <c r="AG74" s="524"/>
      <c r="AH74" s="191"/>
      <c r="AI74" s="191"/>
      <c r="AJ74" s="191"/>
      <c r="AK74" s="524"/>
      <c r="AL74" s="524"/>
      <c r="AM74" s="524"/>
      <c r="AN74" s="513"/>
      <c r="AO74" s="513"/>
      <c r="AP74" s="513"/>
      <c r="AQ74" s="514"/>
      <c r="AR74" s="514"/>
      <c r="AS74" s="514"/>
    </row>
    <row r="75" spans="1:45" ht="15" customHeight="1">
      <c r="B75" s="475" t="s">
        <v>72</v>
      </c>
      <c r="C75" s="477">
        <f t="shared" si="25"/>
        <v>5.3763440860215058E-3</v>
      </c>
      <c r="D75" s="414">
        <f>IF($J$4="Todas",SUMIFS(DB_Q6!$P$5:$P$254,DB_Q6!$F$5:$F$254,D$64),SUMIFS(DB_Q6!$P$5:$P$254,DB_Q6!$E$5:$E$254,$J$4,DB_Q6!$F$5:$F$254,D$64))</f>
        <v>6</v>
      </c>
      <c r="E75" s="414">
        <f>IF($J$4="Todas",SUMIFS(DB_Q6!$P$5:$P$254,DB_Q6!$F$5:$F$254,E$64),SUMIFS(DB_Q6!$P$5:$P$254,DB_Q6!$E$5:$E$254,$J$4,DB_Q6!$F$5:$F$254,E$64))</f>
        <v>13</v>
      </c>
      <c r="F75" s="414">
        <f>IF($J$4="Todas",SUMIFS(DB_Q6!$P$5:$P$254,DB_Q6!$F$5:$F$254,F$64),SUMIFS(DB_Q6!$P$5:$P$254,DB_Q6!$E$5:$E$254,$J$4,DB_Q6!$F$5:$F$254,F$64))</f>
        <v>0</v>
      </c>
      <c r="G75" s="415">
        <f t="shared" si="26"/>
        <v>6.25E-2</v>
      </c>
      <c r="H75" s="415">
        <f t="shared" si="26"/>
        <v>0.15662650602409639</v>
      </c>
      <c r="I75" s="415">
        <f t="shared" si="26"/>
        <v>0</v>
      </c>
      <c r="J75" s="447">
        <f>IF($J$4="Todas",SUMIFS(DB_Q6!$P$5:$P$254,DB_Q6!$C$5:$C$254,J$64),SUMIFS(DB_Q6!$P$5:$P$254,DB_Q6!$E$5:$E$254,$J$4,DB_Q6!$C$5:$C$254,J$64))</f>
        <v>2</v>
      </c>
      <c r="K75" s="414">
        <f>IF($J$4="Todas",SUMIFS(DB_Q6!$P$5:$P$254,DB_Q6!$C$5:$C$254,K$64),SUMIFS(DB_Q6!$P$5:$P$254,DB_Q6!$E$5:$E$254,$J$4,DB_Q6!$C$5:$C$254,K$64))</f>
        <v>10</v>
      </c>
      <c r="L75" s="414">
        <f>IF($J$4="Todas",SUMIFS(DB_Q6!$P$5:$P$254,DB_Q6!$C$5:$C$254,L$64),SUMIFS(DB_Q6!$P$5:$P$254,DB_Q6!$E$5:$E$254,$J$4,DB_Q6!$C$5:$C$254,L$64))</f>
        <v>3</v>
      </c>
      <c r="M75" s="414">
        <f>IF($J$4="Todas",SUMIFS(DB_Q6!$P$5:$P$254,DB_Q6!$C$5:$C$254,M$64),SUMIFS(DB_Q6!$P$5:$P$254,DB_Q6!$E$5:$E$254,$J$4,DB_Q6!$C$5:$C$254,M$64))</f>
        <v>3</v>
      </c>
      <c r="N75" s="414">
        <f>IF($J$4="Todas",SUMIFS(DB_Q6!$P$5:$P$254,DB_Q6!$C$5:$C$254,N$64),SUMIFS(DB_Q6!$P$5:$P$254,DB_Q6!$E$5:$E$254,$J$4,DB_Q6!$C$5:$C$254,N$64))</f>
        <v>1</v>
      </c>
      <c r="O75" s="415">
        <f t="shared" si="27"/>
        <v>0.10526315789473684</v>
      </c>
      <c r="P75" s="415">
        <f t="shared" si="27"/>
        <v>0.17857142857142858</v>
      </c>
      <c r="Q75" s="415">
        <f t="shared" si="27"/>
        <v>3.614457831325301E-2</v>
      </c>
      <c r="R75" s="415">
        <f t="shared" si="27"/>
        <v>0.14285714285714285</v>
      </c>
      <c r="S75" s="415">
        <f t="shared" si="27"/>
        <v>0.14285714285714285</v>
      </c>
      <c r="T75" s="253"/>
      <c r="U75" s="253"/>
      <c r="V75" s="191"/>
      <c r="W75" s="191"/>
      <c r="X75" s="191"/>
      <c r="Y75" s="524"/>
      <c r="Z75" s="524"/>
      <c r="AA75" s="524"/>
      <c r="AB75" s="191"/>
      <c r="AC75" s="191"/>
      <c r="AD75" s="191"/>
      <c r="AE75" s="524"/>
      <c r="AF75" s="524"/>
      <c r="AG75" s="524"/>
      <c r="AH75" s="191"/>
      <c r="AI75" s="191"/>
      <c r="AJ75" s="191"/>
      <c r="AK75" s="524"/>
      <c r="AL75" s="524"/>
      <c r="AM75" s="524"/>
      <c r="AN75" s="513"/>
      <c r="AO75" s="513"/>
      <c r="AP75" s="513"/>
      <c r="AQ75" s="514"/>
      <c r="AR75" s="514"/>
      <c r="AS75" s="514"/>
    </row>
    <row r="76" spans="1:45" ht="15" customHeight="1">
      <c r="B76" s="475" t="s">
        <v>73</v>
      </c>
      <c r="C76" s="477">
        <f t="shared" si="25"/>
        <v>0.10215053763440861</v>
      </c>
      <c r="D76" s="414">
        <f>IF($J$4="Todas",SUMIFS(DB_Q6!$Q$5:$Q$254,DB_Q6!$F$5:$F$254,D$64),SUMIFS(DB_Q6!$Q$5:$Q$254,DB_Q6!$E$5:$E$254,$J$4,DB_Q6!$F$5:$F$254,D$64))</f>
        <v>2</v>
      </c>
      <c r="E76" s="414">
        <f>IF($J$4="Todas",SUMIFS(DB_Q6!$Q$5:$Q$254,DB_Q6!$F$5:$F$254,E$64),SUMIFS(DB_Q6!$Q$5:$Q$254,DB_Q6!$E$5:$E$254,$J$4,DB_Q6!$F$5:$F$254,E$64))</f>
        <v>7</v>
      </c>
      <c r="F76" s="414">
        <f>IF($J$4="Todas",SUMIFS(DB_Q6!$Q$5:$Q$254,DB_Q6!$F$5:$F$254,F$64),SUMIFS(DB_Q6!$Q$5:$Q$254,DB_Q6!$E$5:$E$254,$J$4,DB_Q6!$F$5:$F$254,F$64))</f>
        <v>0</v>
      </c>
      <c r="G76" s="415">
        <f t="shared" si="26"/>
        <v>2.0833333333333332E-2</v>
      </c>
      <c r="H76" s="415">
        <f t="shared" si="26"/>
        <v>8.4337349397590355E-2</v>
      </c>
      <c r="I76" s="415">
        <f t="shared" si="26"/>
        <v>0</v>
      </c>
      <c r="J76" s="447">
        <f>IF($J$4="Todas",SUMIFS(DB_Q6!$Q$5:$Q$254,DB_Q6!$C$5:$C$254,J$64),SUMIFS(DB_Q6!$Q$5:$Q$254,DB_Q6!$E$5:$E$254,$J$4,DB_Q6!$C$5:$C$254,J$64))</f>
        <v>1</v>
      </c>
      <c r="K76" s="414">
        <f>IF($J$4="Todas",SUMIFS(DB_Q6!$Q$5:$Q$254,DB_Q6!$C$5:$C$254,K$64),SUMIFS(DB_Q6!$Q$5:$Q$254,DB_Q6!$E$5:$E$254,$J$4,DB_Q6!$C$5:$C$254,K$64))</f>
        <v>5</v>
      </c>
      <c r="L76" s="414">
        <f>IF($J$4="Todas",SUMIFS(DB_Q6!$Q$5:$Q$254,DB_Q6!$C$5:$C$254,L$64),SUMIFS(DB_Q6!$Q$5:$Q$254,DB_Q6!$E$5:$E$254,$J$4,DB_Q6!$C$5:$C$254,L$64))</f>
        <v>2</v>
      </c>
      <c r="M76" s="414">
        <f>IF($J$4="Todas",SUMIFS(DB_Q6!$Q$5:$Q$254,DB_Q6!$C$5:$C$254,M$64),SUMIFS(DB_Q6!$Q$5:$Q$254,DB_Q6!$E$5:$E$254,$J$4,DB_Q6!$C$5:$C$254,M$64))</f>
        <v>1</v>
      </c>
      <c r="N76" s="414">
        <f>IF($J$4="Todas",SUMIFS(DB_Q6!$Q$5:$Q$254,DB_Q6!$C$5:$C$254,N$64),SUMIFS(DB_Q6!$Q$5:$Q$254,DB_Q6!$E$5:$E$254,$J$4,DB_Q6!$C$5:$C$254,N$64))</f>
        <v>0</v>
      </c>
      <c r="O76" s="415">
        <f t="shared" si="27"/>
        <v>5.2631578947368418E-2</v>
      </c>
      <c r="P76" s="415">
        <f t="shared" si="27"/>
        <v>8.9285714285714288E-2</v>
      </c>
      <c r="Q76" s="415">
        <f t="shared" si="27"/>
        <v>2.4096385542168676E-2</v>
      </c>
      <c r="R76" s="415">
        <f t="shared" si="27"/>
        <v>4.7619047619047616E-2</v>
      </c>
      <c r="S76" s="415">
        <f t="shared" si="27"/>
        <v>0</v>
      </c>
      <c r="T76" s="253"/>
      <c r="U76" s="253"/>
      <c r="V76" s="191"/>
      <c r="W76" s="191"/>
      <c r="X76" s="191"/>
      <c r="Y76" s="524"/>
      <c r="Z76" s="524"/>
      <c r="AA76" s="524"/>
      <c r="AB76" s="191"/>
      <c r="AC76" s="191"/>
      <c r="AD76" s="191"/>
      <c r="AE76" s="524"/>
      <c r="AF76" s="524"/>
      <c r="AG76" s="524"/>
      <c r="AH76" s="191"/>
      <c r="AI76" s="191"/>
      <c r="AJ76" s="191"/>
      <c r="AK76" s="524"/>
      <c r="AL76" s="524"/>
      <c r="AM76" s="524"/>
      <c r="AN76" s="513"/>
      <c r="AO76" s="513"/>
      <c r="AP76" s="513"/>
      <c r="AQ76" s="514"/>
      <c r="AR76" s="514"/>
      <c r="AS76" s="514"/>
    </row>
    <row r="77" spans="1:45" ht="15" customHeight="1">
      <c r="B77" s="493" t="s">
        <v>170</v>
      </c>
      <c r="C77" s="484">
        <f t="shared" si="25"/>
        <v>4.8387096774193547E-2</v>
      </c>
      <c r="D77" s="494">
        <f>IF($J$4="Todas",SUMIFS(DB_Q6!$R$5:$R$254,DB_Q6!$F$5:$F$254,D$64),SUMIFS(DB_Q6!$R$5:$R$254,DB_Q6!$E$5:$E$254,$J$4,DB_Q6!$F$5:$F$254,D$64))</f>
        <v>0</v>
      </c>
      <c r="E77" s="494">
        <f>IF($J$4="Todas",SUMIFS(DB_Q6!$R$5:$R$254,DB_Q6!$F$5:$F$254,E$64),SUMIFS(DB_Q6!$R$5:$R$254,DB_Q6!$E$5:$E$254,$J$4,DB_Q6!$F$5:$F$254,E$64))</f>
        <v>1</v>
      </c>
      <c r="F77" s="494">
        <f>IF($J$4="Todas",SUMIFS(DB_Q6!$R$5:$R$254,DB_Q6!$F$5:$F$254,F$64),SUMIFS(DB_Q6!$R$5:$R$254,DB_Q6!$E$5:$E$254,$J$4,DB_Q6!$F$5:$F$254,F$64))</f>
        <v>0</v>
      </c>
      <c r="G77" s="495">
        <f t="shared" si="26"/>
        <v>0</v>
      </c>
      <c r="H77" s="495">
        <f t="shared" si="26"/>
        <v>1.2048192771084338E-2</v>
      </c>
      <c r="I77" s="495">
        <f t="shared" si="26"/>
        <v>0</v>
      </c>
      <c r="J77" s="597">
        <f>IF($J$4="Todas",SUMIFS(DB_Q6!$R$5:$R$254,DB_Q6!$C$5:$C$254,J$64),SUMIFS(DB_Q6!$R$5:$R$254,DB_Q6!$E$5:$E$254,$J$4,DB_Q6!$C$5:$C$254,J$64))</f>
        <v>0</v>
      </c>
      <c r="K77" s="494">
        <f>IF($J$4="Todas",SUMIFS(DB_Q6!$R$5:$R$254,DB_Q6!$C$5:$C$254,K$64),SUMIFS(DB_Q6!$R$5:$R$254,DB_Q6!$E$5:$E$254,$J$4,DB_Q6!$C$5:$C$254,K$64))</f>
        <v>0</v>
      </c>
      <c r="L77" s="494">
        <f>IF($J$4="Todas",SUMIFS(DB_Q6!$R$5:$R$254,DB_Q6!$C$5:$C$254,L$64),SUMIFS(DB_Q6!$R$5:$R$254,DB_Q6!$E$5:$E$254,$J$4,DB_Q6!$C$5:$C$254,L$64))</f>
        <v>0</v>
      </c>
      <c r="M77" s="494">
        <f>IF($J$4="Todas",SUMIFS(DB_Q6!$R$5:$R$254,DB_Q6!$C$5:$C$254,M$64),SUMIFS(DB_Q6!$R$5:$R$254,DB_Q6!$E$5:$E$254,$J$4,DB_Q6!$C$5:$C$254,M$64))</f>
        <v>1</v>
      </c>
      <c r="N77" s="494">
        <f>IF($J$4="Todas",SUMIFS(DB_Q6!$R$5:$R$254,DB_Q6!$C$5:$C$254,N$64),SUMIFS(DB_Q6!$R$5:$R$254,DB_Q6!$E$5:$E$254,$J$4,DB_Q6!$C$5:$C$254,N$64))</f>
        <v>0</v>
      </c>
      <c r="O77" s="495">
        <f t="shared" si="27"/>
        <v>0</v>
      </c>
      <c r="P77" s="495">
        <f t="shared" si="27"/>
        <v>0</v>
      </c>
      <c r="Q77" s="495">
        <f t="shared" si="27"/>
        <v>0</v>
      </c>
      <c r="R77" s="495">
        <f t="shared" si="27"/>
        <v>4.7619047619047616E-2</v>
      </c>
      <c r="S77" s="495">
        <f t="shared" si="27"/>
        <v>0</v>
      </c>
      <c r="T77" s="253"/>
      <c r="U77" s="253"/>
      <c r="V77" s="191"/>
      <c r="W77" s="191"/>
      <c r="X77" s="191"/>
      <c r="Y77" s="524"/>
      <c r="Z77" s="524"/>
      <c r="AA77" s="524"/>
      <c r="AB77" s="191"/>
      <c r="AC77" s="191"/>
      <c r="AD77" s="191"/>
      <c r="AE77" s="524"/>
      <c r="AF77" s="524"/>
      <c r="AG77" s="524"/>
      <c r="AH77" s="191"/>
      <c r="AI77" s="191"/>
      <c r="AJ77" s="191"/>
      <c r="AK77" s="524"/>
      <c r="AL77" s="524"/>
      <c r="AM77" s="524"/>
      <c r="AN77" s="513"/>
      <c r="AO77" s="513"/>
      <c r="AP77" s="513"/>
      <c r="AQ77" s="514"/>
      <c r="AR77" s="514"/>
      <c r="AS77" s="514"/>
    </row>
    <row r="78" spans="1:45" ht="15" customHeight="1" thickBot="1">
      <c r="B78" s="487" t="s">
        <v>74</v>
      </c>
      <c r="C78" s="489">
        <f t="shared" si="25"/>
        <v>0.79032258064516125</v>
      </c>
      <c r="D78" s="422">
        <f>IF($B$4="Conocimiento general",IF($J$4="Todas",SUMIFS(DB_Q6!$S$5:$S$254,DB_Q6!$F$5:$F$254,D$64,DB_Q6!$G$5:$G$254,1),SUMIFS(DB_Q6!$S$5:$S$254,DB_Q6!$E$5:$E$254,$J$4,DB_Q6!$F$5:$F$254,D$64,DB_Q6!$G$5:$G$254,1)),IF($J$4="Todas",SUMIFS(DB_Q6!$S$5:$S$254,DB_Q6!$F$5:$F$254,D$64),SUMIFS(DB_Q6!$S$5:$S$254,DB_Q6!$E$5:$E$254,$J$4,DB_Q6!$F$5:$F$254,D$64)))</f>
        <v>84</v>
      </c>
      <c r="E78" s="422">
        <f>IF($B$4="Conocimiento general",IF($J$4="Todas",SUMIFS(DB_Q6!$S$5:$S$254,DB_Q6!$F$5:$F$254,E$64,DB_Q6!$G$5:$G$254,1),SUMIFS(DB_Q6!$S$5:$S$254,DB_Q6!$E$5:$E$254,$J$4,DB_Q6!$F$5:$F$254,E$64,DB_Q6!$G$5:$G$254,1)),IF($J$4="Todas",SUMIFS(DB_Q6!$S$5:$S$254,DB_Q6!$F$5:$F$254,E$64),SUMIFS(DB_Q6!$S$5:$S$254,DB_Q6!$E$5:$E$254,$J$4,DB_Q6!$F$5:$F$254,E$64)))</f>
        <v>56</v>
      </c>
      <c r="F78" s="422">
        <f>IF($B$4="Conocimiento general",IF($J$4="Todas",SUMIFS(DB_Q6!$S$5:$S$254,DB_Q6!$F$5:$F$254,F$64,DB_Q6!$G$5:$G$254,1),SUMIFS(DB_Q6!$S$5:$S$254,DB_Q6!$E$5:$E$254,$J$4,DB_Q6!$F$5:$F$254,F$64,DB_Q6!$G$5:$G$254,1)),IF($J$4="Todas",SUMIFS(DB_Q6!$S$5:$S$254,DB_Q6!$F$5:$F$254,F$64),SUMIFS(DB_Q6!$S$5:$S$254,DB_Q6!$E$5:$E$254,$J$4,DB_Q6!$F$5:$F$254,F$64)))</f>
        <v>7</v>
      </c>
      <c r="G78" s="423">
        <f t="shared" si="26"/>
        <v>0.875</v>
      </c>
      <c r="H78" s="423">
        <f t="shared" si="26"/>
        <v>0.67469879518072284</v>
      </c>
      <c r="I78" s="423">
        <f t="shared" si="26"/>
        <v>1</v>
      </c>
      <c r="J78" s="448">
        <f>IF($B$4="Conocimiento general",IF($J$4="Todas",SUMIFS(DB_Q6!$S$5:$S$254,DB_Q6!$C$5:$C$254,J$64,DB_Q6!$G$5:$G$254,1),SUMIFS(DB_Q6!$S$5:$S$254,DB_Q6!$E$5:$E$254,$J$4,DB_Q6!$C$5:$C$254,J$64,DB_Q6!$G$5:$G$254,1)),IF($J$4="Todas",SUMIFS(DB_Q6!$S$5:$S$254,DB_Q6!$C$5:$C$254,J$64),SUMIFS(DB_Q6!$S$5:$S$254,DB_Q6!$E$5:$E$254,$J$4,DB_Q6!$C$5:$C$254,J$64)))</f>
        <v>13</v>
      </c>
      <c r="K78" s="422">
        <f>IF($B$4="Conocimiento general",IF($J$4="Todas",SUMIFS(DB_Q6!$S$5:$S$254,DB_Q6!$C$5:$C$254,K$64,DB_Q6!$G$5:$G$254,1),SUMIFS(DB_Q6!$S$5:$S$254,DB_Q6!$E$5:$E$254,$J$4,DB_Q6!$C$5:$C$254,K$64,DB_Q6!$G$5:$G$254,1)),IF($J$4="Todas",SUMIFS(DB_Q6!$S$5:$S$254,DB_Q6!$C$5:$C$254,K$64),SUMIFS(DB_Q6!$S$5:$S$254,DB_Q6!$E$5:$E$254,$J$4,DB_Q6!$C$5:$C$254,K$64)))</f>
        <v>45</v>
      </c>
      <c r="L78" s="422">
        <f>IF($B$4="Conocimiento general",IF($J$4="Todas",SUMIFS(DB_Q6!$S$5:$S$254,DB_Q6!$C$5:$C$254,L$64,DB_Q6!$G$5:$G$254,1),SUMIFS(DB_Q6!$S$5:$S$254,DB_Q6!$E$5:$E$254,$J$4,DB_Q6!$C$5:$C$254,L$64,DB_Q6!$G$5:$G$254,1)),IF($J$4="Todas",SUMIFS(DB_Q6!$S$5:$S$254,DB_Q6!$C$5:$C$254,L$64),SUMIFS(DB_Q6!$S$5:$S$254,DB_Q6!$E$5:$E$254,$J$4,DB_Q6!$C$5:$C$254,L$64)))</f>
        <v>68</v>
      </c>
      <c r="M78" s="422">
        <f>IF($B$4="Conocimiento general",IF($J$4="Todas",SUMIFS(DB_Q6!$S$5:$S$254,DB_Q6!$C$5:$C$254,M$64,DB_Q6!$G$5:$G$254,1),SUMIFS(DB_Q6!$S$5:$S$254,DB_Q6!$E$5:$E$254,$J$4,DB_Q6!$C$5:$C$254,M$64,DB_Q6!$G$5:$G$254,1)),IF($J$4="Todas",SUMIFS(DB_Q6!$S$5:$S$254,DB_Q6!$C$5:$C$254,M$64),SUMIFS(DB_Q6!$S$5:$S$254,DB_Q6!$E$5:$E$254,$J$4,DB_Q6!$C$5:$C$254,M$64)))</f>
        <v>14</v>
      </c>
      <c r="N78" s="422">
        <f>IF($B$4="Conocimiento general",IF($J$4="Todas",SUMIFS(DB_Q6!$S$5:$S$254,DB_Q6!$C$5:$C$254,N$64,DB_Q6!$G$5:$G$254,1),SUMIFS(DB_Q6!$S$5:$S$254,DB_Q6!$E$5:$E$254,$J$4,DB_Q6!$C$5:$C$254,N$64,DB_Q6!$G$5:$G$254,1)),IF($J$4="Todas",SUMIFS(DB_Q6!$S$5:$S$254,DB_Q6!$C$5:$C$254,N$64),SUMIFS(DB_Q6!$S$5:$S$254,DB_Q6!$E$5:$E$254,$J$4,DB_Q6!$C$5:$C$254,N$64)))</f>
        <v>7</v>
      </c>
      <c r="O78" s="423">
        <f t="shared" si="27"/>
        <v>0.68421052631578949</v>
      </c>
      <c r="P78" s="423">
        <f t="shared" si="27"/>
        <v>0.8035714285714286</v>
      </c>
      <c r="Q78" s="423">
        <f t="shared" si="27"/>
        <v>0.81927710843373491</v>
      </c>
      <c r="R78" s="423">
        <f t="shared" si="27"/>
        <v>0.66666666666666663</v>
      </c>
      <c r="S78" s="423">
        <f t="shared" si="27"/>
        <v>1</v>
      </c>
      <c r="T78" s="253"/>
      <c r="U78" s="253"/>
      <c r="V78" s="191"/>
      <c r="W78" s="191"/>
      <c r="X78" s="191"/>
      <c r="Y78" s="524"/>
      <c r="Z78" s="524"/>
      <c r="AA78" s="524"/>
      <c r="AB78" s="191"/>
      <c r="AC78" s="191"/>
      <c r="AD78" s="191"/>
      <c r="AE78" s="524"/>
      <c r="AF78" s="524"/>
      <c r="AG78" s="524"/>
      <c r="AH78" s="191"/>
      <c r="AI78" s="191"/>
      <c r="AJ78" s="191"/>
      <c r="AK78" s="524"/>
      <c r="AL78" s="524"/>
      <c r="AM78" s="524"/>
      <c r="AN78" s="513"/>
      <c r="AO78" s="513"/>
      <c r="AP78" s="513"/>
      <c r="AQ78" s="514"/>
      <c r="AR78" s="514"/>
      <c r="AS78" s="514"/>
    </row>
    <row r="79" spans="1:45" ht="15.75" customHeight="1" thickTop="1">
      <c r="D79" s="270">
        <f>IF($J$4="Todas",COUNTIF(DB_Q6!$F$5:$F$254,D$64),COUNTIFS(DB_Q6!$F$5:$F$254,D$64,DB_Q6!$E$5:$E$254,$J$4))</f>
        <v>113</v>
      </c>
      <c r="E79" s="270">
        <f>IF($J$4="Todas",COUNTIF(DB_Q6!$F$5:$F$254,E$64),COUNTIFS(DB_Q6!$F$5:$F$254,E$64,DB_Q6!$E$5:$E$254,$J$4))</f>
        <v>128</v>
      </c>
      <c r="F79" s="270">
        <f>IF($J$4="Todas",COUNTIF(DB_Q6!$F$5:$F$254,F$64),COUNTIFS(DB_Q6!$F$5:$F$254,F$64,DB_Q6!$E$5:$E$254,$J$4))</f>
        <v>9</v>
      </c>
      <c r="G79" s="270"/>
      <c r="H79" s="270"/>
      <c r="I79" s="270"/>
      <c r="J79" s="270">
        <f>IF($J$4="Todas",COUNTIF(DB_Q6!$C$5:$C$254,J$64),COUNTIFS(DB_Q6!$C$5:$C$254,J$64,DB_Q6!$E$5:$E$254,$J$4))</f>
        <v>39</v>
      </c>
      <c r="K79" s="270">
        <f>IF($J$4="Todas",COUNTIF(DB_Q6!$C$5:$C$254,K$64),COUNTIFS(DB_Q6!$C$5:$C$254,K$64,DB_Q6!$E$5:$E$254,$J$4))</f>
        <v>70</v>
      </c>
      <c r="L79" s="270">
        <f>IF($J$4="Todas",COUNTIF(DB_Q6!$C$5:$C$254,L$64),COUNTIFS(DB_Q6!$C$5:$C$254,L$64,DB_Q6!$E$5:$E$254,$J$4))</f>
        <v>106</v>
      </c>
      <c r="M79" s="270">
        <f>IF($J$4="Todas",COUNTIF(DB_Q6!$C$5:$C$254,M$64),COUNTIFS(DB_Q6!$C$5:$C$254,M$64,DB_Q6!$E$5:$E$254,$J$4))</f>
        <v>22</v>
      </c>
      <c r="N79" s="270">
        <f>IF($J$4="Todas",COUNTIF(DB_Q6!$C$5:$C$254,N$64),COUNTIFS(DB_Q6!$C$5:$C$254,N$64,DB_Q6!$E$5:$E$254,$J$4))</f>
        <v>13</v>
      </c>
      <c r="O79" s="270">
        <f>IF($J$4="Todas",COUNTIF(DB_Q6!$D$5:$D$254,O$64),COUNTIFS(DB_Q6!$D$5:$D$254,O$64,DB_Q6!$E$5:$E$254,$J$4))</f>
        <v>0</v>
      </c>
      <c r="P79" s="577"/>
      <c r="Q79" s="598"/>
      <c r="R79" s="511"/>
      <c r="S79" s="511"/>
      <c r="T79" s="599"/>
      <c r="U79" s="513"/>
      <c r="V79" s="513"/>
      <c r="W79" s="513"/>
      <c r="X79" s="513"/>
      <c r="Y79" s="513"/>
      <c r="Z79" s="513"/>
      <c r="AA79" s="513"/>
      <c r="AB79" s="513"/>
      <c r="AC79" s="513"/>
      <c r="AD79" s="513"/>
      <c r="AE79" s="513"/>
      <c r="AF79" s="513"/>
      <c r="AG79" s="513"/>
      <c r="AH79" s="513"/>
      <c r="AI79" s="513"/>
      <c r="AJ79" s="513"/>
      <c r="AK79" s="513"/>
      <c r="AL79" s="513"/>
      <c r="AM79" s="513"/>
      <c r="AN79" s="513"/>
      <c r="AO79" s="513"/>
      <c r="AP79" s="513"/>
      <c r="AQ79" s="514"/>
      <c r="AR79" s="514"/>
      <c r="AS79" s="514"/>
    </row>
    <row r="80" spans="1:45" ht="15" customHeight="1">
      <c r="I80" s="269"/>
      <c r="J80" s="269"/>
      <c r="K80" s="269"/>
      <c r="L80" s="269"/>
      <c r="M80" s="269"/>
      <c r="N80" s="269"/>
      <c r="O80" s="269"/>
      <c r="P80" s="372"/>
      <c r="Q80" s="372"/>
      <c r="R80" s="598"/>
      <c r="S80" s="600"/>
      <c r="T80" s="599"/>
      <c r="U80" s="513"/>
      <c r="V80" s="514"/>
      <c r="W80" s="514"/>
      <c r="X80" s="514"/>
      <c r="Y80" s="514"/>
      <c r="Z80" s="514"/>
      <c r="AA80" s="514"/>
      <c r="AB80" s="514"/>
      <c r="AC80" s="514"/>
      <c r="AD80" s="514"/>
      <c r="AE80" s="514"/>
      <c r="AF80" s="514"/>
      <c r="AG80" s="514"/>
      <c r="AH80" s="514"/>
      <c r="AI80" s="514"/>
      <c r="AJ80" s="514"/>
      <c r="AK80" s="514"/>
      <c r="AL80" s="514"/>
      <c r="AM80" s="514"/>
      <c r="AN80" s="514"/>
      <c r="AO80" s="514"/>
      <c r="AP80" s="514"/>
      <c r="AQ80" s="514"/>
      <c r="AR80" s="514"/>
      <c r="AS80" s="514"/>
    </row>
    <row r="81" spans="1:29" ht="15" customHeight="1">
      <c r="A81" s="261"/>
      <c r="L81" s="373"/>
      <c r="M81" s="373"/>
      <c r="N81" s="373"/>
      <c r="O81" s="373"/>
      <c r="P81" s="373"/>
      <c r="Q81" s="373"/>
      <c r="R81" s="373"/>
      <c r="S81" s="600"/>
      <c r="T81" s="599"/>
      <c r="U81" s="373"/>
    </row>
    <row r="82" spans="1:29" ht="15" customHeight="1">
      <c r="A82" s="261"/>
      <c r="L82" s="373"/>
      <c r="M82" s="373"/>
      <c r="N82" s="373"/>
      <c r="O82" s="373"/>
      <c r="P82" s="373"/>
      <c r="Q82" s="373"/>
      <c r="R82" s="373"/>
      <c r="S82" s="600"/>
      <c r="T82" s="599"/>
      <c r="U82" s="373"/>
      <c r="V82" s="530"/>
      <c r="W82" s="530"/>
      <c r="X82" s="530"/>
      <c r="Y82" s="530"/>
      <c r="Z82" s="530"/>
      <c r="AA82" s="530"/>
    </row>
    <row r="83" spans="1:29" ht="15" customHeight="1">
      <c r="A83" s="261"/>
      <c r="L83" s="373"/>
      <c r="M83" s="373"/>
      <c r="N83" s="373"/>
      <c r="O83" s="373"/>
      <c r="P83" s="373"/>
      <c r="Q83" s="373"/>
      <c r="R83" s="373"/>
      <c r="S83" s="373"/>
      <c r="T83" s="373"/>
      <c r="U83" s="373"/>
      <c r="V83" s="373"/>
      <c r="W83" s="373"/>
      <c r="X83" s="373"/>
      <c r="Y83" s="373"/>
      <c r="Z83" s="373"/>
      <c r="AA83" s="373"/>
      <c r="AB83" s="282"/>
      <c r="AC83" s="282"/>
    </row>
    <row r="84" spans="1:29" ht="15" customHeight="1">
      <c r="A84" s="261"/>
      <c r="L84" s="373"/>
      <c r="M84" s="373"/>
      <c r="N84" s="373"/>
      <c r="O84" s="373"/>
      <c r="P84" s="373"/>
      <c r="Q84" s="373"/>
      <c r="R84" s="373"/>
      <c r="S84" s="373"/>
      <c r="T84" s="373"/>
      <c r="U84" s="373"/>
      <c r="V84" s="371"/>
      <c r="W84" s="371"/>
      <c r="X84" s="371"/>
      <c r="Y84" s="371"/>
      <c r="Z84" s="371"/>
      <c r="AA84" s="371"/>
      <c r="AB84" s="282"/>
      <c r="AC84" s="282"/>
    </row>
    <row r="85" spans="1:29" ht="15" customHeight="1">
      <c r="A85" s="261"/>
      <c r="L85" s="373"/>
      <c r="M85" s="373"/>
      <c r="N85" s="373"/>
      <c r="O85" s="373"/>
      <c r="P85" s="373"/>
      <c r="Q85" s="373"/>
      <c r="R85" s="373"/>
      <c r="S85" s="374"/>
      <c r="T85" s="373"/>
      <c r="U85" s="373"/>
      <c r="V85" s="483"/>
      <c r="W85" s="483"/>
      <c r="X85" s="483"/>
      <c r="Y85" s="252"/>
      <c r="Z85" s="252"/>
      <c r="AA85" s="252"/>
      <c r="AB85" s="282"/>
      <c r="AC85" s="282"/>
    </row>
    <row r="86" spans="1:29" ht="15" customHeight="1">
      <c r="A86" s="261"/>
      <c r="L86" s="373"/>
      <c r="M86" s="373"/>
      <c r="N86" s="373"/>
      <c r="O86" s="373"/>
      <c r="P86" s="373"/>
      <c r="Q86" s="373"/>
      <c r="R86" s="373"/>
      <c r="S86" s="601"/>
      <c r="T86" s="602"/>
      <c r="U86" s="603"/>
      <c r="V86" s="438"/>
      <c r="W86" s="438"/>
      <c r="X86" s="438"/>
      <c r="Y86" s="253"/>
      <c r="Z86" s="253"/>
      <c r="AA86" s="253"/>
      <c r="AB86" s="282"/>
      <c r="AC86" s="282"/>
    </row>
    <row r="87" spans="1:29" ht="15" customHeight="1">
      <c r="A87" s="261"/>
      <c r="L87" s="373"/>
      <c r="M87" s="373"/>
      <c r="N87" s="373"/>
      <c r="O87" s="373"/>
      <c r="P87" s="373"/>
      <c r="Q87" s="373"/>
      <c r="R87" s="373"/>
      <c r="S87" s="604"/>
      <c r="T87" s="605"/>
      <c r="U87" s="606"/>
      <c r="V87" s="438"/>
      <c r="W87" s="438"/>
      <c r="X87" s="438"/>
      <c r="Y87" s="253"/>
      <c r="Z87" s="253"/>
      <c r="AA87" s="253"/>
      <c r="AB87" s="282"/>
      <c r="AC87" s="282"/>
    </row>
    <row r="88" spans="1:29" ht="15" customHeight="1">
      <c r="A88" s="261"/>
      <c r="L88" s="373"/>
      <c r="M88" s="373"/>
      <c r="N88" s="373"/>
      <c r="O88" s="373"/>
      <c r="P88" s="373"/>
      <c r="Q88" s="373"/>
      <c r="R88" s="373"/>
      <c r="S88" s="604"/>
      <c r="T88" s="605"/>
      <c r="U88" s="606"/>
      <c r="V88" s="438"/>
      <c r="W88" s="438"/>
      <c r="X88" s="438"/>
      <c r="Y88" s="253"/>
      <c r="Z88" s="253"/>
      <c r="AA88" s="253"/>
      <c r="AB88" s="282"/>
      <c r="AC88" s="282"/>
    </row>
    <row r="89" spans="1:29" ht="15" customHeight="1">
      <c r="A89" s="261"/>
      <c r="L89" s="373"/>
      <c r="M89" s="373"/>
      <c r="N89" s="373"/>
      <c r="O89" s="373"/>
      <c r="P89" s="373"/>
      <c r="Q89" s="373"/>
      <c r="R89" s="373"/>
      <c r="S89" s="604"/>
      <c r="T89" s="605"/>
      <c r="U89" s="606"/>
      <c r="V89" s="438"/>
      <c r="W89" s="438"/>
      <c r="X89" s="438"/>
      <c r="Y89" s="253"/>
      <c r="Z89" s="253"/>
      <c r="AA89" s="253"/>
      <c r="AB89" s="282"/>
      <c r="AC89" s="282"/>
    </row>
    <row r="90" spans="1:29" ht="15" customHeight="1">
      <c r="A90" s="261"/>
      <c r="L90" s="373"/>
      <c r="M90" s="373"/>
      <c r="N90" s="373"/>
      <c r="O90" s="373"/>
      <c r="P90" s="373"/>
      <c r="Q90" s="373"/>
      <c r="R90" s="373"/>
      <c r="S90" s="604"/>
      <c r="T90" s="605"/>
      <c r="U90" s="606"/>
      <c r="V90" s="438"/>
      <c r="W90" s="438"/>
      <c r="X90" s="438"/>
      <c r="Y90" s="253"/>
      <c r="Z90" s="253"/>
      <c r="AA90" s="253"/>
      <c r="AB90" s="282"/>
      <c r="AC90" s="282"/>
    </row>
    <row r="91" spans="1:29" ht="15" customHeight="1">
      <c r="A91" s="261"/>
      <c r="L91" s="373"/>
      <c r="M91" s="373"/>
      <c r="N91" s="373"/>
      <c r="O91" s="373"/>
      <c r="P91" s="373"/>
      <c r="Q91" s="373"/>
      <c r="R91" s="373"/>
      <c r="S91" s="604"/>
      <c r="T91" s="605"/>
      <c r="U91" s="606"/>
      <c r="V91" s="438"/>
      <c r="W91" s="438"/>
      <c r="X91" s="438"/>
      <c r="Y91" s="253"/>
      <c r="Z91" s="253"/>
      <c r="AA91" s="253"/>
      <c r="AB91" s="282"/>
      <c r="AC91" s="282"/>
    </row>
    <row r="92" spans="1:29" ht="15" customHeight="1">
      <c r="A92" s="261"/>
      <c r="L92" s="373"/>
      <c r="M92" s="373"/>
      <c r="N92" s="373"/>
      <c r="O92" s="373"/>
      <c r="P92" s="373"/>
      <c r="Q92" s="373"/>
      <c r="R92" s="373"/>
      <c r="S92" s="604"/>
      <c r="T92" s="605"/>
      <c r="U92" s="606"/>
      <c r="V92" s="438"/>
      <c r="W92" s="438"/>
      <c r="X92" s="438"/>
      <c r="Y92" s="253"/>
      <c r="Z92" s="253"/>
      <c r="AA92" s="253"/>
      <c r="AB92" s="282"/>
      <c r="AC92" s="282"/>
    </row>
    <row r="93" spans="1:29" ht="15" customHeight="1">
      <c r="A93" s="261"/>
      <c r="L93" s="373"/>
      <c r="M93" s="373"/>
      <c r="N93" s="373"/>
      <c r="O93" s="373"/>
      <c r="P93" s="373"/>
      <c r="Q93" s="373"/>
      <c r="R93" s="373"/>
      <c r="S93" s="604"/>
      <c r="T93" s="605"/>
      <c r="U93" s="606"/>
      <c r="V93" s="438"/>
      <c r="W93" s="438"/>
      <c r="X93" s="438"/>
      <c r="Y93" s="253"/>
      <c r="Z93" s="253"/>
      <c r="AA93" s="253"/>
      <c r="AB93" s="282"/>
      <c r="AC93" s="282"/>
    </row>
    <row r="94" spans="1:29" ht="15" customHeight="1">
      <c r="A94" s="261"/>
      <c r="L94" s="373"/>
      <c r="M94" s="373"/>
      <c r="N94" s="373"/>
      <c r="O94" s="373"/>
      <c r="P94" s="373"/>
      <c r="Q94" s="373"/>
      <c r="R94" s="373"/>
      <c r="S94" s="600"/>
      <c r="T94" s="607"/>
      <c r="U94" s="599"/>
      <c r="V94" s="438"/>
      <c r="W94" s="438"/>
      <c r="X94" s="438"/>
      <c r="Y94" s="253"/>
      <c r="Z94" s="253"/>
      <c r="AA94" s="253"/>
      <c r="AB94" s="282"/>
      <c r="AC94" s="282"/>
    </row>
    <row r="95" spans="1:29" ht="15" customHeight="1">
      <c r="A95" s="261"/>
      <c r="R95" s="530"/>
      <c r="S95" s="608"/>
      <c r="T95" s="609"/>
      <c r="U95" s="610"/>
      <c r="V95" s="438"/>
      <c r="W95" s="438"/>
      <c r="X95" s="438"/>
      <c r="Y95" s="253"/>
      <c r="Z95" s="253"/>
      <c r="AA95" s="253"/>
      <c r="AB95" s="282"/>
      <c r="AC95" s="282"/>
    </row>
    <row r="96" spans="1:29" ht="15" customHeight="1">
      <c r="A96" s="261"/>
      <c r="R96" s="530"/>
      <c r="S96" s="608"/>
      <c r="T96" s="609"/>
      <c r="U96" s="610"/>
      <c r="V96" s="438"/>
      <c r="W96" s="438"/>
      <c r="X96" s="438"/>
      <c r="Y96" s="253"/>
      <c r="Z96" s="253"/>
      <c r="AA96" s="253"/>
      <c r="AB96" s="282"/>
      <c r="AC96" s="282"/>
    </row>
    <row r="97" spans="1:29" ht="15" customHeight="1">
      <c r="A97" s="261"/>
      <c r="R97" s="530"/>
      <c r="S97" s="608"/>
      <c r="T97" s="609"/>
      <c r="U97" s="610"/>
      <c r="V97" s="438"/>
      <c r="W97" s="438"/>
      <c r="X97" s="438"/>
      <c r="Y97" s="253"/>
      <c r="Z97" s="253"/>
      <c r="AA97" s="253"/>
      <c r="AB97" s="282"/>
      <c r="AC97" s="282"/>
    </row>
    <row r="98" spans="1:29" ht="15" customHeight="1">
      <c r="A98" s="261"/>
      <c r="R98" s="530"/>
      <c r="S98" s="608"/>
      <c r="T98" s="609"/>
      <c r="U98" s="610"/>
      <c r="V98" s="438"/>
      <c r="W98" s="438"/>
      <c r="X98" s="438"/>
      <c r="Y98" s="253"/>
      <c r="Z98" s="253"/>
      <c r="AA98" s="253"/>
      <c r="AB98" s="282"/>
      <c r="AC98" s="282"/>
    </row>
    <row r="99" spans="1:29" ht="15" customHeight="1">
      <c r="A99" s="261"/>
      <c r="R99" s="530"/>
      <c r="S99" s="608"/>
      <c r="T99" s="609"/>
      <c r="U99" s="610"/>
      <c r="V99" s="438"/>
      <c r="W99" s="438"/>
      <c r="X99" s="438"/>
      <c r="Y99" s="253"/>
      <c r="Z99" s="253"/>
      <c r="AA99" s="253"/>
      <c r="AB99" s="282"/>
      <c r="AC99" s="282"/>
    </row>
    <row r="100" spans="1:29" ht="15" customHeight="1">
      <c r="A100" s="261"/>
      <c r="R100" s="530"/>
      <c r="S100" s="530"/>
      <c r="T100" s="530"/>
      <c r="U100" s="530"/>
      <c r="V100" s="373"/>
      <c r="W100" s="373"/>
      <c r="X100" s="373"/>
      <c r="Y100" s="373"/>
      <c r="Z100" s="373"/>
      <c r="AA100" s="373"/>
      <c r="AB100" s="282"/>
      <c r="AC100" s="282"/>
    </row>
    <row r="101" spans="1:29" ht="15" customHeight="1">
      <c r="A101" s="261"/>
      <c r="R101" s="530"/>
      <c r="S101" s="530"/>
      <c r="T101" s="530"/>
      <c r="U101" s="530"/>
      <c r="V101" s="373"/>
      <c r="W101" s="373"/>
      <c r="X101" s="373"/>
      <c r="Y101" s="373"/>
      <c r="Z101" s="373"/>
      <c r="AA101" s="373"/>
      <c r="AB101" s="282"/>
      <c r="AC101" s="282"/>
    </row>
    <row r="102" spans="1:29" ht="15" customHeight="1">
      <c r="A102" s="261"/>
      <c r="V102" s="282"/>
      <c r="W102" s="282"/>
      <c r="X102" s="282"/>
      <c r="Y102" s="282"/>
      <c r="Z102" s="282"/>
      <c r="AA102" s="282"/>
      <c r="AB102" s="282"/>
      <c r="AC102" s="282"/>
    </row>
    <row r="103" spans="1:29" ht="15" customHeight="1">
      <c r="A103" s="261"/>
      <c r="V103" s="282"/>
      <c r="W103" s="282"/>
      <c r="X103" s="282"/>
      <c r="Y103" s="282"/>
      <c r="Z103" s="282"/>
      <c r="AA103" s="282"/>
      <c r="AB103" s="282"/>
      <c r="AC103" s="282"/>
    </row>
    <row r="104" spans="1:29" ht="15" customHeight="1">
      <c r="A104" s="261"/>
      <c r="V104" s="282"/>
      <c r="W104" s="282"/>
      <c r="X104" s="282"/>
      <c r="Y104" s="282"/>
      <c r="Z104" s="282"/>
      <c r="AA104" s="282"/>
      <c r="AB104" s="282"/>
      <c r="AC104" s="282"/>
    </row>
    <row r="105" spans="1:29" ht="15" customHeight="1">
      <c r="A105" s="261"/>
      <c r="V105" s="282"/>
      <c r="W105" s="282"/>
      <c r="X105" s="282"/>
      <c r="Y105" s="282"/>
      <c r="Z105" s="282"/>
      <c r="AA105" s="282"/>
      <c r="AB105" s="282"/>
      <c r="AC105" s="282"/>
    </row>
    <row r="106" spans="1:29" ht="15" customHeight="1">
      <c r="A106" s="261"/>
      <c r="V106" s="282"/>
      <c r="W106" s="282"/>
      <c r="X106" s="282"/>
      <c r="Y106" s="282"/>
      <c r="Z106" s="282"/>
      <c r="AA106" s="282"/>
      <c r="AB106" s="282"/>
      <c r="AC106" s="282"/>
    </row>
    <row r="107" spans="1:29" ht="15" customHeight="1">
      <c r="A107" s="261"/>
    </row>
    <row r="108" spans="1:29" ht="15" customHeight="1">
      <c r="A108" s="261"/>
    </row>
    <row r="109" spans="1:29" ht="15" customHeight="1">
      <c r="A109" s="261"/>
    </row>
    <row r="110" spans="1:29" ht="15" customHeight="1">
      <c r="A110" s="261"/>
    </row>
    <row r="111" spans="1:29" ht="15" customHeight="1">
      <c r="A111" s="261"/>
    </row>
    <row r="112" spans="1:29" ht="15" customHeight="1">
      <c r="A112" s="261"/>
    </row>
    <row r="113" spans="1:1" ht="15" customHeight="1">
      <c r="A113" s="261"/>
    </row>
    <row r="114" spans="1:1" ht="15" customHeight="1">
      <c r="A114" s="261"/>
    </row>
    <row r="115" spans="1:1" ht="15" customHeight="1">
      <c r="A115" s="261"/>
    </row>
    <row r="116" spans="1:1" ht="15" customHeight="1">
      <c r="A116" s="261"/>
    </row>
    <row r="117" spans="1:1" ht="15" customHeight="1">
      <c r="A117" s="261"/>
    </row>
    <row r="118" spans="1:1" ht="15" customHeight="1">
      <c r="A118" s="261"/>
    </row>
    <row r="119" spans="1:1" ht="15" customHeight="1">
      <c r="A119" s="261"/>
    </row>
    <row r="120" spans="1:1" ht="15" customHeight="1">
      <c r="A120" s="261"/>
    </row>
    <row r="121" spans="1:1" ht="15" customHeight="1">
      <c r="A121" s="261"/>
    </row>
    <row r="122" spans="1:1" ht="15" customHeight="1">
      <c r="A122" s="261"/>
    </row>
    <row r="123" spans="1:1" ht="15" customHeight="1">
      <c r="A123" s="261"/>
    </row>
    <row r="124" spans="1:1" ht="15" customHeight="1">
      <c r="A124" s="261"/>
    </row>
    <row r="125" spans="1:1" ht="15" customHeight="1">
      <c r="A125" s="261"/>
    </row>
    <row r="126" spans="1:1" ht="15" customHeight="1">
      <c r="A126" s="261"/>
    </row>
    <row r="127" spans="1:1" ht="15" customHeight="1">
      <c r="A127" s="261"/>
    </row>
    <row r="128" spans="1:1" ht="15" customHeight="1">
      <c r="A128" s="261"/>
    </row>
    <row r="129" spans="1:1" ht="15" customHeight="1">
      <c r="A129" s="261"/>
    </row>
    <row r="130" spans="1:1" ht="15" customHeight="1">
      <c r="A130" s="261"/>
    </row>
    <row r="131" spans="1:1" ht="15" customHeight="1">
      <c r="A131" s="261"/>
    </row>
    <row r="132" spans="1:1" ht="15" customHeight="1">
      <c r="A132" s="261"/>
    </row>
    <row r="133" spans="1:1" ht="15" customHeight="1">
      <c r="A133" s="261"/>
    </row>
    <row r="134" spans="1:1" ht="15" customHeight="1">
      <c r="A134" s="261"/>
    </row>
    <row r="135" spans="1:1" ht="15" customHeight="1">
      <c r="A135" s="261"/>
    </row>
    <row r="136" spans="1:1" ht="15" customHeight="1">
      <c r="A136" s="261"/>
    </row>
    <row r="137" spans="1:1" ht="15" customHeight="1">
      <c r="A137" s="261"/>
    </row>
    <row r="138" spans="1:1" ht="15" customHeight="1">
      <c r="A138" s="261"/>
    </row>
    <row r="139" spans="1:1" ht="15" customHeight="1">
      <c r="A139" s="261"/>
    </row>
    <row r="140" spans="1:1" ht="15" customHeight="1">
      <c r="A140" s="261"/>
    </row>
    <row r="141" spans="1:1" ht="15" customHeight="1">
      <c r="A141" s="261"/>
    </row>
    <row r="142" spans="1:1" ht="15" customHeight="1">
      <c r="A142" s="261"/>
    </row>
    <row r="143" spans="1:1" ht="15" customHeight="1">
      <c r="A143" s="261"/>
    </row>
    <row r="144" spans="1:1" ht="15" customHeight="1">
      <c r="A144" s="261"/>
    </row>
    <row r="145" spans="1:1" ht="15" customHeight="1">
      <c r="A145" s="261"/>
    </row>
    <row r="146" spans="1:1" ht="15" customHeight="1">
      <c r="A146" s="261"/>
    </row>
    <row r="147" spans="1:1" ht="15" customHeight="1">
      <c r="A147" s="261"/>
    </row>
    <row r="148" spans="1:1" ht="15" customHeight="1">
      <c r="A148" s="261"/>
    </row>
    <row r="149" spans="1:1" ht="15" customHeight="1">
      <c r="A149" s="261"/>
    </row>
    <row r="150" spans="1:1" ht="15" customHeight="1">
      <c r="A150" s="261"/>
    </row>
    <row r="151" spans="1:1" ht="15" customHeight="1">
      <c r="A151" s="261"/>
    </row>
    <row r="152" spans="1:1" ht="15" customHeight="1">
      <c r="A152" s="261"/>
    </row>
    <row r="153" spans="1:1" ht="15" customHeight="1">
      <c r="A153" s="261"/>
    </row>
    <row r="154" spans="1:1" ht="15" customHeight="1">
      <c r="A154" s="261"/>
    </row>
    <row r="155" spans="1:1" ht="15" customHeight="1">
      <c r="A155" s="261"/>
    </row>
    <row r="156" spans="1:1" ht="15" customHeight="1">
      <c r="A156" s="261"/>
    </row>
    <row r="157" spans="1:1" ht="15" customHeight="1">
      <c r="A157" s="261"/>
    </row>
    <row r="158" spans="1:1" ht="15" customHeight="1">
      <c r="A158" s="261"/>
    </row>
    <row r="159" spans="1:1" ht="15" customHeight="1">
      <c r="A159" s="261"/>
    </row>
    <row r="160" spans="1:1" ht="15" customHeight="1">
      <c r="A160" s="261"/>
    </row>
    <row r="161" spans="1:1" ht="15" customHeight="1">
      <c r="A161" s="261"/>
    </row>
    <row r="162" spans="1:1" ht="15" customHeight="1">
      <c r="A162" s="261"/>
    </row>
    <row r="163" spans="1:1" ht="15" customHeight="1">
      <c r="A163" s="261"/>
    </row>
    <row r="164" spans="1:1" ht="15" customHeight="1">
      <c r="A164" s="261"/>
    </row>
    <row r="165" spans="1:1" ht="15" customHeight="1">
      <c r="A165" s="261"/>
    </row>
    <row r="166" spans="1:1" ht="15" customHeight="1">
      <c r="A166" s="261"/>
    </row>
    <row r="167" spans="1:1" ht="15" customHeight="1">
      <c r="A167" s="261"/>
    </row>
    <row r="168" spans="1:1" ht="15" customHeight="1">
      <c r="A168" s="261"/>
    </row>
    <row r="169" spans="1:1" ht="15" customHeight="1">
      <c r="A169" s="261"/>
    </row>
    <row r="170" spans="1:1" ht="15" customHeight="1">
      <c r="A170" s="261"/>
    </row>
    <row r="171" spans="1:1" ht="15" customHeight="1">
      <c r="A171" s="261"/>
    </row>
    <row r="172" spans="1:1" ht="15" customHeight="1">
      <c r="A172" s="261"/>
    </row>
    <row r="173" spans="1:1" ht="15" customHeight="1">
      <c r="A173" s="261"/>
    </row>
    <row r="174" spans="1:1" ht="15" customHeight="1">
      <c r="A174" s="261"/>
    </row>
    <row r="175" spans="1:1" ht="15" customHeight="1">
      <c r="A175" s="261"/>
    </row>
    <row r="176" spans="1:1" ht="15" customHeight="1">
      <c r="A176" s="261"/>
    </row>
    <row r="177" spans="1:1" ht="15" customHeight="1">
      <c r="A177" s="261"/>
    </row>
    <row r="178" spans="1:1" ht="15" customHeight="1">
      <c r="A178" s="261"/>
    </row>
    <row r="179" spans="1:1" ht="15" customHeight="1">
      <c r="A179" s="261"/>
    </row>
    <row r="180" spans="1:1" ht="15" customHeight="1">
      <c r="A180" s="261"/>
    </row>
    <row r="181" spans="1:1" ht="15" customHeight="1">
      <c r="A181" s="261"/>
    </row>
    <row r="182" spans="1:1" ht="15" customHeight="1">
      <c r="A182" s="261"/>
    </row>
    <row r="183" spans="1:1" ht="15" customHeight="1">
      <c r="A183" s="261"/>
    </row>
    <row r="184" spans="1:1" ht="15" customHeight="1">
      <c r="A184" s="261"/>
    </row>
    <row r="185" spans="1:1" ht="15" customHeight="1">
      <c r="A185" s="261"/>
    </row>
    <row r="186" spans="1:1" ht="15" customHeight="1">
      <c r="A186" s="261"/>
    </row>
    <row r="187" spans="1:1" ht="15" customHeight="1">
      <c r="A187" s="261"/>
    </row>
    <row r="188" spans="1:1" ht="15" customHeight="1">
      <c r="A188" s="261"/>
    </row>
    <row r="189" spans="1:1" ht="15" customHeight="1">
      <c r="A189" s="261"/>
    </row>
    <row r="190" spans="1:1" ht="15" customHeight="1">
      <c r="A190" s="261"/>
    </row>
    <row r="191" spans="1:1" ht="15" customHeight="1">
      <c r="A191" s="261"/>
    </row>
    <row r="192" spans="1:1" ht="15" customHeight="1">
      <c r="A192" s="261"/>
    </row>
    <row r="193" spans="1:1" ht="15" customHeight="1">
      <c r="A193" s="261"/>
    </row>
    <row r="194" spans="1:1" ht="15" customHeight="1">
      <c r="A194" s="261"/>
    </row>
    <row r="195" spans="1:1" ht="15" customHeight="1">
      <c r="A195" s="261"/>
    </row>
    <row r="196" spans="1:1" ht="15" customHeight="1">
      <c r="A196" s="261"/>
    </row>
    <row r="197" spans="1:1" ht="15" customHeight="1">
      <c r="A197" s="261"/>
    </row>
    <row r="198" spans="1:1" ht="15" customHeight="1">
      <c r="A198" s="261"/>
    </row>
    <row r="199" spans="1:1" ht="15" customHeight="1">
      <c r="A199" s="261"/>
    </row>
    <row r="200" spans="1:1" ht="15" customHeight="1">
      <c r="A200" s="261"/>
    </row>
    <row r="201" spans="1:1" ht="15" customHeight="1">
      <c r="A201" s="261"/>
    </row>
    <row r="202" spans="1:1" ht="15" customHeight="1">
      <c r="A202" s="261"/>
    </row>
    <row r="203" spans="1:1" ht="15" customHeight="1">
      <c r="A203" s="261"/>
    </row>
    <row r="204" spans="1:1" ht="15" customHeight="1">
      <c r="A204" s="261"/>
    </row>
    <row r="205" spans="1:1" ht="15" customHeight="1">
      <c r="A205" s="261"/>
    </row>
    <row r="206" spans="1:1" ht="15" customHeight="1">
      <c r="A206" s="261"/>
    </row>
    <row r="207" spans="1:1" ht="15" customHeight="1">
      <c r="A207" s="261"/>
    </row>
    <row r="208" spans="1:1" ht="15" customHeight="1">
      <c r="A208" s="261"/>
    </row>
    <row r="209" spans="1:1" ht="15" customHeight="1">
      <c r="A209" s="261"/>
    </row>
    <row r="210" spans="1:1" ht="15" customHeight="1">
      <c r="A210" s="261"/>
    </row>
    <row r="211" spans="1:1" ht="15" customHeight="1">
      <c r="A211" s="261"/>
    </row>
    <row r="212" spans="1:1" ht="15" customHeight="1">
      <c r="A212" s="261"/>
    </row>
    <row r="213" spans="1:1" ht="15" customHeight="1">
      <c r="A213" s="261"/>
    </row>
    <row r="214" spans="1:1" ht="15" customHeight="1">
      <c r="A214" s="261"/>
    </row>
    <row r="215" spans="1:1" ht="15" customHeight="1">
      <c r="A215" s="261"/>
    </row>
    <row r="216" spans="1:1" ht="15" customHeight="1">
      <c r="A216" s="261"/>
    </row>
    <row r="217" spans="1:1" ht="15" customHeight="1">
      <c r="A217" s="261"/>
    </row>
    <row r="218" spans="1:1" ht="15" customHeight="1">
      <c r="A218" s="261"/>
    </row>
    <row r="219" spans="1:1" ht="15" customHeight="1">
      <c r="A219" s="261"/>
    </row>
    <row r="220" spans="1:1" ht="15" customHeight="1">
      <c r="A220" s="261"/>
    </row>
    <row r="221" spans="1:1" ht="15" customHeight="1">
      <c r="A221" s="261"/>
    </row>
    <row r="222" spans="1:1" ht="15" customHeight="1">
      <c r="A222" s="261"/>
    </row>
    <row r="223" spans="1:1" ht="15" customHeight="1">
      <c r="A223" s="261"/>
    </row>
    <row r="224" spans="1:1" ht="15" customHeight="1">
      <c r="A224" s="261"/>
    </row>
    <row r="225" spans="1:1" ht="15" customHeight="1">
      <c r="A225" s="261"/>
    </row>
    <row r="226" spans="1:1" ht="15" customHeight="1">
      <c r="A226" s="261"/>
    </row>
    <row r="227" spans="1:1" ht="15" customHeight="1">
      <c r="A227" s="261"/>
    </row>
    <row r="228" spans="1:1" ht="15" customHeight="1">
      <c r="A228" s="261"/>
    </row>
    <row r="229" spans="1:1" ht="15" customHeight="1">
      <c r="A229" s="261"/>
    </row>
    <row r="230" spans="1:1" ht="15" customHeight="1">
      <c r="A230" s="261"/>
    </row>
    <row r="231" spans="1:1" ht="15" customHeight="1">
      <c r="A231" s="261"/>
    </row>
    <row r="232" spans="1:1" ht="15" customHeight="1">
      <c r="A232" s="261"/>
    </row>
    <row r="233" spans="1:1" ht="15" customHeight="1">
      <c r="A233" s="261"/>
    </row>
    <row r="234" spans="1:1" ht="15" customHeight="1">
      <c r="A234" s="261"/>
    </row>
    <row r="235" spans="1:1" ht="15" customHeight="1">
      <c r="A235" s="261"/>
    </row>
    <row r="236" spans="1:1" ht="15" customHeight="1">
      <c r="A236" s="261"/>
    </row>
    <row r="237" spans="1:1" ht="15" customHeight="1">
      <c r="A237" s="261"/>
    </row>
    <row r="238" spans="1:1" ht="15" customHeight="1">
      <c r="A238" s="261"/>
    </row>
    <row r="239" spans="1:1" ht="15" customHeight="1">
      <c r="A239" s="261"/>
    </row>
    <row r="240" spans="1:1" ht="15" customHeight="1">
      <c r="A240" s="261"/>
    </row>
    <row r="241" spans="1:1" ht="15" customHeight="1">
      <c r="A241" s="261"/>
    </row>
    <row r="242" spans="1:1" ht="15" customHeight="1">
      <c r="A242" s="261"/>
    </row>
    <row r="243" spans="1:1" ht="15" customHeight="1">
      <c r="A243" s="261"/>
    </row>
    <row r="244" spans="1:1" ht="15" customHeight="1">
      <c r="A244" s="261"/>
    </row>
    <row r="245" spans="1:1" ht="15" customHeight="1">
      <c r="A245" s="261"/>
    </row>
    <row r="246" spans="1:1" ht="15" customHeight="1">
      <c r="A246" s="261"/>
    </row>
    <row r="247" spans="1:1" ht="15" customHeight="1">
      <c r="A247" s="261"/>
    </row>
    <row r="248" spans="1:1" ht="15" customHeight="1">
      <c r="A248" s="261"/>
    </row>
    <row r="249" spans="1:1" ht="15" customHeight="1">
      <c r="A249" s="261"/>
    </row>
    <row r="250" spans="1:1" ht="15" customHeight="1">
      <c r="A250" s="261"/>
    </row>
    <row r="251" spans="1:1" ht="15" customHeight="1">
      <c r="A251" s="261"/>
    </row>
    <row r="252" spans="1:1" ht="15" customHeight="1">
      <c r="A252" s="261"/>
    </row>
    <row r="253" spans="1:1" ht="15" customHeight="1">
      <c r="A253" s="261"/>
    </row>
    <row r="254" spans="1:1" ht="15" customHeight="1">
      <c r="A254" s="261"/>
    </row>
    <row r="255" spans="1:1" ht="15" customHeight="1">
      <c r="A255" s="261"/>
    </row>
    <row r="256" spans="1:1" ht="15" customHeight="1">
      <c r="A256" s="261"/>
    </row>
    <row r="257" spans="1:1" ht="15" customHeight="1">
      <c r="A257" s="261"/>
    </row>
    <row r="258" spans="1:1" ht="15" customHeight="1">
      <c r="A258" s="261"/>
    </row>
    <row r="259" spans="1:1" ht="15" customHeight="1">
      <c r="A259" s="261"/>
    </row>
    <row r="260" spans="1:1" ht="15" customHeight="1">
      <c r="A260" s="261"/>
    </row>
    <row r="261" spans="1:1" ht="15" customHeight="1">
      <c r="A261" s="261"/>
    </row>
    <row r="262" spans="1:1" ht="15" customHeight="1">
      <c r="A262" s="261"/>
    </row>
    <row r="263" spans="1:1" ht="15" customHeight="1">
      <c r="A263" s="261"/>
    </row>
    <row r="264" spans="1:1" ht="15" customHeight="1">
      <c r="A264" s="261"/>
    </row>
    <row r="265" spans="1:1" ht="15" customHeight="1">
      <c r="A265" s="261"/>
    </row>
    <row r="266" spans="1:1" ht="15" customHeight="1">
      <c r="A266" s="261"/>
    </row>
    <row r="267" spans="1:1" ht="15" customHeight="1">
      <c r="A267" s="261"/>
    </row>
    <row r="268" spans="1:1" ht="15" customHeight="1">
      <c r="A268" s="261"/>
    </row>
    <row r="269" spans="1:1" ht="15" customHeight="1">
      <c r="A269" s="261"/>
    </row>
    <row r="270" spans="1:1" ht="15" customHeight="1">
      <c r="A270" s="261"/>
    </row>
    <row r="271" spans="1:1" ht="15" customHeight="1">
      <c r="A271" s="261"/>
    </row>
    <row r="272" spans="1:1" ht="15" customHeight="1">
      <c r="A272" s="261"/>
    </row>
    <row r="273" spans="1:1" ht="15" customHeight="1">
      <c r="A273" s="261"/>
    </row>
    <row r="274" spans="1:1" ht="15" customHeight="1">
      <c r="A274" s="261"/>
    </row>
    <row r="275" spans="1:1" ht="15" customHeight="1">
      <c r="A275" s="261"/>
    </row>
    <row r="276" spans="1:1" ht="15" customHeight="1">
      <c r="A276" s="261"/>
    </row>
    <row r="277" spans="1:1" ht="15" customHeight="1">
      <c r="A277" s="261"/>
    </row>
    <row r="278" spans="1:1" ht="15" customHeight="1">
      <c r="A278" s="261"/>
    </row>
    <row r="279" spans="1:1" ht="15" customHeight="1">
      <c r="A279" s="261"/>
    </row>
    <row r="280" spans="1:1" ht="15" customHeight="1">
      <c r="A280" s="261"/>
    </row>
    <row r="281" spans="1:1" ht="15" customHeight="1">
      <c r="A281" s="261"/>
    </row>
    <row r="282" spans="1:1" ht="15" customHeight="1">
      <c r="A282" s="261"/>
    </row>
    <row r="283" spans="1:1" ht="15" customHeight="1">
      <c r="A283" s="261"/>
    </row>
    <row r="284" spans="1:1" ht="15" customHeight="1">
      <c r="A284" s="261"/>
    </row>
    <row r="285" spans="1:1" ht="15" customHeight="1">
      <c r="A285" s="261"/>
    </row>
    <row r="286" spans="1:1" ht="15" customHeight="1">
      <c r="A286" s="261"/>
    </row>
    <row r="287" spans="1:1" ht="15" customHeight="1">
      <c r="A287" s="261"/>
    </row>
    <row r="288" spans="1:1" ht="15" customHeight="1">
      <c r="A288" s="261"/>
    </row>
    <row r="289" spans="1:1" ht="15" customHeight="1">
      <c r="A289" s="261"/>
    </row>
    <row r="290" spans="1:1" ht="15" customHeight="1">
      <c r="A290" s="261"/>
    </row>
    <row r="291" spans="1:1" ht="15" customHeight="1">
      <c r="A291" s="261"/>
    </row>
    <row r="292" spans="1:1" ht="15" customHeight="1">
      <c r="A292" s="261"/>
    </row>
    <row r="293" spans="1:1" ht="15" customHeight="1">
      <c r="A293" s="261"/>
    </row>
    <row r="294" spans="1:1" ht="15" customHeight="1">
      <c r="A294" s="261"/>
    </row>
    <row r="295" spans="1:1" ht="15" customHeight="1">
      <c r="A295" s="261"/>
    </row>
    <row r="296" spans="1:1" ht="15" customHeight="1">
      <c r="A296" s="261"/>
    </row>
    <row r="297" spans="1:1" ht="15" customHeight="1">
      <c r="A297" s="261"/>
    </row>
    <row r="298" spans="1:1" ht="15" customHeight="1">
      <c r="A298" s="261"/>
    </row>
    <row r="299" spans="1:1" ht="15" customHeight="1">
      <c r="A299" s="261"/>
    </row>
    <row r="300" spans="1:1" ht="15" customHeight="1">
      <c r="A300" s="261"/>
    </row>
    <row r="301" spans="1:1" ht="15" customHeight="1">
      <c r="A301" s="261"/>
    </row>
    <row r="302" spans="1:1" ht="15" customHeight="1">
      <c r="A302" s="261"/>
    </row>
    <row r="303" spans="1:1" ht="15" customHeight="1">
      <c r="A303" s="261"/>
    </row>
    <row r="304" spans="1:1" ht="15" customHeight="1">
      <c r="A304" s="261"/>
    </row>
    <row r="305" spans="1:1" ht="15" customHeight="1">
      <c r="A305" s="261"/>
    </row>
    <row r="306" spans="1:1" ht="15" customHeight="1">
      <c r="A306" s="261"/>
    </row>
    <row r="307" spans="1:1" ht="15" customHeight="1">
      <c r="A307" s="261"/>
    </row>
    <row r="308" spans="1:1" ht="15" customHeight="1">
      <c r="A308" s="261"/>
    </row>
    <row r="309" spans="1:1" ht="15" customHeight="1">
      <c r="A309" s="261"/>
    </row>
    <row r="310" spans="1:1" ht="15" customHeight="1">
      <c r="A310" s="261"/>
    </row>
    <row r="311" spans="1:1" ht="15" customHeight="1">
      <c r="A311" s="261"/>
    </row>
    <row r="312" spans="1:1" ht="15" customHeight="1">
      <c r="A312" s="261"/>
    </row>
    <row r="313" spans="1:1" ht="15" customHeight="1">
      <c r="A313" s="261"/>
    </row>
    <row r="314" spans="1:1" ht="15" customHeight="1">
      <c r="A314" s="261"/>
    </row>
    <row r="315" spans="1:1" ht="15" customHeight="1">
      <c r="A315" s="261"/>
    </row>
    <row r="316" spans="1:1" ht="15" customHeight="1">
      <c r="A316" s="261"/>
    </row>
    <row r="317" spans="1:1" ht="15" customHeight="1">
      <c r="A317" s="261"/>
    </row>
    <row r="318" spans="1:1" ht="15" customHeight="1">
      <c r="A318" s="261"/>
    </row>
    <row r="319" spans="1:1" ht="15" customHeight="1">
      <c r="A319" s="261"/>
    </row>
    <row r="320" spans="1:1" ht="15" customHeight="1">
      <c r="A320" s="261"/>
    </row>
    <row r="321" spans="1:1" ht="15" customHeight="1">
      <c r="A321" s="261"/>
    </row>
    <row r="322" spans="1:1" ht="15" customHeight="1">
      <c r="A322" s="261"/>
    </row>
    <row r="323" spans="1:1" ht="15" customHeight="1">
      <c r="A323" s="261"/>
    </row>
    <row r="324" spans="1:1" ht="15" customHeight="1">
      <c r="A324" s="261"/>
    </row>
  </sheetData>
  <sheetProtection password="E269" sheet="1" objects="1" scenarios="1" selectLockedCells="1"/>
  <dataValidations count="2">
    <dataValidation type="list" allowBlank="1" showInputMessage="1" showErrorMessage="1" sqref="J4">
      <formula1>$J$1:$M$1</formula1>
    </dataValidation>
    <dataValidation type="list" allowBlank="1" showInputMessage="1" showErrorMessage="1" sqref="B4">
      <formula1>$J$2:$K$2</formula1>
    </dataValidation>
  </dataValidations>
  <pageMargins left="0.7" right="0.7" top="0.75" bottom="0.75" header="0.3" footer="0.3"/>
  <pageSetup paperSize="9" scale="24"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
  <dimension ref="A1:AA68"/>
  <sheetViews>
    <sheetView showGridLines="0" showRowColHeaders="0" showZeros="0" zoomScaleNormal="100" zoomScaleSheetLayoutView="100" workbookViewId="0">
      <selection activeCell="J4" sqref="J4"/>
    </sheetView>
  </sheetViews>
  <sheetFormatPr baseColWidth="10" defaultRowHeight="12.75"/>
  <cols>
    <col min="1" max="1" width="1.625" style="261" customWidth="1"/>
    <col min="2" max="2" width="18.625" style="261" customWidth="1"/>
    <col min="3" max="4" width="11.625" style="261" customWidth="1"/>
    <col min="5" max="5" width="8.625" style="261" customWidth="1"/>
    <col min="6" max="6" width="10.625" style="261" customWidth="1"/>
    <col min="7" max="7" width="11.625" style="261" customWidth="1"/>
    <col min="8" max="8" width="10.625" style="261" customWidth="1"/>
    <col min="9" max="10" width="11.625" style="261" customWidth="1"/>
    <col min="11" max="12" width="10.625" style="261" customWidth="1"/>
    <col min="13" max="14" width="9.625" style="261" customWidth="1"/>
    <col min="15" max="15" width="10.625" style="261" customWidth="1"/>
    <col min="16" max="17" width="11.625" style="261" customWidth="1"/>
    <col min="18" max="19" width="8.625" style="261" customWidth="1"/>
    <col min="20" max="20" width="10.625" style="261" customWidth="1"/>
    <col min="21" max="21" width="8.625" style="261" customWidth="1"/>
    <col min="22" max="22" width="8.375" style="261" bestFit="1" customWidth="1"/>
    <col min="23" max="23" width="10.875" style="261" bestFit="1" customWidth="1"/>
    <col min="24" max="27" width="5" style="261" bestFit="1" customWidth="1"/>
    <col min="28" max="28" width="4.875" style="261" bestFit="1" customWidth="1"/>
    <col min="29" max="16384" width="11" style="261"/>
  </cols>
  <sheetData>
    <row r="1" spans="1:25" s="269" customFormat="1">
      <c r="D1" s="270"/>
      <c r="E1" s="270"/>
      <c r="H1" s="270"/>
      <c r="I1" s="270"/>
      <c r="J1" s="269" t="s">
        <v>291</v>
      </c>
      <c r="K1" s="270" t="s">
        <v>207</v>
      </c>
      <c r="L1" s="271" t="s">
        <v>208</v>
      </c>
      <c r="M1" s="269" t="s">
        <v>209</v>
      </c>
      <c r="N1" s="270"/>
      <c r="O1" s="270"/>
      <c r="P1" s="270"/>
      <c r="Q1" s="270"/>
      <c r="V1" s="270"/>
      <c r="W1" s="270"/>
      <c r="X1" s="270"/>
      <c r="Y1" s="270"/>
    </row>
    <row r="2" spans="1:25" s="269" customFormat="1" ht="18.75">
      <c r="B2" s="272" t="s">
        <v>373</v>
      </c>
      <c r="D2" s="270"/>
      <c r="E2" s="270"/>
      <c r="H2" s="270"/>
      <c r="I2" s="270"/>
      <c r="J2" s="202" t="s">
        <v>121</v>
      </c>
      <c r="K2" s="387" t="s">
        <v>77</v>
      </c>
      <c r="L2" s="270"/>
      <c r="M2" s="270"/>
      <c r="N2" s="270"/>
      <c r="O2" s="270"/>
      <c r="P2" s="270"/>
      <c r="Q2" s="270"/>
      <c r="Y2" s="270"/>
    </row>
    <row r="3" spans="1:25" s="269" customFormat="1">
      <c r="B3" s="388"/>
      <c r="C3" s="202" t="s">
        <v>121</v>
      </c>
      <c r="D3" s="387" t="s">
        <v>77</v>
      </c>
      <c r="H3" s="270"/>
      <c r="I3" s="270"/>
      <c r="O3" s="342"/>
      <c r="P3" s="270"/>
      <c r="Q3" s="270"/>
      <c r="R3" s="270"/>
      <c r="S3" s="497"/>
      <c r="T3" s="342"/>
      <c r="U3" s="342"/>
    </row>
    <row r="4" spans="1:25" s="269" customFormat="1">
      <c r="B4" s="273" t="s">
        <v>77</v>
      </c>
      <c r="C4" s="200" t="s">
        <v>198</v>
      </c>
      <c r="D4" s="270"/>
      <c r="E4" s="270"/>
      <c r="H4" s="270"/>
      <c r="I4" s="270"/>
      <c r="J4" s="266" t="s">
        <v>291</v>
      </c>
      <c r="K4" s="200" t="s">
        <v>88</v>
      </c>
      <c r="M4" s="282"/>
      <c r="N4" s="342"/>
      <c r="O4" s="342"/>
      <c r="P4" s="268" t="s">
        <v>364</v>
      </c>
      <c r="S4" s="342"/>
      <c r="T4" s="342"/>
      <c r="U4" s="370"/>
    </row>
    <row r="5" spans="1:25" s="269" customFormat="1">
      <c r="D5" s="270"/>
      <c r="E5" s="270"/>
      <c r="H5" s="270"/>
      <c r="I5" s="270"/>
      <c r="J5" s="270"/>
      <c r="M5" s="261"/>
      <c r="N5" s="261"/>
      <c r="O5" s="261"/>
      <c r="P5" s="431" t="s">
        <v>54</v>
      </c>
      <c r="Q5" s="431"/>
      <c r="R5" s="431"/>
      <c r="S5" s="531"/>
      <c r="T5" s="431"/>
      <c r="U5" s="431"/>
    </row>
    <row r="6" spans="1:25" s="269" customFormat="1">
      <c r="B6" s="201" t="s">
        <v>88</v>
      </c>
      <c r="C6" s="196" t="str">
        <f>J4</f>
        <v>Todas</v>
      </c>
      <c r="D6" s="270"/>
      <c r="E6" s="270"/>
      <c r="H6" s="270"/>
      <c r="I6" s="270"/>
      <c r="J6" s="270"/>
      <c r="M6" s="261"/>
      <c r="N6" s="261"/>
      <c r="O6" s="261"/>
      <c r="P6" s="532" t="s">
        <v>207</v>
      </c>
      <c r="Q6" s="532" t="s">
        <v>208</v>
      </c>
      <c r="R6" s="532" t="s">
        <v>209</v>
      </c>
      <c r="S6" s="533" t="s">
        <v>207</v>
      </c>
      <c r="T6" s="533" t="s">
        <v>208</v>
      </c>
      <c r="U6" s="533" t="s">
        <v>209</v>
      </c>
    </row>
    <row r="7" spans="1:25" s="269" customFormat="1">
      <c r="B7" s="534" t="s">
        <v>181</v>
      </c>
      <c r="C7" s="534" t="s">
        <v>46</v>
      </c>
      <c r="D7" s="271" t="s">
        <v>208</v>
      </c>
      <c r="E7" s="269" t="s">
        <v>209</v>
      </c>
      <c r="F7" s="269">
        <f>IF($B$4="Entrevistas totales",IF($J$4="Todas",SUM($P$16:$R$16),HLOOKUP($J$4,$P$3:$R$16,2,)),IF($J$4="Todas",SUM($P$7:$R$7),HLOOKUP($J$4,$P$6:$R$7,2,)))</f>
        <v>186</v>
      </c>
      <c r="G7" s="535" t="str">
        <f>B4</f>
        <v>Conocimiento general</v>
      </c>
      <c r="H7" s="270"/>
      <c r="I7" s="270"/>
      <c r="J7" s="270"/>
      <c r="L7" s="269">
        <v>2</v>
      </c>
      <c r="M7" s="536"/>
      <c r="N7" s="537" t="str">
        <f>B4</f>
        <v>Conocimiento general</v>
      </c>
      <c r="O7" s="536"/>
      <c r="P7" s="538">
        <f>COUNTIFS(DB_Q7!$E$5:$E$254,P$6,DB_Q7!$G$5:$G$254,1)</f>
        <v>70</v>
      </c>
      <c r="Q7" s="538">
        <f>COUNTIFS(DB_Q7!$E$5:$E$254,Q$6,DB_Q7!$G$5:$G$254,1)</f>
        <v>82</v>
      </c>
      <c r="R7" s="538">
        <f>COUNTIFS(DB_Q7!$E$5:$E$254,R$6,DB_Q7!$G$5:$G$254,1)</f>
        <v>34</v>
      </c>
      <c r="S7" s="539">
        <f>IFERROR(P7/P$16,)</f>
        <v>1</v>
      </c>
      <c r="T7" s="539">
        <f>IFERROR(Q7/Q$16,)</f>
        <v>1</v>
      </c>
      <c r="U7" s="539">
        <f>IFERROR(R7/R$16,)</f>
        <v>1</v>
      </c>
    </row>
    <row r="8" spans="1:25" s="269" customFormat="1">
      <c r="A8" s="269">
        <v>1</v>
      </c>
      <c r="B8" s="540" t="str">
        <f t="shared" ref="B8:B15" si="0">VLOOKUP(C8,$J$8:$K$15,2,)</f>
        <v>Más sostenible</v>
      </c>
      <c r="C8" s="541">
        <f>LARGE($J$8:$J$15,F8)</f>
        <v>0.95161290322580649</v>
      </c>
      <c r="D8" s="270"/>
      <c r="E8" s="270"/>
      <c r="F8" s="269">
        <v>1</v>
      </c>
      <c r="G8" s="542">
        <f t="shared" ref="G8:G15" si="1">IF($J$4="Todas",SUM(P8:R8),HLOOKUP($J$4,$P$6:$R$15,L8,))</f>
        <v>155</v>
      </c>
      <c r="H8" s="269">
        <f>COUNTIF(G8:G15,G8)</f>
        <v>1</v>
      </c>
      <c r="I8" s="269">
        <f>IF(H8=1,G8,G8+A8/100000)</f>
        <v>155</v>
      </c>
      <c r="J8" s="467">
        <f t="shared" ref="J8:J15" si="2">I8/$F$7</f>
        <v>0.83333333333333337</v>
      </c>
      <c r="K8" s="269" t="s">
        <v>75</v>
      </c>
      <c r="L8" s="269">
        <v>3</v>
      </c>
      <c r="M8" s="543"/>
      <c r="N8" s="543" t="s">
        <v>75</v>
      </c>
      <c r="O8" s="544">
        <f t="shared" ref="O8:O15" si="3">IFERROR(IF($B$4="Entrevistas totales",SUM(P8:R8)/SUM($P$16:$R$16),SUM(P8:R8)/SUM($P$7:$R$7)),)</f>
        <v>0.83333333333333337</v>
      </c>
      <c r="P8" s="545">
        <f>SUMIFS(DB_Q7!$H$5:$H$254,DB_Q7!$E$5:$E$254,P$6)</f>
        <v>59</v>
      </c>
      <c r="Q8" s="545">
        <f>SUMIFS(DB_Q7!$H$5:$H$254,DB_Q7!$E$5:$E$254,Q$6)</f>
        <v>69</v>
      </c>
      <c r="R8" s="545">
        <f>SUMIFS(DB_Q7!$H$5:$H$254,DB_Q7!$E$5:$E$254,R$6)</f>
        <v>27</v>
      </c>
      <c r="S8" s="546">
        <f t="shared" ref="S8:U15" si="4">IFERROR(IF($B$4="Entrevistas totales",P8/P$16,P8/P$7),)</f>
        <v>0.84285714285714286</v>
      </c>
      <c r="T8" s="546">
        <f t="shared" si="4"/>
        <v>0.84146341463414631</v>
      </c>
      <c r="U8" s="546">
        <f t="shared" si="4"/>
        <v>0.79411764705882348</v>
      </c>
    </row>
    <row r="9" spans="1:25" s="269" customFormat="1">
      <c r="A9" s="269">
        <v>2</v>
      </c>
      <c r="B9" s="547" t="str">
        <f t="shared" si="0"/>
        <v>Alta inversión</v>
      </c>
      <c r="C9" s="548">
        <f t="shared" ref="C9:C15" si="5">LARGE($J$8:$J$15,F9)</f>
        <v>0.83333333333333337</v>
      </c>
      <c r="D9" s="270"/>
      <c r="E9" s="270"/>
      <c r="F9" s="269">
        <v>2</v>
      </c>
      <c r="G9" s="542">
        <f t="shared" si="1"/>
        <v>38</v>
      </c>
      <c r="H9" s="269">
        <f t="shared" ref="H9:H15" si="6">COUNTIF(G9:G17,G9)</f>
        <v>2</v>
      </c>
      <c r="I9" s="269">
        <f t="shared" ref="I9:I15" si="7">IF(H9=1,G9,G9+A9/100000)</f>
        <v>38.000019999999999</v>
      </c>
      <c r="J9" s="467">
        <f t="shared" si="2"/>
        <v>0.20430118279569892</v>
      </c>
      <c r="K9" s="269" t="s">
        <v>179</v>
      </c>
      <c r="L9" s="269">
        <v>4</v>
      </c>
      <c r="M9" s="549"/>
      <c r="N9" s="549" t="s">
        <v>179</v>
      </c>
      <c r="O9" s="550">
        <f t="shared" si="3"/>
        <v>0.20430107526881722</v>
      </c>
      <c r="P9" s="551">
        <f>SUMIFS(DB_Q7!$I$5:$I$254,DB_Q7!$E$5:$E$254,P$6)</f>
        <v>10</v>
      </c>
      <c r="Q9" s="551">
        <f>SUMIFS(DB_Q7!$I$5:$I$254,DB_Q7!$E$5:$E$254,Q$6)</f>
        <v>25</v>
      </c>
      <c r="R9" s="551">
        <f>SUMIFS(DB_Q7!$I$5:$I$254,DB_Q7!$E$5:$E$254,R$6)</f>
        <v>3</v>
      </c>
      <c r="S9" s="552">
        <f t="shared" si="4"/>
        <v>0.14285714285714285</v>
      </c>
      <c r="T9" s="552">
        <f t="shared" si="4"/>
        <v>0.3048780487804878</v>
      </c>
      <c r="U9" s="552">
        <f t="shared" si="4"/>
        <v>8.8235294117647065E-2</v>
      </c>
    </row>
    <row r="10" spans="1:25" s="269" customFormat="1">
      <c r="A10" s="269">
        <v>3</v>
      </c>
      <c r="B10" s="547" t="str">
        <f t="shared" si="0"/>
        <v>Alto impacto visual</v>
      </c>
      <c r="C10" s="548">
        <f t="shared" si="5"/>
        <v>0.79569892473118276</v>
      </c>
      <c r="D10" s="270"/>
      <c r="E10" s="270"/>
      <c r="F10" s="269">
        <v>3</v>
      </c>
      <c r="G10" s="542">
        <f t="shared" si="1"/>
        <v>144</v>
      </c>
      <c r="H10" s="269">
        <f t="shared" si="6"/>
        <v>1</v>
      </c>
      <c r="I10" s="269">
        <f t="shared" si="7"/>
        <v>144</v>
      </c>
      <c r="J10" s="467">
        <f t="shared" si="2"/>
        <v>0.77419354838709675</v>
      </c>
      <c r="K10" s="269" t="s">
        <v>321</v>
      </c>
      <c r="L10" s="269">
        <v>5</v>
      </c>
      <c r="M10" s="549"/>
      <c r="N10" s="549" t="s">
        <v>321</v>
      </c>
      <c r="O10" s="550">
        <f t="shared" si="3"/>
        <v>0.77419354838709675</v>
      </c>
      <c r="P10" s="551">
        <f>SUMIFS(DB_Q7!$J$5:$J$254,DB_Q7!$E$5:$E$254,P$6)</f>
        <v>52</v>
      </c>
      <c r="Q10" s="551">
        <f>SUMIFS(DB_Q7!$J$5:$J$254,DB_Q7!$E$5:$E$254,Q$6)</f>
        <v>69</v>
      </c>
      <c r="R10" s="551">
        <f>SUMIFS(DB_Q7!$J$5:$J$254,DB_Q7!$E$5:$E$254,R$6)</f>
        <v>23</v>
      </c>
      <c r="S10" s="552">
        <f t="shared" si="4"/>
        <v>0.74285714285714288</v>
      </c>
      <c r="T10" s="552">
        <f t="shared" si="4"/>
        <v>0.84146341463414631</v>
      </c>
      <c r="U10" s="552">
        <f t="shared" si="4"/>
        <v>0.67647058823529416</v>
      </c>
    </row>
    <row r="11" spans="1:25" s="269" customFormat="1">
      <c r="A11" s="269">
        <v>4</v>
      </c>
      <c r="B11" s="547" t="str">
        <f t="shared" si="0"/>
        <v>Mayores ahorros</v>
      </c>
      <c r="C11" s="548">
        <f t="shared" si="5"/>
        <v>0.77419354838709675</v>
      </c>
      <c r="D11" s="270"/>
      <c r="E11" s="270"/>
      <c r="F11" s="269">
        <v>4</v>
      </c>
      <c r="G11" s="542">
        <f t="shared" si="1"/>
        <v>177</v>
      </c>
      <c r="H11" s="269">
        <f t="shared" si="6"/>
        <v>1</v>
      </c>
      <c r="I11" s="269">
        <f t="shared" si="7"/>
        <v>177</v>
      </c>
      <c r="J11" s="467">
        <f t="shared" si="2"/>
        <v>0.95161290322580649</v>
      </c>
      <c r="K11" s="269" t="s">
        <v>322</v>
      </c>
      <c r="L11" s="269">
        <v>6</v>
      </c>
      <c r="M11" s="549"/>
      <c r="N11" s="549" t="s">
        <v>322</v>
      </c>
      <c r="O11" s="550">
        <f t="shared" si="3"/>
        <v>0.95161290322580649</v>
      </c>
      <c r="P11" s="551">
        <f>SUMIFS(DB_Q7!$K$5:$K$254,DB_Q7!$E$5:$E$254,P$6)</f>
        <v>68</v>
      </c>
      <c r="Q11" s="551">
        <f>SUMIFS(DB_Q7!$K$5:$K$254,DB_Q7!$E$5:$E$254,Q$6)</f>
        <v>79</v>
      </c>
      <c r="R11" s="551">
        <f>SUMIFS(DB_Q7!$K$5:$K$254,DB_Q7!$E$5:$E$254,R$6)</f>
        <v>30</v>
      </c>
      <c r="S11" s="552">
        <f t="shared" si="4"/>
        <v>0.97142857142857142</v>
      </c>
      <c r="T11" s="552">
        <f t="shared" si="4"/>
        <v>0.96341463414634143</v>
      </c>
      <c r="U11" s="552">
        <f t="shared" si="4"/>
        <v>0.88235294117647056</v>
      </c>
    </row>
    <row r="12" spans="1:25" s="269" customFormat="1">
      <c r="A12" s="269">
        <v>5</v>
      </c>
      <c r="B12" s="547" t="str">
        <f t="shared" si="0"/>
        <v>Más seguro</v>
      </c>
      <c r="C12" s="548">
        <f t="shared" si="5"/>
        <v>0.29032258064516131</v>
      </c>
      <c r="D12" s="270"/>
      <c r="E12" s="270"/>
      <c r="F12" s="269">
        <v>5</v>
      </c>
      <c r="G12" s="542">
        <f t="shared" si="1"/>
        <v>38</v>
      </c>
      <c r="H12" s="269">
        <f t="shared" si="6"/>
        <v>1</v>
      </c>
      <c r="I12" s="269">
        <f t="shared" si="7"/>
        <v>38</v>
      </c>
      <c r="J12" s="467">
        <f t="shared" si="2"/>
        <v>0.20430107526881722</v>
      </c>
      <c r="K12" s="269" t="s">
        <v>323</v>
      </c>
      <c r="L12" s="269">
        <v>7</v>
      </c>
      <c r="M12" s="549"/>
      <c r="N12" s="549" t="s">
        <v>323</v>
      </c>
      <c r="O12" s="550">
        <f t="shared" si="3"/>
        <v>0.20430107526881722</v>
      </c>
      <c r="P12" s="551">
        <f>SUMIFS(DB_Q7!$L$5:$L$254,DB_Q7!$E$5:$E$254,P$6)</f>
        <v>12</v>
      </c>
      <c r="Q12" s="551">
        <f>SUMIFS(DB_Q7!$L$5:$L$254,DB_Q7!$E$5:$E$254,Q$6)</f>
        <v>18</v>
      </c>
      <c r="R12" s="551">
        <f>SUMIFS(DB_Q7!$L$5:$L$254,DB_Q7!$E$5:$E$254,R$6)</f>
        <v>8</v>
      </c>
      <c r="S12" s="552">
        <f t="shared" si="4"/>
        <v>0.17142857142857143</v>
      </c>
      <c r="T12" s="552">
        <f t="shared" si="4"/>
        <v>0.21951219512195122</v>
      </c>
      <c r="U12" s="552">
        <f t="shared" si="4"/>
        <v>0.23529411764705882</v>
      </c>
    </row>
    <row r="13" spans="1:25" s="269" customFormat="1">
      <c r="A13" s="269">
        <v>6</v>
      </c>
      <c r="B13" s="547" t="str">
        <f t="shared" si="0"/>
        <v>Más inst. especializados</v>
      </c>
      <c r="C13" s="548">
        <f t="shared" si="5"/>
        <v>0.23118279569892472</v>
      </c>
      <c r="D13" s="270"/>
      <c r="E13" s="270"/>
      <c r="F13" s="269">
        <v>6</v>
      </c>
      <c r="G13" s="542">
        <f t="shared" si="1"/>
        <v>148</v>
      </c>
      <c r="H13" s="269">
        <f t="shared" si="6"/>
        <v>1</v>
      </c>
      <c r="I13" s="269">
        <f t="shared" si="7"/>
        <v>148</v>
      </c>
      <c r="J13" s="467">
        <f t="shared" si="2"/>
        <v>0.79569892473118276</v>
      </c>
      <c r="K13" s="269" t="s">
        <v>76</v>
      </c>
      <c r="L13" s="269">
        <v>8</v>
      </c>
      <c r="M13" s="549"/>
      <c r="N13" s="549" t="s">
        <v>76</v>
      </c>
      <c r="O13" s="550">
        <f t="shared" si="3"/>
        <v>0.79569892473118276</v>
      </c>
      <c r="P13" s="551">
        <f>SUMIFS(DB_Q7!$M$5:$M$254,DB_Q7!$E$5:$E$254,P$6)</f>
        <v>57</v>
      </c>
      <c r="Q13" s="551">
        <f>SUMIFS(DB_Q7!$M$5:$M$254,DB_Q7!$E$5:$E$254,Q$6)</f>
        <v>67</v>
      </c>
      <c r="R13" s="551">
        <f>SUMIFS(DB_Q7!$M$5:$M$254,DB_Q7!$E$5:$E$254,R$6)</f>
        <v>24</v>
      </c>
      <c r="S13" s="552">
        <f t="shared" si="4"/>
        <v>0.81428571428571428</v>
      </c>
      <c r="T13" s="552">
        <f t="shared" si="4"/>
        <v>0.81707317073170727</v>
      </c>
      <c r="U13" s="552">
        <f t="shared" si="4"/>
        <v>0.70588235294117652</v>
      </c>
    </row>
    <row r="14" spans="1:25" s="269" customFormat="1">
      <c r="A14" s="269">
        <v>7</v>
      </c>
      <c r="B14" s="547" t="str">
        <f t="shared" si="0"/>
        <v>Altos costes operación</v>
      </c>
      <c r="C14" s="548">
        <f t="shared" si="5"/>
        <v>0.20430118279569892</v>
      </c>
      <c r="D14" s="270"/>
      <c r="E14" s="270"/>
      <c r="F14" s="269">
        <v>7</v>
      </c>
      <c r="G14" s="542">
        <f t="shared" si="1"/>
        <v>54</v>
      </c>
      <c r="H14" s="269">
        <f t="shared" si="6"/>
        <v>1</v>
      </c>
      <c r="I14" s="269">
        <f t="shared" si="7"/>
        <v>54</v>
      </c>
      <c r="J14" s="467">
        <f t="shared" si="2"/>
        <v>0.29032258064516131</v>
      </c>
      <c r="K14" s="269" t="s">
        <v>324</v>
      </c>
      <c r="L14" s="269">
        <v>9</v>
      </c>
      <c r="M14" s="549"/>
      <c r="N14" s="549" t="s">
        <v>324</v>
      </c>
      <c r="O14" s="550">
        <f t="shared" si="3"/>
        <v>0.29032258064516131</v>
      </c>
      <c r="P14" s="551">
        <f>SUMIFS(DB_Q7!$N$5:$N$254,DB_Q7!$E$5:$E$254,P$6)</f>
        <v>21</v>
      </c>
      <c r="Q14" s="551">
        <f>SUMIFS(DB_Q7!$N$5:$N$254,DB_Q7!$E$5:$E$254,Q$6)</f>
        <v>20</v>
      </c>
      <c r="R14" s="551">
        <f>SUMIFS(DB_Q7!$N$5:$N$254,DB_Q7!$E$5:$E$254,R$6)</f>
        <v>13</v>
      </c>
      <c r="S14" s="552">
        <f t="shared" si="4"/>
        <v>0.3</v>
      </c>
      <c r="T14" s="552">
        <f t="shared" si="4"/>
        <v>0.24390243902439024</v>
      </c>
      <c r="U14" s="552">
        <f t="shared" si="4"/>
        <v>0.38235294117647056</v>
      </c>
    </row>
    <row r="15" spans="1:25" s="269" customFormat="1" ht="13.5" thickBot="1">
      <c r="A15" s="269">
        <v>8</v>
      </c>
      <c r="B15" s="553" t="str">
        <f t="shared" si="0"/>
        <v>Más fiable</v>
      </c>
      <c r="C15" s="554">
        <f t="shared" si="5"/>
        <v>0.20430107526881722</v>
      </c>
      <c r="D15" s="270"/>
      <c r="E15" s="270"/>
      <c r="F15" s="269">
        <v>8</v>
      </c>
      <c r="G15" s="542">
        <f t="shared" si="1"/>
        <v>43</v>
      </c>
      <c r="H15" s="269">
        <f t="shared" si="6"/>
        <v>1</v>
      </c>
      <c r="I15" s="269">
        <f t="shared" si="7"/>
        <v>43</v>
      </c>
      <c r="J15" s="467">
        <f t="shared" si="2"/>
        <v>0.23118279569892472</v>
      </c>
      <c r="K15" s="269" t="s">
        <v>325</v>
      </c>
      <c r="L15" s="269">
        <v>10</v>
      </c>
      <c r="M15" s="555"/>
      <c r="N15" s="555" t="s">
        <v>325</v>
      </c>
      <c r="O15" s="556">
        <f t="shared" si="3"/>
        <v>0.23118279569892472</v>
      </c>
      <c r="P15" s="557">
        <f>SUMIFS(DB_Q7!$O$5:$O$254,DB_Q7!$E$5:$E$254,P$6)</f>
        <v>15</v>
      </c>
      <c r="Q15" s="557">
        <f>SUMIFS(DB_Q7!$O$5:$O$254,DB_Q7!$E$5:$E$254,Q$6)</f>
        <v>16</v>
      </c>
      <c r="R15" s="557">
        <f>SUMIFS(DB_Q7!$O$5:$O$254,DB_Q7!$E$5:$E$254,R$6)</f>
        <v>12</v>
      </c>
      <c r="S15" s="558">
        <f t="shared" si="4"/>
        <v>0.21428571428571427</v>
      </c>
      <c r="T15" s="558">
        <f t="shared" si="4"/>
        <v>0.1951219512195122</v>
      </c>
      <c r="U15" s="558">
        <f t="shared" si="4"/>
        <v>0.35294117647058826</v>
      </c>
    </row>
    <row r="16" spans="1:25" s="269" customFormat="1" ht="13.5" thickTop="1">
      <c r="D16" s="270"/>
      <c r="E16" s="270"/>
      <c r="M16" s="342"/>
      <c r="N16" s="270"/>
      <c r="O16" s="270"/>
      <c r="P16" s="270">
        <f>IF($B$4="Entrevistas totales",COUNTIF(DB_Q7!$E$5:$E$254,P$6),COUNTIFS(DB_Q7!$E$5:$E$254,P$6,DB_Q7!$G$5:$G$254,1))</f>
        <v>70</v>
      </c>
      <c r="Q16" s="270">
        <f>IF($B$4="Entrevistas totales",COUNTIF(DB_Q7!$E$5:$E$254,Q$6),COUNTIFS(DB_Q7!$E$5:$E$254,Q$6,DB_Q7!$G$5:$G$254,1))</f>
        <v>82</v>
      </c>
      <c r="R16" s="270">
        <f>IF($B$4="Entrevistas totales",COUNTIF(DB_Q7!$E$5:$E$254,R$6),COUNTIFS(DB_Q7!$E$5:$E$254,R$6,DB_Q7!$G$5:$G$254,1))</f>
        <v>34</v>
      </c>
      <c r="V16" s="270"/>
      <c r="W16" s="270"/>
      <c r="X16" s="270"/>
      <c r="Y16" s="270"/>
    </row>
    <row r="17" spans="2:25" s="202" customFormat="1">
      <c r="B17" s="388"/>
      <c r="D17" s="559"/>
      <c r="E17" s="559"/>
      <c r="M17" s="426"/>
      <c r="N17" s="559"/>
      <c r="O17" s="559"/>
      <c r="P17" s="559"/>
      <c r="Q17" s="559"/>
      <c r="V17" s="559"/>
      <c r="W17" s="559"/>
      <c r="X17" s="559"/>
      <c r="Y17" s="559"/>
    </row>
    <row r="18" spans="2:25" s="202" customFormat="1">
      <c r="B18" s="388"/>
      <c r="D18" s="559"/>
      <c r="E18" s="559"/>
      <c r="H18" s="559"/>
      <c r="I18" s="559"/>
      <c r="J18" s="559"/>
      <c r="N18" s="559"/>
      <c r="O18" s="559"/>
      <c r="P18" s="559"/>
      <c r="Q18" s="559"/>
      <c r="V18" s="559"/>
      <c r="W18" s="559"/>
      <c r="X18" s="559"/>
      <c r="Y18" s="559"/>
    </row>
    <row r="19" spans="2:25" s="202" customFormat="1">
      <c r="B19" s="388"/>
      <c r="D19" s="559"/>
      <c r="E19" s="559"/>
      <c r="H19" s="559"/>
      <c r="I19" s="559"/>
      <c r="J19" s="559"/>
      <c r="N19" s="559"/>
      <c r="O19" s="559"/>
      <c r="P19" s="559"/>
      <c r="Q19" s="559"/>
      <c r="V19" s="559"/>
      <c r="W19" s="559"/>
      <c r="X19" s="559"/>
      <c r="Y19" s="559"/>
    </row>
    <row r="20" spans="2:25" s="202" customFormat="1">
      <c r="B20" s="388"/>
      <c r="D20" s="559"/>
      <c r="E20" s="559"/>
      <c r="H20" s="559"/>
      <c r="I20" s="559"/>
      <c r="J20" s="559"/>
      <c r="N20" s="559"/>
      <c r="O20" s="559"/>
      <c r="P20" s="559"/>
      <c r="Q20" s="559"/>
      <c r="V20" s="559"/>
      <c r="W20" s="559"/>
      <c r="X20" s="559"/>
      <c r="Y20" s="559"/>
    </row>
    <row r="21" spans="2:25" s="202" customFormat="1">
      <c r="B21" s="388"/>
      <c r="D21" s="559"/>
      <c r="E21" s="559"/>
      <c r="H21" s="559"/>
      <c r="I21" s="559"/>
      <c r="J21" s="559"/>
      <c r="N21" s="559"/>
      <c r="O21" s="559"/>
      <c r="P21" s="559"/>
      <c r="Q21" s="559"/>
      <c r="V21" s="559"/>
      <c r="W21" s="559"/>
      <c r="X21" s="559"/>
      <c r="Y21" s="559"/>
    </row>
    <row r="22" spans="2:25" s="202" customFormat="1">
      <c r="B22" s="388"/>
      <c r="D22" s="559"/>
      <c r="E22" s="559"/>
      <c r="H22" s="559"/>
      <c r="I22" s="559"/>
      <c r="J22" s="559"/>
      <c r="N22" s="559"/>
      <c r="O22" s="559"/>
      <c r="P22" s="559"/>
      <c r="Q22" s="559"/>
      <c r="V22" s="559"/>
      <c r="W22" s="559"/>
      <c r="X22" s="559"/>
      <c r="Y22" s="559"/>
    </row>
    <row r="23" spans="2:25" s="202" customFormat="1">
      <c r="B23" s="388"/>
      <c r="D23" s="559"/>
      <c r="E23" s="559"/>
      <c r="H23" s="559"/>
      <c r="I23" s="559"/>
      <c r="J23" s="559"/>
      <c r="N23" s="559"/>
      <c r="O23" s="559"/>
      <c r="P23" s="559"/>
      <c r="Q23" s="559"/>
      <c r="V23" s="559"/>
      <c r="W23" s="559"/>
      <c r="X23" s="559"/>
      <c r="Y23" s="559"/>
    </row>
    <row r="24" spans="2:25" s="202" customFormat="1">
      <c r="B24" s="427"/>
      <c r="D24" s="268" t="s">
        <v>363</v>
      </c>
    </row>
    <row r="25" spans="2:25" s="202" customFormat="1">
      <c r="B25" s="430" t="str">
        <f>$B$4</f>
        <v>Conocimiento general</v>
      </c>
      <c r="C25" s="261"/>
      <c r="D25" s="431" t="s">
        <v>292</v>
      </c>
      <c r="E25" s="431"/>
      <c r="F25" s="431"/>
      <c r="G25" s="431"/>
      <c r="H25" s="431"/>
      <c r="I25" s="431"/>
      <c r="J25" s="431"/>
      <c r="K25" s="431"/>
      <c r="L25" s="431"/>
      <c r="M25" s="162"/>
      <c r="N25" s="162"/>
      <c r="O25" s="162"/>
      <c r="P25" s="204"/>
      <c r="Q25" s="162"/>
      <c r="R25" s="162"/>
      <c r="S25" s="162"/>
      <c r="T25" s="162"/>
      <c r="U25" s="162"/>
    </row>
    <row r="26" spans="2:25" s="426" customFormat="1">
      <c r="B26" s="433" t="s">
        <v>88</v>
      </c>
      <c r="C26" s="196" t="str">
        <f>$J$4</f>
        <v>Todas</v>
      </c>
      <c r="D26" s="532" t="s">
        <v>294</v>
      </c>
      <c r="E26" s="532" t="s">
        <v>293</v>
      </c>
      <c r="F26" s="532" t="s">
        <v>237</v>
      </c>
      <c r="G26" s="532" t="s">
        <v>235</v>
      </c>
      <c r="H26" s="532" t="s">
        <v>238</v>
      </c>
      <c r="I26" s="532" t="s">
        <v>236</v>
      </c>
      <c r="J26" s="532" t="s">
        <v>239</v>
      </c>
      <c r="K26" s="532" t="s">
        <v>240</v>
      </c>
      <c r="L26" s="532" t="s">
        <v>50</v>
      </c>
      <c r="M26" s="533" t="s">
        <v>294</v>
      </c>
      <c r="N26" s="533" t="s">
        <v>293</v>
      </c>
      <c r="O26" s="533" t="s">
        <v>237</v>
      </c>
      <c r="P26" s="533" t="s">
        <v>235</v>
      </c>
      <c r="Q26" s="533" t="s">
        <v>238</v>
      </c>
      <c r="R26" s="533" t="s">
        <v>236</v>
      </c>
      <c r="S26" s="533" t="s">
        <v>239</v>
      </c>
      <c r="T26" s="533" t="s">
        <v>240</v>
      </c>
      <c r="U26" s="533" t="s">
        <v>50</v>
      </c>
    </row>
    <row r="27" spans="2:25">
      <c r="B27" s="560" t="str">
        <f>$B$4</f>
        <v>Conocimiento general</v>
      </c>
      <c r="C27" s="561">
        <f>IFERROR(SUM($D$27:$L$27)/SUM($D$36:$L$36),)</f>
        <v>0.74399999999999999</v>
      </c>
      <c r="D27" s="562">
        <f>IF($J$4="Todas",COUNTIFS(DB_Q7!$B$5:$B$254,D$26,DB_Q7!$G$5:$G$254,1),COUNTIFS(DB_Q7!$E$5:$E$254,$J$4,DB_Q7!$B$5:$B$254,D$26,DB_Q7!$G$5:$G$254,1))</f>
        <v>14</v>
      </c>
      <c r="E27" s="562">
        <f>IF($J$4="Todas",COUNTIFS(DB_Q7!$B$5:$B$254,E$26,DB_Q7!$G$5:$G$254,1),COUNTIFS(DB_Q7!$E$5:$E$254,$J$4,DB_Q7!$B$5:$B$254,E$26,DB_Q7!$G$5:$G$254,1))</f>
        <v>18</v>
      </c>
      <c r="F27" s="562">
        <f>IF($J$4="Todas",COUNTIFS(DB_Q7!$B$5:$B$254,F$26,DB_Q7!$G$5:$G$254,1),COUNTIFS(DB_Q7!$E$5:$E$254,$J$4,DB_Q7!$B$5:$B$254,F$26,DB_Q7!$G$5:$G$254,1))</f>
        <v>4</v>
      </c>
      <c r="G27" s="562">
        <f>IF($J$4="Todas",COUNTIFS(DB_Q7!$B$5:$B$254,G$26,DB_Q7!$G$5:$G$254,1),COUNTIFS(DB_Q7!$E$5:$E$254,$J$4,DB_Q7!$B$5:$B$254,G$26,DB_Q7!$G$5:$G$254,1))</f>
        <v>48</v>
      </c>
      <c r="H27" s="562">
        <f>IF($J$4="Todas",COUNTIFS(DB_Q7!$B$5:$B$254,H$26,DB_Q7!$G$5:$G$254,1),COUNTIFS(DB_Q7!$E$5:$E$254,$J$4,DB_Q7!$B$5:$B$254,H$26,DB_Q7!$G$5:$G$254,1))</f>
        <v>16</v>
      </c>
      <c r="I27" s="562">
        <f>IF($J$4="Todas",COUNTIFS(DB_Q7!$B$5:$B$254,I$26,DB_Q7!$G$5:$G$254,1),COUNTIFS(DB_Q7!$E$5:$E$254,$J$4,DB_Q7!$B$5:$B$254,I$26,DB_Q7!$G$5:$G$254,1))</f>
        <v>5</v>
      </c>
      <c r="J27" s="562">
        <f>IF($J$4="Todas",COUNTIFS(DB_Q7!$B$5:$B$254,J$26,DB_Q7!$G$5:$G$254,1),COUNTIFS(DB_Q7!$E$5:$E$254,$J$4,DB_Q7!$B$5:$B$254,J$26,DB_Q7!$G$5:$G$254,1))</f>
        <v>14</v>
      </c>
      <c r="K27" s="562">
        <f>IF($J$4="Todas",COUNTIFS(DB_Q7!$B$5:$B$254,K$26,DB_Q7!$G$5:$G$254,1),COUNTIFS(DB_Q7!$E$5:$E$254,$J$4,DB_Q7!$B$5:$B$254,K$26,DB_Q7!$G$5:$G$254,1))</f>
        <v>58</v>
      </c>
      <c r="L27" s="562">
        <f>IF($J$4="Todas",COUNTIFS(DB_Q7!$B$5:$B$254,L$26,DB_Q7!$G$5:$G$254,1),COUNTIFS(DB_Q7!$E$5:$E$254,$J$4,DB_Q7!$B$5:$B$254,L$26,DB_Q7!$G$5:$G$254,1))</f>
        <v>9</v>
      </c>
      <c r="M27" s="563">
        <f t="shared" ref="M27:U27" si="8">IFERROR(D27/D$36,)</f>
        <v>0.53846153846153844</v>
      </c>
      <c r="N27" s="563">
        <f t="shared" si="8"/>
        <v>0.72</v>
      </c>
      <c r="O27" s="563">
        <f t="shared" si="8"/>
        <v>0.8</v>
      </c>
      <c r="P27" s="563">
        <f t="shared" si="8"/>
        <v>0.78688524590163933</v>
      </c>
      <c r="Q27" s="563">
        <f t="shared" si="8"/>
        <v>0.88888888888888884</v>
      </c>
      <c r="R27" s="563">
        <f t="shared" si="8"/>
        <v>0.55555555555555558</v>
      </c>
      <c r="S27" s="563">
        <f t="shared" si="8"/>
        <v>0.58333333333333337</v>
      </c>
      <c r="T27" s="563">
        <f t="shared" si="8"/>
        <v>0.86567164179104472</v>
      </c>
      <c r="U27" s="563">
        <f t="shared" si="8"/>
        <v>0.6</v>
      </c>
    </row>
    <row r="28" spans="2:25">
      <c r="B28" s="564" t="s">
        <v>75</v>
      </c>
      <c r="C28" s="544">
        <f t="shared" ref="C28:C35" si="9">VLOOKUP(B28,$B$8:$C$15,2,)</f>
        <v>0.83333333333333337</v>
      </c>
      <c r="D28" s="545">
        <f>IF($J$4="Todas",SUMIFS(DB_Q7!$H$5:$H$254,DB_Q7!$B$5:$B$254,D$26),SUMIFS(DB_Q7!$H$5:$H$254,DB_Q7!$E$5:$E$254,$J$4,DB_Q7!$B$5:$B$254,D$26))</f>
        <v>12</v>
      </c>
      <c r="E28" s="545">
        <f>IF($J$4="Todas",SUMIFS(DB_Q7!$H$5:$H$254,DB_Q7!$B$5:$B$254,E$26),SUMIFS(DB_Q7!$H$5:$H$254,DB_Q7!$E$5:$E$254,$J$4,DB_Q7!$B$5:$B$254,E$26))</f>
        <v>18</v>
      </c>
      <c r="F28" s="545">
        <f>IF($J$4="Todas",SUMIFS(DB_Q7!$H$5:$H$254,DB_Q7!$B$5:$B$254,F$26),SUMIFS(DB_Q7!$H$5:$H$254,DB_Q7!$E$5:$E$254,$J$4,DB_Q7!$B$5:$B$254,F$26))</f>
        <v>4</v>
      </c>
      <c r="G28" s="545">
        <f>IF($J$4="Todas",SUMIFS(DB_Q7!$H$5:$H$254,DB_Q7!$B$5:$B$254,G$26),SUMIFS(DB_Q7!$H$5:$H$254,DB_Q7!$E$5:$E$254,$J$4,DB_Q7!$B$5:$B$254,G$26))</f>
        <v>42</v>
      </c>
      <c r="H28" s="545">
        <f>IF($J$4="Todas",SUMIFS(DB_Q7!$H$5:$H$254,DB_Q7!$B$5:$B$254,H$26),SUMIFS(DB_Q7!$H$5:$H$254,DB_Q7!$E$5:$E$254,$J$4,DB_Q7!$B$5:$B$254,H$26))</f>
        <v>7</v>
      </c>
      <c r="I28" s="545">
        <f>IF($J$4="Todas",SUMIFS(DB_Q7!$H$5:$H$254,DB_Q7!$B$5:$B$254,I$26),SUMIFS(DB_Q7!$H$5:$H$254,DB_Q7!$E$5:$E$254,$J$4,DB_Q7!$B$5:$B$254,I$26))</f>
        <v>4</v>
      </c>
      <c r="J28" s="545">
        <f>IF($J$4="Todas",SUMIFS(DB_Q7!$H$5:$H$254,DB_Q7!$B$5:$B$254,J$26),SUMIFS(DB_Q7!$H$5:$H$254,DB_Q7!$E$5:$E$254,$J$4,DB_Q7!$B$5:$B$254,J$26))</f>
        <v>13</v>
      </c>
      <c r="K28" s="545">
        <f>IF($J$4="Todas",SUMIFS(DB_Q7!$H$5:$H$254,DB_Q7!$B$5:$B$254,K$26),SUMIFS(DB_Q7!$H$5:$H$254,DB_Q7!$E$5:$E$254,$J$4,DB_Q7!$B$5:$B$254,K$26))</f>
        <v>48</v>
      </c>
      <c r="L28" s="545">
        <f>IF($J$4="Todas",SUMIFS(DB_Q7!$H$5:$H$254,DB_Q7!$B$5:$B$254,L$26),SUMIFS(DB_Q7!$H$5:$H$254,DB_Q7!$E$5:$E$254,$J$4,DB_Q7!$B$5:$B$254,L$26))</f>
        <v>7</v>
      </c>
      <c r="M28" s="546">
        <f t="shared" ref="M28:U35" si="10">IFERROR(IF($B$4="Entrevistas totales",D28/D$36,D28/D$27),)</f>
        <v>0.8571428571428571</v>
      </c>
      <c r="N28" s="546">
        <f t="shared" si="10"/>
        <v>1</v>
      </c>
      <c r="O28" s="546">
        <f t="shared" si="10"/>
        <v>1</v>
      </c>
      <c r="P28" s="546">
        <f t="shared" si="10"/>
        <v>0.875</v>
      </c>
      <c r="Q28" s="546">
        <f t="shared" si="10"/>
        <v>0.4375</v>
      </c>
      <c r="R28" s="546">
        <f t="shared" si="10"/>
        <v>0.8</v>
      </c>
      <c r="S28" s="546">
        <f t="shared" si="10"/>
        <v>0.9285714285714286</v>
      </c>
      <c r="T28" s="546">
        <f t="shared" si="10"/>
        <v>0.82758620689655171</v>
      </c>
      <c r="U28" s="546">
        <f t="shared" si="10"/>
        <v>0.77777777777777779</v>
      </c>
    </row>
    <row r="29" spans="2:25" s="502" customFormat="1">
      <c r="B29" s="565" t="s">
        <v>179</v>
      </c>
      <c r="C29" s="550">
        <f t="shared" si="9"/>
        <v>0.20430118279569892</v>
      </c>
      <c r="D29" s="551">
        <f>IF($J$4="Todas",SUMIFS(DB_Q7!$I$5:$I$254,DB_Q7!$B$5:$B$254,D$26),SUMIFS(DB_Q7!$I$5:$I$254,DB_Q7!$E$5:$E$254,$J$4,DB_Q7!$B$5:$B$254,D$26))</f>
        <v>2</v>
      </c>
      <c r="E29" s="551">
        <f>IF($J$4="Todas",SUMIFS(DB_Q7!$I$5:$I$254,DB_Q7!$B$5:$B$254,E$26),SUMIFS(DB_Q7!$I$5:$I$254,DB_Q7!$E$5:$E$254,$J$4,DB_Q7!$B$5:$B$254,E$26))</f>
        <v>9</v>
      </c>
      <c r="F29" s="551">
        <f>IF($J$4="Todas",SUMIFS(DB_Q7!$I$5:$I$254,DB_Q7!$B$5:$B$254,F$26),SUMIFS(DB_Q7!$I$5:$I$254,DB_Q7!$E$5:$E$254,$J$4,DB_Q7!$B$5:$B$254,F$26))</f>
        <v>3</v>
      </c>
      <c r="G29" s="551">
        <f>IF($J$4="Todas",SUMIFS(DB_Q7!$I$5:$I$254,DB_Q7!$B$5:$B$254,G$26),SUMIFS(DB_Q7!$I$5:$I$254,DB_Q7!$E$5:$E$254,$J$4,DB_Q7!$B$5:$B$254,G$26))</f>
        <v>14</v>
      </c>
      <c r="H29" s="551">
        <f>IF($J$4="Todas",SUMIFS(DB_Q7!$I$5:$I$254,DB_Q7!$B$5:$B$254,H$26),SUMIFS(DB_Q7!$I$5:$I$254,DB_Q7!$E$5:$E$254,$J$4,DB_Q7!$B$5:$B$254,H$26))</f>
        <v>4</v>
      </c>
      <c r="I29" s="551">
        <f>IF($J$4="Todas",SUMIFS(DB_Q7!$I$5:$I$254,DB_Q7!$B$5:$B$254,I$26),SUMIFS(DB_Q7!$I$5:$I$254,DB_Q7!$E$5:$E$254,$J$4,DB_Q7!$B$5:$B$254,I$26))</f>
        <v>3</v>
      </c>
      <c r="J29" s="551">
        <f>IF($J$4="Todas",SUMIFS(DB_Q7!$I$5:$I$254,DB_Q7!$B$5:$B$254,J$26),SUMIFS(DB_Q7!$I$5:$I$254,DB_Q7!$E$5:$E$254,$J$4,DB_Q7!$B$5:$B$254,J$26))</f>
        <v>2</v>
      </c>
      <c r="K29" s="551">
        <f>IF($J$4="Todas",SUMIFS(DB_Q7!$I$5:$I$254,DB_Q7!$B$5:$B$254,K$26),SUMIFS(DB_Q7!$I$5:$I$254,DB_Q7!$E$5:$E$254,$J$4,DB_Q7!$B$5:$B$254,K$26))</f>
        <v>1</v>
      </c>
      <c r="L29" s="551">
        <f>IF($J$4="Todas",SUMIFS(DB_Q7!$I$5:$I$254,DB_Q7!$B$5:$B$254,L$26),SUMIFS(DB_Q7!$I$5:$I$254,DB_Q7!$E$5:$E$254,$J$4,DB_Q7!$B$5:$B$254,L$26))</f>
        <v>0</v>
      </c>
      <c r="M29" s="552">
        <f t="shared" si="10"/>
        <v>0.14285714285714285</v>
      </c>
      <c r="N29" s="552">
        <f t="shared" si="10"/>
        <v>0.5</v>
      </c>
      <c r="O29" s="552">
        <f t="shared" si="10"/>
        <v>0.75</v>
      </c>
      <c r="P29" s="552">
        <f t="shared" si="10"/>
        <v>0.29166666666666669</v>
      </c>
      <c r="Q29" s="552">
        <f t="shared" si="10"/>
        <v>0.25</v>
      </c>
      <c r="R29" s="552">
        <f t="shared" si="10"/>
        <v>0.6</v>
      </c>
      <c r="S29" s="552">
        <f t="shared" si="10"/>
        <v>0.14285714285714285</v>
      </c>
      <c r="T29" s="552">
        <f t="shared" si="10"/>
        <v>1.7241379310344827E-2</v>
      </c>
      <c r="U29" s="552">
        <f t="shared" si="10"/>
        <v>0</v>
      </c>
    </row>
    <row r="30" spans="2:25">
      <c r="B30" s="565" t="s">
        <v>321</v>
      </c>
      <c r="C30" s="550">
        <f t="shared" si="9"/>
        <v>0.77419354838709675</v>
      </c>
      <c r="D30" s="551">
        <f>IF($J$4="Todas",SUMIFS(DB_Q7!$J$5:$J$254,DB_Q7!$B$5:$B$254,D$26),SUMIFS(DB_Q7!$J$5:$J$254,DB_Q7!$E$5:$E$254,$J$4,DB_Q7!$B$5:$B$254,D$26))</f>
        <v>12</v>
      </c>
      <c r="E30" s="551">
        <f>IF($J$4="Todas",SUMIFS(DB_Q7!$J$5:$J$254,DB_Q7!$B$5:$B$254,E$26),SUMIFS(DB_Q7!$J$5:$J$254,DB_Q7!$E$5:$E$254,$J$4,DB_Q7!$B$5:$B$254,E$26))</f>
        <v>15</v>
      </c>
      <c r="F30" s="551">
        <f>IF($J$4="Todas",SUMIFS(DB_Q7!$J$5:$J$254,DB_Q7!$B$5:$B$254,F$26),SUMIFS(DB_Q7!$J$5:$J$254,DB_Q7!$E$5:$E$254,$J$4,DB_Q7!$B$5:$B$254,F$26))</f>
        <v>4</v>
      </c>
      <c r="G30" s="551">
        <f>IF($J$4="Todas",SUMIFS(DB_Q7!$J$5:$J$254,DB_Q7!$B$5:$B$254,G$26),SUMIFS(DB_Q7!$J$5:$J$254,DB_Q7!$E$5:$E$254,$J$4,DB_Q7!$B$5:$B$254,G$26))</f>
        <v>39</v>
      </c>
      <c r="H30" s="551">
        <f>IF($J$4="Todas",SUMIFS(DB_Q7!$J$5:$J$254,DB_Q7!$B$5:$B$254,H$26),SUMIFS(DB_Q7!$J$5:$J$254,DB_Q7!$E$5:$E$254,$J$4,DB_Q7!$B$5:$B$254,H$26))</f>
        <v>9</v>
      </c>
      <c r="I30" s="551">
        <f>IF($J$4="Todas",SUMIFS(DB_Q7!$J$5:$J$254,DB_Q7!$B$5:$B$254,I$26),SUMIFS(DB_Q7!$J$5:$J$254,DB_Q7!$E$5:$E$254,$J$4,DB_Q7!$B$5:$B$254,I$26))</f>
        <v>4</v>
      </c>
      <c r="J30" s="551">
        <f>IF($J$4="Todas",SUMIFS(DB_Q7!$J$5:$J$254,DB_Q7!$B$5:$B$254,J$26),SUMIFS(DB_Q7!$J$5:$J$254,DB_Q7!$E$5:$E$254,$J$4,DB_Q7!$B$5:$B$254,J$26))</f>
        <v>12</v>
      </c>
      <c r="K30" s="551">
        <f>IF($J$4="Todas",SUMIFS(DB_Q7!$J$5:$J$254,DB_Q7!$B$5:$B$254,K$26),SUMIFS(DB_Q7!$J$5:$J$254,DB_Q7!$E$5:$E$254,$J$4,DB_Q7!$B$5:$B$254,K$26))</f>
        <v>43</v>
      </c>
      <c r="L30" s="551">
        <f>IF($J$4="Todas",SUMIFS(DB_Q7!$J$5:$J$254,DB_Q7!$B$5:$B$254,L$26),SUMIFS(DB_Q7!$J$5:$J$254,DB_Q7!$E$5:$E$254,$J$4,DB_Q7!$B$5:$B$254,L$26))</f>
        <v>6</v>
      </c>
      <c r="M30" s="552">
        <f t="shared" si="10"/>
        <v>0.8571428571428571</v>
      </c>
      <c r="N30" s="552">
        <f t="shared" si="10"/>
        <v>0.83333333333333337</v>
      </c>
      <c r="O30" s="552">
        <f t="shared" si="10"/>
        <v>1</v>
      </c>
      <c r="P30" s="552">
        <f t="shared" si="10"/>
        <v>0.8125</v>
      </c>
      <c r="Q30" s="552">
        <f t="shared" si="10"/>
        <v>0.5625</v>
      </c>
      <c r="R30" s="552">
        <f t="shared" si="10"/>
        <v>0.8</v>
      </c>
      <c r="S30" s="552">
        <f t="shared" si="10"/>
        <v>0.8571428571428571</v>
      </c>
      <c r="T30" s="552">
        <f t="shared" si="10"/>
        <v>0.74137931034482762</v>
      </c>
      <c r="U30" s="552">
        <f t="shared" si="10"/>
        <v>0.66666666666666663</v>
      </c>
    </row>
    <row r="31" spans="2:25">
      <c r="B31" s="565" t="s">
        <v>322</v>
      </c>
      <c r="C31" s="550">
        <f t="shared" si="9"/>
        <v>0.95161290322580649</v>
      </c>
      <c r="D31" s="551">
        <f>IF($J$4="Todas",SUMIFS(DB_Q7!$K$5:$K$254,DB_Q7!$B$5:$B$254,D$26),SUMIFS(DB_Q7!$K$5:$K$254,DB_Q7!$E$5:$E$254,$J$4,DB_Q7!$B$5:$B$254,D$26))</f>
        <v>13</v>
      </c>
      <c r="E31" s="551">
        <f>IF($J$4="Todas",SUMIFS(DB_Q7!$K$5:$K$254,DB_Q7!$B$5:$B$254,E$26),SUMIFS(DB_Q7!$K$5:$K$254,DB_Q7!$E$5:$E$254,$J$4,DB_Q7!$B$5:$B$254,E$26))</f>
        <v>18</v>
      </c>
      <c r="F31" s="551">
        <f>IF($J$4="Todas",SUMIFS(DB_Q7!$K$5:$K$254,DB_Q7!$B$5:$B$254,F$26),SUMIFS(DB_Q7!$K$5:$K$254,DB_Q7!$E$5:$E$254,$J$4,DB_Q7!$B$5:$B$254,F$26))</f>
        <v>4</v>
      </c>
      <c r="G31" s="551">
        <f>IF($J$4="Todas",SUMIFS(DB_Q7!$K$5:$K$254,DB_Q7!$B$5:$B$254,G$26),SUMIFS(DB_Q7!$K$5:$K$254,DB_Q7!$E$5:$E$254,$J$4,DB_Q7!$B$5:$B$254,G$26))</f>
        <v>44</v>
      </c>
      <c r="H31" s="551">
        <f>IF($J$4="Todas",SUMIFS(DB_Q7!$K$5:$K$254,DB_Q7!$B$5:$B$254,H$26),SUMIFS(DB_Q7!$K$5:$K$254,DB_Q7!$E$5:$E$254,$J$4,DB_Q7!$B$5:$B$254,H$26))</f>
        <v>16</v>
      </c>
      <c r="I31" s="551">
        <f>IF($J$4="Todas",SUMIFS(DB_Q7!$K$5:$K$254,DB_Q7!$B$5:$B$254,I$26),SUMIFS(DB_Q7!$K$5:$K$254,DB_Q7!$E$5:$E$254,$J$4,DB_Q7!$B$5:$B$254,I$26))</f>
        <v>4</v>
      </c>
      <c r="J31" s="551">
        <f>IF($J$4="Todas",SUMIFS(DB_Q7!$K$5:$K$254,DB_Q7!$B$5:$B$254,J$26),SUMIFS(DB_Q7!$K$5:$K$254,DB_Q7!$E$5:$E$254,$J$4,DB_Q7!$B$5:$B$254,J$26))</f>
        <v>12</v>
      </c>
      <c r="K31" s="551">
        <f>IF($J$4="Todas",SUMIFS(DB_Q7!$K$5:$K$254,DB_Q7!$B$5:$B$254,K$26),SUMIFS(DB_Q7!$K$5:$K$254,DB_Q7!$E$5:$E$254,$J$4,DB_Q7!$B$5:$B$254,K$26))</f>
        <v>57</v>
      </c>
      <c r="L31" s="551">
        <f>IF($J$4="Todas",SUMIFS(DB_Q7!$K$5:$K$254,DB_Q7!$B$5:$B$254,L$26),SUMIFS(DB_Q7!$K$5:$K$254,DB_Q7!$E$5:$E$254,$J$4,DB_Q7!$B$5:$B$254,L$26))</f>
        <v>9</v>
      </c>
      <c r="M31" s="552">
        <f t="shared" si="10"/>
        <v>0.9285714285714286</v>
      </c>
      <c r="N31" s="552">
        <f t="shared" si="10"/>
        <v>1</v>
      </c>
      <c r="O31" s="552">
        <f t="shared" si="10"/>
        <v>1</v>
      </c>
      <c r="P31" s="552">
        <f t="shared" si="10"/>
        <v>0.91666666666666663</v>
      </c>
      <c r="Q31" s="552">
        <f t="shared" si="10"/>
        <v>1</v>
      </c>
      <c r="R31" s="552">
        <f t="shared" si="10"/>
        <v>0.8</v>
      </c>
      <c r="S31" s="552">
        <f t="shared" si="10"/>
        <v>0.8571428571428571</v>
      </c>
      <c r="T31" s="552">
        <f t="shared" si="10"/>
        <v>0.98275862068965514</v>
      </c>
      <c r="U31" s="552">
        <f t="shared" si="10"/>
        <v>1</v>
      </c>
    </row>
    <row r="32" spans="2:25">
      <c r="B32" s="565" t="s">
        <v>323</v>
      </c>
      <c r="C32" s="550">
        <f t="shared" si="9"/>
        <v>0.20430107526881722</v>
      </c>
      <c r="D32" s="551">
        <f>IF($J$4="Todas",SUMIFS(DB_Q7!$L$5:$L$254,DB_Q7!$B$5:$B$254,D$26),SUMIFS(DB_Q7!$L$5:$L$254,DB_Q7!$E$5:$E$254,$J$4,DB_Q7!$B$5:$B$254,D$26))</f>
        <v>3</v>
      </c>
      <c r="E32" s="551">
        <f>IF($J$4="Todas",SUMIFS(DB_Q7!$L$5:$L$254,DB_Q7!$B$5:$B$254,E$26),SUMIFS(DB_Q7!$L$5:$L$254,DB_Q7!$E$5:$E$254,$J$4,DB_Q7!$B$5:$B$254,E$26))</f>
        <v>4</v>
      </c>
      <c r="F32" s="551">
        <f>IF($J$4="Todas",SUMIFS(DB_Q7!$L$5:$L$254,DB_Q7!$B$5:$B$254,F$26),SUMIFS(DB_Q7!$L$5:$L$254,DB_Q7!$E$5:$E$254,$J$4,DB_Q7!$B$5:$B$254,F$26))</f>
        <v>0</v>
      </c>
      <c r="G32" s="551">
        <f>IF($J$4="Todas",SUMIFS(DB_Q7!$L$5:$L$254,DB_Q7!$B$5:$B$254,G$26),SUMIFS(DB_Q7!$L$5:$L$254,DB_Q7!$E$5:$E$254,$J$4,DB_Q7!$B$5:$B$254,G$26))</f>
        <v>19</v>
      </c>
      <c r="H32" s="551">
        <f>IF($J$4="Todas",SUMIFS(DB_Q7!$L$5:$L$254,DB_Q7!$B$5:$B$254,H$26),SUMIFS(DB_Q7!$L$5:$L$254,DB_Q7!$E$5:$E$254,$J$4,DB_Q7!$B$5:$B$254,H$26))</f>
        <v>0</v>
      </c>
      <c r="I32" s="551">
        <f>IF($J$4="Todas",SUMIFS(DB_Q7!$L$5:$L$254,DB_Q7!$B$5:$B$254,I$26),SUMIFS(DB_Q7!$L$5:$L$254,DB_Q7!$E$5:$E$254,$J$4,DB_Q7!$B$5:$B$254,I$26))</f>
        <v>1</v>
      </c>
      <c r="J32" s="551">
        <f>IF($J$4="Todas",SUMIFS(DB_Q7!$L$5:$L$254,DB_Q7!$B$5:$B$254,J$26),SUMIFS(DB_Q7!$L$5:$L$254,DB_Q7!$E$5:$E$254,$J$4,DB_Q7!$B$5:$B$254,J$26))</f>
        <v>1</v>
      </c>
      <c r="K32" s="551">
        <f>IF($J$4="Todas",SUMIFS(DB_Q7!$L$5:$L$254,DB_Q7!$B$5:$B$254,K$26),SUMIFS(DB_Q7!$L$5:$L$254,DB_Q7!$E$5:$E$254,$J$4,DB_Q7!$B$5:$B$254,K$26))</f>
        <v>8</v>
      </c>
      <c r="L32" s="551">
        <f>IF($J$4="Todas",SUMIFS(DB_Q7!$L$5:$L$254,DB_Q7!$B$5:$B$254,L$26),SUMIFS(DB_Q7!$L$5:$L$254,DB_Q7!$E$5:$E$254,$J$4,DB_Q7!$B$5:$B$254,L$26))</f>
        <v>2</v>
      </c>
      <c r="M32" s="552">
        <f t="shared" si="10"/>
        <v>0.21428571428571427</v>
      </c>
      <c r="N32" s="552">
        <f t="shared" si="10"/>
        <v>0.22222222222222221</v>
      </c>
      <c r="O32" s="552">
        <f t="shared" si="10"/>
        <v>0</v>
      </c>
      <c r="P32" s="552">
        <f t="shared" si="10"/>
        <v>0.39583333333333331</v>
      </c>
      <c r="Q32" s="552">
        <f t="shared" si="10"/>
        <v>0</v>
      </c>
      <c r="R32" s="552">
        <f t="shared" si="10"/>
        <v>0.2</v>
      </c>
      <c r="S32" s="552">
        <f t="shared" si="10"/>
        <v>7.1428571428571425E-2</v>
      </c>
      <c r="T32" s="552">
        <f t="shared" si="10"/>
        <v>0.13793103448275862</v>
      </c>
      <c r="U32" s="552">
        <f t="shared" si="10"/>
        <v>0.22222222222222221</v>
      </c>
    </row>
    <row r="33" spans="2:21">
      <c r="B33" s="565" t="s">
        <v>76</v>
      </c>
      <c r="C33" s="550">
        <f t="shared" si="9"/>
        <v>0.79569892473118276</v>
      </c>
      <c r="D33" s="551">
        <f>IF($J$4="Todas",SUMIFS(DB_Q7!$M$5:$M$254,DB_Q7!$B$5:$B$254,D$26),SUMIFS(DB_Q7!$M$5:$M$254,DB_Q7!$E$5:$E$254,$J$4,DB_Q7!$B$5:$B$254,D$26))</f>
        <v>8</v>
      </c>
      <c r="E33" s="551">
        <f>IF($J$4="Todas",SUMIFS(DB_Q7!$M$5:$M$254,DB_Q7!$B$5:$B$254,E$26),SUMIFS(DB_Q7!$M$5:$M$254,DB_Q7!$E$5:$E$254,$J$4,DB_Q7!$B$5:$B$254,E$26))</f>
        <v>15</v>
      </c>
      <c r="F33" s="551">
        <f>IF($J$4="Todas",SUMIFS(DB_Q7!$M$5:$M$254,DB_Q7!$B$5:$B$254,F$26),SUMIFS(DB_Q7!$M$5:$M$254,DB_Q7!$E$5:$E$254,$J$4,DB_Q7!$B$5:$B$254,F$26))</f>
        <v>4</v>
      </c>
      <c r="G33" s="551">
        <f>IF($J$4="Todas",SUMIFS(DB_Q7!$M$5:$M$254,DB_Q7!$B$5:$B$254,G$26),SUMIFS(DB_Q7!$M$5:$M$254,DB_Q7!$E$5:$E$254,$J$4,DB_Q7!$B$5:$B$254,G$26))</f>
        <v>41</v>
      </c>
      <c r="H33" s="551">
        <f>IF($J$4="Todas",SUMIFS(DB_Q7!$M$5:$M$254,DB_Q7!$B$5:$B$254,H$26),SUMIFS(DB_Q7!$M$5:$M$254,DB_Q7!$E$5:$E$254,$J$4,DB_Q7!$B$5:$B$254,H$26))</f>
        <v>11</v>
      </c>
      <c r="I33" s="551">
        <f>IF($J$4="Todas",SUMIFS(DB_Q7!$M$5:$M$254,DB_Q7!$B$5:$B$254,I$26),SUMIFS(DB_Q7!$M$5:$M$254,DB_Q7!$E$5:$E$254,$J$4,DB_Q7!$B$5:$B$254,I$26))</f>
        <v>4</v>
      </c>
      <c r="J33" s="551">
        <f>IF($J$4="Todas",SUMIFS(DB_Q7!$M$5:$M$254,DB_Q7!$B$5:$B$254,J$26),SUMIFS(DB_Q7!$M$5:$M$254,DB_Q7!$E$5:$E$254,$J$4,DB_Q7!$B$5:$B$254,J$26))</f>
        <v>10</v>
      </c>
      <c r="K33" s="551">
        <f>IF($J$4="Todas",SUMIFS(DB_Q7!$M$5:$M$254,DB_Q7!$B$5:$B$254,K$26),SUMIFS(DB_Q7!$M$5:$M$254,DB_Q7!$E$5:$E$254,$J$4,DB_Q7!$B$5:$B$254,K$26))</f>
        <v>48</v>
      </c>
      <c r="L33" s="551">
        <f>IF($J$4="Todas",SUMIFS(DB_Q7!$M$5:$M$254,DB_Q7!$B$5:$B$254,L$26),SUMIFS(DB_Q7!$M$5:$M$254,DB_Q7!$E$5:$E$254,$J$4,DB_Q7!$B$5:$B$254,L$26))</f>
        <v>7</v>
      </c>
      <c r="M33" s="552">
        <f t="shared" si="10"/>
        <v>0.5714285714285714</v>
      </c>
      <c r="N33" s="552">
        <f t="shared" si="10"/>
        <v>0.83333333333333337</v>
      </c>
      <c r="O33" s="552">
        <f t="shared" si="10"/>
        <v>1</v>
      </c>
      <c r="P33" s="552">
        <f t="shared" si="10"/>
        <v>0.85416666666666663</v>
      </c>
      <c r="Q33" s="552">
        <f t="shared" si="10"/>
        <v>0.6875</v>
      </c>
      <c r="R33" s="552">
        <f t="shared" si="10"/>
        <v>0.8</v>
      </c>
      <c r="S33" s="552">
        <f t="shared" si="10"/>
        <v>0.7142857142857143</v>
      </c>
      <c r="T33" s="552">
        <f t="shared" si="10"/>
        <v>0.82758620689655171</v>
      </c>
      <c r="U33" s="552">
        <f t="shared" si="10"/>
        <v>0.77777777777777779</v>
      </c>
    </row>
    <row r="34" spans="2:21">
      <c r="B34" s="565" t="s">
        <v>324</v>
      </c>
      <c r="C34" s="550">
        <f t="shared" si="9"/>
        <v>0.29032258064516131</v>
      </c>
      <c r="D34" s="551">
        <f>IF($J$4="Todas",SUMIFS(DB_Q7!$N$5:$N$254,DB_Q7!$B$5:$B$254,D$26),SUMIFS(DB_Q7!$N$5:$N$254,DB_Q7!$E$5:$E$254,$J$4,DB_Q7!$B$5:$B$254,D$26))</f>
        <v>2</v>
      </c>
      <c r="E34" s="551">
        <f>IF($J$4="Todas",SUMIFS(DB_Q7!$N$5:$N$254,DB_Q7!$B$5:$B$254,E$26),SUMIFS(DB_Q7!$N$5:$N$254,DB_Q7!$E$5:$E$254,$J$4,DB_Q7!$B$5:$B$254,E$26))</f>
        <v>5</v>
      </c>
      <c r="F34" s="551">
        <f>IF($J$4="Todas",SUMIFS(DB_Q7!$N$5:$N$254,DB_Q7!$B$5:$B$254,F$26),SUMIFS(DB_Q7!$N$5:$N$254,DB_Q7!$E$5:$E$254,$J$4,DB_Q7!$B$5:$B$254,F$26))</f>
        <v>0</v>
      </c>
      <c r="G34" s="551">
        <f>IF($J$4="Todas",SUMIFS(DB_Q7!$N$5:$N$254,DB_Q7!$B$5:$B$254,G$26),SUMIFS(DB_Q7!$N$5:$N$254,DB_Q7!$E$5:$E$254,$J$4,DB_Q7!$B$5:$B$254,G$26))</f>
        <v>19</v>
      </c>
      <c r="H34" s="551">
        <f>IF($J$4="Todas",SUMIFS(DB_Q7!$N$5:$N$254,DB_Q7!$B$5:$B$254,H$26),SUMIFS(DB_Q7!$N$5:$N$254,DB_Q7!$E$5:$E$254,$J$4,DB_Q7!$B$5:$B$254,H$26))</f>
        <v>10</v>
      </c>
      <c r="I34" s="551">
        <f>IF($J$4="Todas",SUMIFS(DB_Q7!$N$5:$N$254,DB_Q7!$B$5:$B$254,I$26),SUMIFS(DB_Q7!$N$5:$N$254,DB_Q7!$E$5:$E$254,$J$4,DB_Q7!$B$5:$B$254,I$26))</f>
        <v>3</v>
      </c>
      <c r="J34" s="551">
        <f>IF($J$4="Todas",SUMIFS(DB_Q7!$N$5:$N$254,DB_Q7!$B$5:$B$254,J$26),SUMIFS(DB_Q7!$N$5:$N$254,DB_Q7!$E$5:$E$254,$J$4,DB_Q7!$B$5:$B$254,J$26))</f>
        <v>2</v>
      </c>
      <c r="K34" s="551">
        <f>IF($J$4="Todas",SUMIFS(DB_Q7!$N$5:$N$254,DB_Q7!$B$5:$B$254,K$26),SUMIFS(DB_Q7!$N$5:$N$254,DB_Q7!$E$5:$E$254,$J$4,DB_Q7!$B$5:$B$254,K$26))</f>
        <v>10</v>
      </c>
      <c r="L34" s="551">
        <f>IF($J$4="Todas",SUMIFS(DB_Q7!$N$5:$N$254,DB_Q7!$B$5:$B$254,L$26),SUMIFS(DB_Q7!$N$5:$N$254,DB_Q7!$E$5:$E$254,$J$4,DB_Q7!$B$5:$B$254,L$26))</f>
        <v>3</v>
      </c>
      <c r="M34" s="552">
        <f t="shared" si="10"/>
        <v>0.14285714285714285</v>
      </c>
      <c r="N34" s="552">
        <f t="shared" si="10"/>
        <v>0.27777777777777779</v>
      </c>
      <c r="O34" s="552">
        <f t="shared" si="10"/>
        <v>0</v>
      </c>
      <c r="P34" s="552">
        <f t="shared" si="10"/>
        <v>0.39583333333333331</v>
      </c>
      <c r="Q34" s="552">
        <f t="shared" si="10"/>
        <v>0.625</v>
      </c>
      <c r="R34" s="552">
        <f t="shared" si="10"/>
        <v>0.6</v>
      </c>
      <c r="S34" s="552">
        <f t="shared" si="10"/>
        <v>0.14285714285714285</v>
      </c>
      <c r="T34" s="552">
        <f t="shared" si="10"/>
        <v>0.17241379310344829</v>
      </c>
      <c r="U34" s="552">
        <f t="shared" si="10"/>
        <v>0.33333333333333331</v>
      </c>
    </row>
    <row r="35" spans="2:21" ht="13.5" thickBot="1">
      <c r="B35" s="566" t="s">
        <v>325</v>
      </c>
      <c r="C35" s="556">
        <f t="shared" si="9"/>
        <v>0.23118279569892472</v>
      </c>
      <c r="D35" s="557">
        <f>IF($J$4="Todas",SUMIFS(DB_Q7!$O$5:$O$254,DB_Q7!$B$5:$B$254,D$26),SUMIFS(DB_Q7!$O$5:$O$254,DB_Q7!$E$5:$E$254,$J$4,DB_Q7!$B$5:$B$254,D$26))</f>
        <v>4</v>
      </c>
      <c r="E35" s="557">
        <f>IF($J$4="Todas",SUMIFS(DB_Q7!$O$5:$O$254,DB_Q7!$B$5:$B$254,E$26),SUMIFS(DB_Q7!$O$5:$O$254,DB_Q7!$E$5:$E$254,$J$4,DB_Q7!$B$5:$B$254,E$26))</f>
        <v>0</v>
      </c>
      <c r="F35" s="557">
        <f>IF($J$4="Todas",SUMIFS(DB_Q7!$O$5:$O$254,DB_Q7!$B$5:$B$254,F$26),SUMIFS(DB_Q7!$O$5:$O$254,DB_Q7!$E$5:$E$254,$J$4,DB_Q7!$B$5:$B$254,F$26))</f>
        <v>0</v>
      </c>
      <c r="G35" s="557">
        <f>IF($J$4="Todas",SUMIFS(DB_Q7!$O$5:$O$254,DB_Q7!$B$5:$B$254,G$26),SUMIFS(DB_Q7!$O$5:$O$254,DB_Q7!$E$5:$E$254,$J$4,DB_Q7!$B$5:$B$254,G$26))</f>
        <v>20</v>
      </c>
      <c r="H35" s="557">
        <f>IF($J$4="Todas",SUMIFS(DB_Q7!$O$5:$O$254,DB_Q7!$B$5:$B$254,H$26),SUMIFS(DB_Q7!$O$5:$O$254,DB_Q7!$E$5:$E$254,$J$4,DB_Q7!$B$5:$B$254,H$26))</f>
        <v>7</v>
      </c>
      <c r="I35" s="557">
        <f>IF($J$4="Todas",SUMIFS(DB_Q7!$O$5:$O$254,DB_Q7!$B$5:$B$254,I$26),SUMIFS(DB_Q7!$O$5:$O$254,DB_Q7!$E$5:$E$254,$J$4,DB_Q7!$B$5:$B$254,I$26))</f>
        <v>1</v>
      </c>
      <c r="J35" s="557">
        <f>IF($J$4="Todas",SUMIFS(DB_Q7!$O$5:$O$254,DB_Q7!$B$5:$B$254,J$26),SUMIFS(DB_Q7!$O$5:$O$254,DB_Q7!$E$5:$E$254,$J$4,DB_Q7!$B$5:$B$254,J$26))</f>
        <v>0</v>
      </c>
      <c r="K35" s="557">
        <f>IF($J$4="Todas",SUMIFS(DB_Q7!$O$5:$O$254,DB_Q7!$B$5:$B$254,K$26),SUMIFS(DB_Q7!$O$5:$O$254,DB_Q7!$E$5:$E$254,$J$4,DB_Q7!$B$5:$B$254,K$26))</f>
        <v>11</v>
      </c>
      <c r="L35" s="557">
        <f>IF($J$4="Todas",SUMIFS(DB_Q7!$O$5:$O$254,DB_Q7!$B$5:$B$254,L$26),SUMIFS(DB_Q7!$O$5:$O$254,DB_Q7!$E$5:$E$254,$J$4,DB_Q7!$B$5:$B$254,L$26))</f>
        <v>0</v>
      </c>
      <c r="M35" s="558">
        <f t="shared" si="10"/>
        <v>0.2857142857142857</v>
      </c>
      <c r="N35" s="558">
        <f t="shared" si="10"/>
        <v>0</v>
      </c>
      <c r="O35" s="558">
        <f t="shared" si="10"/>
        <v>0</v>
      </c>
      <c r="P35" s="558">
        <f t="shared" si="10"/>
        <v>0.41666666666666669</v>
      </c>
      <c r="Q35" s="558">
        <f t="shared" si="10"/>
        <v>0.4375</v>
      </c>
      <c r="R35" s="558">
        <f t="shared" si="10"/>
        <v>0.2</v>
      </c>
      <c r="S35" s="558">
        <f t="shared" si="10"/>
        <v>0</v>
      </c>
      <c r="T35" s="558">
        <f t="shared" si="10"/>
        <v>0.18965517241379309</v>
      </c>
      <c r="U35" s="558">
        <f t="shared" si="10"/>
        <v>0</v>
      </c>
    </row>
    <row r="36" spans="2:21" ht="13.5" thickTop="1">
      <c r="D36" s="559">
        <f>IF($J$4="Todas",COUNTIF(DB_Q7!$B$5:$B$254,D$26),COUNTIFS(DB_Q7!$B$5:$B$254,D$26,DB_Q7!$E$5:$E$254,$J$4))</f>
        <v>26</v>
      </c>
      <c r="E36" s="559">
        <f>IF($J$4="Todas",COUNTIF(DB_Q7!$B$5:$B$254,E$26),COUNTIFS(DB_Q7!$B$5:$B$254,E$26,DB_Q7!$E$5:$E$254,$J$4))</f>
        <v>25</v>
      </c>
      <c r="F36" s="559">
        <f>IF($J$4="Todas",COUNTIF(DB_Q7!$B$5:$B$254,F$26),COUNTIFS(DB_Q7!$B$5:$B$254,F$26,DB_Q7!$E$5:$E$254,$J$4))</f>
        <v>5</v>
      </c>
      <c r="G36" s="559">
        <f>IF($J$4="Todas",COUNTIF(DB_Q7!$B$5:$B$254,G$26),COUNTIFS(DB_Q7!$B$5:$B$254,G$26,DB_Q7!$E$5:$E$254,$J$4))</f>
        <v>61</v>
      </c>
      <c r="H36" s="559">
        <f>IF($J$4="Todas",COUNTIF(DB_Q7!$B$5:$B$254,H$26),COUNTIFS(DB_Q7!$B$5:$B$254,H$26,DB_Q7!$E$5:$E$254,$J$4))</f>
        <v>18</v>
      </c>
      <c r="I36" s="559">
        <f>IF($J$4="Todas",COUNTIF(DB_Q7!$B$5:$B$254,I$26),COUNTIFS(DB_Q7!$B$5:$B$254,I$26,DB_Q7!$E$5:$E$254,$J$4))</f>
        <v>9</v>
      </c>
      <c r="J36" s="559">
        <f>IF($J$4="Todas",COUNTIF(DB_Q7!$B$5:$B$254,J$26),COUNTIFS(DB_Q7!$B$5:$B$254,J$26,DB_Q7!$E$5:$E$254,$J$4))</f>
        <v>24</v>
      </c>
      <c r="K36" s="559">
        <f>IF($J$4="Todas",COUNTIF(DB_Q7!$B$5:$B$254,K$26),COUNTIFS(DB_Q7!$B$5:$B$254,K$26,DB_Q7!$E$5:$E$254,$J$4))</f>
        <v>67</v>
      </c>
      <c r="L36" s="559">
        <f>IF($J$4="Todas",COUNTIF(DB_Q7!$B$5:$B$254,L$26),COUNTIFS(DB_Q7!$B$5:$B$254,L$26,DB_Q7!$E$5:$E$254,$J$4))</f>
        <v>15</v>
      </c>
      <c r="M36" s="567"/>
      <c r="N36" s="567"/>
      <c r="O36" s="567"/>
      <c r="P36" s="567"/>
      <c r="Q36" s="567"/>
      <c r="R36" s="567"/>
      <c r="S36" s="567"/>
      <c r="T36" s="567"/>
      <c r="U36" s="567"/>
    </row>
    <row r="37" spans="2:21">
      <c r="D37" s="342"/>
      <c r="E37" s="342"/>
      <c r="F37" s="342"/>
      <c r="G37" s="342"/>
      <c r="H37" s="342"/>
      <c r="I37" s="342"/>
      <c r="J37" s="342"/>
      <c r="K37" s="342"/>
      <c r="L37" s="342"/>
      <c r="M37" s="342"/>
      <c r="N37" s="342"/>
      <c r="O37" s="342"/>
      <c r="P37" s="342"/>
      <c r="Q37" s="342"/>
      <c r="R37" s="342"/>
      <c r="S37" s="342"/>
    </row>
    <row r="38" spans="2:21">
      <c r="T38" s="514"/>
    </row>
    <row r="39" spans="2:21" s="342" customFormat="1">
      <c r="B39" s="430" t="str">
        <f>$B$4</f>
        <v>Conocimiento general</v>
      </c>
      <c r="C39" s="261"/>
      <c r="D39" s="431" t="s">
        <v>295</v>
      </c>
      <c r="E39" s="431"/>
      <c r="F39" s="431"/>
      <c r="G39" s="431"/>
      <c r="H39" s="431"/>
      <c r="I39" s="431"/>
      <c r="J39" s="431"/>
      <c r="K39" s="431"/>
      <c r="L39" s="204"/>
      <c r="M39" s="249"/>
      <c r="N39" s="249"/>
      <c r="O39" s="249"/>
      <c r="P39" s="249"/>
      <c r="Q39" s="204"/>
      <c r="R39" s="204"/>
      <c r="S39" s="204"/>
      <c r="T39" s="568"/>
      <c r="U39" s="568"/>
    </row>
    <row r="40" spans="2:21" s="342" customFormat="1">
      <c r="B40" s="433" t="s">
        <v>88</v>
      </c>
      <c r="C40" s="196" t="str">
        <f>$J$4</f>
        <v>Todas</v>
      </c>
      <c r="D40" s="532" t="s">
        <v>247</v>
      </c>
      <c r="E40" s="532" t="s">
        <v>248</v>
      </c>
      <c r="F40" s="532" t="s">
        <v>249</v>
      </c>
      <c r="G40" s="532" t="s">
        <v>250</v>
      </c>
      <c r="H40" s="532" t="s">
        <v>253</v>
      </c>
      <c r="I40" s="532" t="s">
        <v>251</v>
      </c>
      <c r="J40" s="532" t="s">
        <v>252</v>
      </c>
      <c r="K40" s="532" t="s">
        <v>90</v>
      </c>
      <c r="L40" s="533" t="s">
        <v>247</v>
      </c>
      <c r="M40" s="533" t="s">
        <v>248</v>
      </c>
      <c r="N40" s="533" t="s">
        <v>249</v>
      </c>
      <c r="O40" s="533" t="s">
        <v>250</v>
      </c>
      <c r="P40" s="533" t="s">
        <v>253</v>
      </c>
      <c r="Q40" s="533" t="s">
        <v>251</v>
      </c>
      <c r="R40" s="533" t="s">
        <v>252</v>
      </c>
      <c r="S40" s="533" t="s">
        <v>90</v>
      </c>
      <c r="T40" s="252"/>
      <c r="U40" s="252"/>
    </row>
    <row r="41" spans="2:21" s="342" customFormat="1">
      <c r="B41" s="560" t="str">
        <f>$B$4</f>
        <v>Conocimiento general</v>
      </c>
      <c r="C41" s="569">
        <f>IFERROR(SUM($J$41:$L$41)/SUM($J$50:$L$50),)</f>
        <v>0.92374727668845313</v>
      </c>
      <c r="D41" s="562">
        <f>IF($J$4="Todas",COUNTIFS(DB_Q7!$D$5:$D$254,D$40,DB_Q7!$G$5:$G$254,1),COUNTIFS(DB_Q7!$E$5:$E$254,$J$4,DB_Q7!$D$5:$D$254,D$40,DB_Q7!$G$5:$G$254,1))</f>
        <v>38</v>
      </c>
      <c r="E41" s="562">
        <f>IF($J$4="Todas",COUNTIFS(DB_Q7!$D$5:$D$254,E$40,DB_Q7!$G$5:$G$254,1),COUNTIFS(DB_Q7!$E$5:$E$254,$J$4,DB_Q7!$D$5:$D$254,E$40,DB_Q7!$G$5:$G$254,1))</f>
        <v>34</v>
      </c>
      <c r="F41" s="562">
        <f>IF($J$4="Todas",COUNTIFS(DB_Q7!$D$5:$D$254,F$40,DB_Q7!$G$5:$G$254,1),COUNTIFS(DB_Q7!$E$5:$E$254,$J$4,DB_Q7!$D$5:$D$254,F$40,DB_Q7!$G$5:$G$254,1))</f>
        <v>29</v>
      </c>
      <c r="G41" s="562">
        <f>IF($J$4="Todas",COUNTIFS(DB_Q7!$D$5:$D$254,G$40,DB_Q7!$G$5:$G$254,1),COUNTIFS(DB_Q7!$E$5:$E$254,$J$4,DB_Q7!$D$5:$D$254,G$40,DB_Q7!$G$5:$G$254,1))</f>
        <v>29</v>
      </c>
      <c r="H41" s="562">
        <f>IF($J$4="Todas",COUNTIFS(DB_Q7!$D$5:$D$254,H$40,DB_Q7!$G$5:$G$254,1),COUNTIFS(DB_Q7!$E$5:$E$254,$J$4,DB_Q7!$D$5:$D$254,H$40,DB_Q7!$G$5:$G$254,1))</f>
        <v>17</v>
      </c>
      <c r="I41" s="562">
        <f>IF($J$4="Todas",COUNTIFS(DB_Q7!$D$5:$D$254,I$40,DB_Q7!$G$5:$G$254,1),COUNTIFS(DB_Q7!$E$5:$E$254,$J$4,DB_Q7!$D$5:$D$254,I$40,DB_Q7!$G$5:$G$254,1))</f>
        <v>24</v>
      </c>
      <c r="J41" s="562">
        <f>IF($J$4="Todas",COUNTIFS(DB_Q7!$D$5:$D$254,J$40,DB_Q7!$G$5:$G$254,1),COUNTIFS(DB_Q7!$E$5:$E$254,$J$4,DB_Q7!$D$5:$D$254,J$40,DB_Q7!$G$5:$G$254,1))</f>
        <v>8</v>
      </c>
      <c r="K41" s="562">
        <f>IF($J$4="Todas",COUNTIFS(DB_Q7!$D$5:$D$254,K$40,DB_Q7!$G$5:$G$254,1),COUNTIFS(DB_Q7!$E$5:$E$254,$J$4,DB_Q7!$D$5:$D$254,K$40,DB_Q7!$G$5:$G$254,1))</f>
        <v>7</v>
      </c>
      <c r="L41" s="563">
        <f t="shared" ref="L41:S41" si="11">IFERROR(D41/D$50,)</f>
        <v>0.70370370370370372</v>
      </c>
      <c r="M41" s="563">
        <f t="shared" si="11"/>
        <v>0.65384615384615385</v>
      </c>
      <c r="N41" s="563">
        <f t="shared" si="11"/>
        <v>0.60416666666666663</v>
      </c>
      <c r="O41" s="563">
        <f t="shared" si="11"/>
        <v>0.80555555555555558</v>
      </c>
      <c r="P41" s="563">
        <f t="shared" si="11"/>
        <v>1</v>
      </c>
      <c r="Q41" s="563">
        <f t="shared" si="11"/>
        <v>0.92307692307692313</v>
      </c>
      <c r="R41" s="563">
        <f t="shared" si="11"/>
        <v>0.8</v>
      </c>
      <c r="S41" s="563">
        <f t="shared" si="11"/>
        <v>1</v>
      </c>
      <c r="T41" s="253"/>
      <c r="U41" s="253"/>
    </row>
    <row r="42" spans="2:21" s="342" customFormat="1">
      <c r="B42" s="564" t="s">
        <v>75</v>
      </c>
      <c r="C42" s="544">
        <f t="shared" ref="C42:C49" si="12">VLOOKUP($B42,$B$8:$C$15,2,)</f>
        <v>0.83333333333333337</v>
      </c>
      <c r="D42" s="545">
        <f>IF($J$4="Todas",SUMIFS(DB_Q7!$H$5:$H$254,DB_Q7!$D$5:$D$254,D$40),SUMIFS(DB_Q7!$H$5:$H$254,DB_Q7!$E$5:$E$254,$J$4,DB_Q7!$D$5:$D$254,D$40))</f>
        <v>36</v>
      </c>
      <c r="E42" s="545">
        <f>IF($J$4="Todas",SUMIFS(DB_Q7!$H$5:$H$254,DB_Q7!$D$5:$D$254,E$40),SUMIFS(DB_Q7!$H$5:$H$254,DB_Q7!$E$5:$E$254,$J$4,DB_Q7!$D$5:$D$254,E$40))</f>
        <v>26</v>
      </c>
      <c r="F42" s="545">
        <f>IF($J$4="Todas",SUMIFS(DB_Q7!$H$5:$H$254,DB_Q7!$D$5:$D$254,F$40),SUMIFS(DB_Q7!$H$5:$H$254,DB_Q7!$E$5:$E$254,$J$4,DB_Q7!$D$5:$D$254,F$40))</f>
        <v>24</v>
      </c>
      <c r="G42" s="545">
        <f>IF($J$4="Todas",SUMIFS(DB_Q7!$H$5:$H$254,DB_Q7!$D$5:$D$254,G$40),SUMIFS(DB_Q7!$H$5:$H$254,DB_Q7!$E$5:$E$254,$J$4,DB_Q7!$D$5:$D$254,G$40))</f>
        <v>24</v>
      </c>
      <c r="H42" s="545">
        <f>IF($J$4="Todas",SUMIFS(DB_Q7!$H$5:$H$254,DB_Q7!$D$5:$D$254,H$40),SUMIFS(DB_Q7!$H$5:$H$254,DB_Q7!$E$5:$E$254,$J$4,DB_Q7!$D$5:$D$254,H$40))</f>
        <v>13</v>
      </c>
      <c r="I42" s="545">
        <f>IF($J$4="Todas",SUMIFS(DB_Q7!$H$5:$H$254,DB_Q7!$D$5:$D$254,I$40),SUMIFS(DB_Q7!$H$5:$H$254,DB_Q7!$E$5:$E$254,$J$4,DB_Q7!$D$5:$D$254,I$40))</f>
        <v>19</v>
      </c>
      <c r="J42" s="545">
        <f>IF($J$4="Todas",SUMIFS(DB_Q7!$H$5:$H$254,DB_Q7!$D$5:$D$254,J$40),SUMIFS(DB_Q7!$H$5:$H$254,DB_Q7!$E$5:$E$254,$J$4,DB_Q7!$D$5:$D$254,J$40))</f>
        <v>7</v>
      </c>
      <c r="K42" s="545">
        <f>IF($J$4="Todas",SUMIFS(DB_Q7!$H$5:$H$254,DB_Q7!$D$5:$D$254,K$40),SUMIFS(DB_Q7!$H$5:$H$254,DB_Q7!$E$5:$E$254,$J$4,DB_Q7!$D$5:$D$254,K$40))</f>
        <v>6</v>
      </c>
      <c r="L42" s="546">
        <f t="shared" ref="L42:S49" si="13">IFERROR(IF($B$4="Entrevistas totales",D42/D$50,D42/D$41),)</f>
        <v>0.94736842105263153</v>
      </c>
      <c r="M42" s="546">
        <f t="shared" si="13"/>
        <v>0.76470588235294112</v>
      </c>
      <c r="N42" s="546">
        <f t="shared" si="13"/>
        <v>0.82758620689655171</v>
      </c>
      <c r="O42" s="546">
        <f t="shared" si="13"/>
        <v>0.82758620689655171</v>
      </c>
      <c r="P42" s="546">
        <f t="shared" si="13"/>
        <v>0.76470588235294112</v>
      </c>
      <c r="Q42" s="546">
        <f t="shared" si="13"/>
        <v>0.79166666666666663</v>
      </c>
      <c r="R42" s="546">
        <f t="shared" si="13"/>
        <v>0.875</v>
      </c>
      <c r="S42" s="546">
        <f t="shared" si="13"/>
        <v>0.8571428571428571</v>
      </c>
      <c r="T42" s="253"/>
      <c r="U42" s="253"/>
    </row>
    <row r="43" spans="2:21" s="342" customFormat="1">
      <c r="B43" s="565" t="s">
        <v>179</v>
      </c>
      <c r="C43" s="550">
        <f t="shared" si="12"/>
        <v>0.20430118279569892</v>
      </c>
      <c r="D43" s="551">
        <f>IF($J$4="Todas",SUMIFS(DB_Q7!$I$5:$I$254,DB_Q7!$D$5:$D$254,D$40),SUMIFS(DB_Q7!$I$5:$I$254,DB_Q7!$E$5:$E$254,$J$4,DB_Q7!$D$5:$D$254,D$40))</f>
        <v>10</v>
      </c>
      <c r="E43" s="551">
        <f>IF($J$4="Todas",SUMIFS(DB_Q7!$I$5:$I$254,DB_Q7!$D$5:$D$254,E$40),SUMIFS(DB_Q7!$I$5:$I$254,DB_Q7!$E$5:$E$254,$J$4,DB_Q7!$D$5:$D$254,E$40))</f>
        <v>8</v>
      </c>
      <c r="F43" s="551">
        <f>IF($J$4="Todas",SUMIFS(DB_Q7!$I$5:$I$254,DB_Q7!$D$5:$D$254,F$40),SUMIFS(DB_Q7!$I$5:$I$254,DB_Q7!$E$5:$E$254,$J$4,DB_Q7!$D$5:$D$254,F$40))</f>
        <v>6</v>
      </c>
      <c r="G43" s="551">
        <f>IF($J$4="Todas",SUMIFS(DB_Q7!$I$5:$I$254,DB_Q7!$D$5:$D$254,G$40),SUMIFS(DB_Q7!$I$5:$I$254,DB_Q7!$E$5:$E$254,$J$4,DB_Q7!$D$5:$D$254,G$40))</f>
        <v>5</v>
      </c>
      <c r="H43" s="551">
        <f>IF($J$4="Todas",SUMIFS(DB_Q7!$I$5:$I$254,DB_Q7!$D$5:$D$254,H$40),SUMIFS(DB_Q7!$I$5:$I$254,DB_Q7!$E$5:$E$254,$J$4,DB_Q7!$D$5:$D$254,H$40))</f>
        <v>2</v>
      </c>
      <c r="I43" s="551">
        <f>IF($J$4="Todas",SUMIFS(DB_Q7!$I$5:$I$254,DB_Q7!$D$5:$D$254,I$40),SUMIFS(DB_Q7!$I$5:$I$254,DB_Q7!$E$5:$E$254,$J$4,DB_Q7!$D$5:$D$254,I$40))</f>
        <v>6</v>
      </c>
      <c r="J43" s="551">
        <f>IF($J$4="Todas",SUMIFS(DB_Q7!$I$5:$I$254,DB_Q7!$D$5:$D$254,J$40),SUMIFS(DB_Q7!$I$5:$I$254,DB_Q7!$E$5:$E$254,$J$4,DB_Q7!$D$5:$D$254,J$40))</f>
        <v>1</v>
      </c>
      <c r="K43" s="551">
        <f>IF($J$4="Todas",SUMIFS(DB_Q7!$I$5:$I$254,DB_Q7!$D$5:$D$254,K$40),SUMIFS(DB_Q7!$I$5:$I$254,DB_Q7!$E$5:$E$254,$J$4,DB_Q7!$D$5:$D$254,K$40))</f>
        <v>0</v>
      </c>
      <c r="L43" s="552">
        <f t="shared" si="13"/>
        <v>0.26315789473684209</v>
      </c>
      <c r="M43" s="552">
        <f t="shared" si="13"/>
        <v>0.23529411764705882</v>
      </c>
      <c r="N43" s="552">
        <f t="shared" si="13"/>
        <v>0.20689655172413793</v>
      </c>
      <c r="O43" s="552">
        <f t="shared" si="13"/>
        <v>0.17241379310344829</v>
      </c>
      <c r="P43" s="552">
        <f t="shared" si="13"/>
        <v>0.11764705882352941</v>
      </c>
      <c r="Q43" s="552">
        <f t="shared" si="13"/>
        <v>0.25</v>
      </c>
      <c r="R43" s="552">
        <f t="shared" si="13"/>
        <v>0.125</v>
      </c>
      <c r="S43" s="552">
        <f t="shared" si="13"/>
        <v>0</v>
      </c>
      <c r="T43" s="253"/>
      <c r="U43" s="253"/>
    </row>
    <row r="44" spans="2:21" s="342" customFormat="1">
      <c r="B44" s="565" t="s">
        <v>321</v>
      </c>
      <c r="C44" s="550">
        <f t="shared" si="12"/>
        <v>0.77419354838709675</v>
      </c>
      <c r="D44" s="551">
        <f>IF($J$4="Todas",SUMIFS(DB_Q7!$J$5:$J$254,DB_Q7!$D$5:$D$254,D$40),SUMIFS(DB_Q7!$J$5:$J$254,DB_Q7!$E$5:$E$254,$J$4,DB_Q7!$D$5:$D$254,D$40))</f>
        <v>35</v>
      </c>
      <c r="E44" s="551">
        <f>IF($J$4="Todas",SUMIFS(DB_Q7!$J$5:$J$254,DB_Q7!$D$5:$D$254,E$40),SUMIFS(DB_Q7!$J$5:$J$254,DB_Q7!$E$5:$E$254,$J$4,DB_Q7!$D$5:$D$254,E$40))</f>
        <v>22</v>
      </c>
      <c r="F44" s="551">
        <f>IF($J$4="Todas",SUMIFS(DB_Q7!$J$5:$J$254,DB_Q7!$D$5:$D$254,F$40),SUMIFS(DB_Q7!$J$5:$J$254,DB_Q7!$E$5:$E$254,$J$4,DB_Q7!$D$5:$D$254,F$40))</f>
        <v>18</v>
      </c>
      <c r="G44" s="551">
        <f>IF($J$4="Todas",SUMIFS(DB_Q7!$J$5:$J$254,DB_Q7!$D$5:$D$254,G$40),SUMIFS(DB_Q7!$J$5:$J$254,DB_Q7!$E$5:$E$254,$J$4,DB_Q7!$D$5:$D$254,G$40))</f>
        <v>21</v>
      </c>
      <c r="H44" s="551">
        <f>IF($J$4="Todas",SUMIFS(DB_Q7!$J$5:$J$254,DB_Q7!$D$5:$D$254,H$40),SUMIFS(DB_Q7!$J$5:$J$254,DB_Q7!$E$5:$E$254,$J$4,DB_Q7!$D$5:$D$254,H$40))</f>
        <v>15</v>
      </c>
      <c r="I44" s="551">
        <f>IF($J$4="Todas",SUMIFS(DB_Q7!$J$5:$J$254,DB_Q7!$D$5:$D$254,I$40),SUMIFS(DB_Q7!$J$5:$J$254,DB_Q7!$E$5:$E$254,$J$4,DB_Q7!$D$5:$D$254,I$40))</f>
        <v>21</v>
      </c>
      <c r="J44" s="551">
        <f>IF($J$4="Todas",SUMIFS(DB_Q7!$J$5:$J$254,DB_Q7!$D$5:$D$254,J$40),SUMIFS(DB_Q7!$J$5:$J$254,DB_Q7!$E$5:$E$254,$J$4,DB_Q7!$D$5:$D$254,J$40))</f>
        <v>5</v>
      </c>
      <c r="K44" s="551">
        <f>IF($J$4="Todas",SUMIFS(DB_Q7!$J$5:$J$254,DB_Q7!$D$5:$D$254,K$40),SUMIFS(DB_Q7!$J$5:$J$254,DB_Q7!$E$5:$E$254,$J$4,DB_Q7!$D$5:$D$254,K$40))</f>
        <v>7</v>
      </c>
      <c r="L44" s="552">
        <f t="shared" si="13"/>
        <v>0.92105263157894735</v>
      </c>
      <c r="M44" s="552">
        <f t="shared" si="13"/>
        <v>0.6470588235294118</v>
      </c>
      <c r="N44" s="552">
        <f t="shared" si="13"/>
        <v>0.62068965517241381</v>
      </c>
      <c r="O44" s="552">
        <f t="shared" si="13"/>
        <v>0.72413793103448276</v>
      </c>
      <c r="P44" s="552">
        <f t="shared" si="13"/>
        <v>0.88235294117647056</v>
      </c>
      <c r="Q44" s="552">
        <f t="shared" si="13"/>
        <v>0.875</v>
      </c>
      <c r="R44" s="552">
        <f t="shared" si="13"/>
        <v>0.625</v>
      </c>
      <c r="S44" s="552">
        <f t="shared" si="13"/>
        <v>1</v>
      </c>
      <c r="T44" s="253"/>
      <c r="U44" s="253"/>
    </row>
    <row r="45" spans="2:21">
      <c r="B45" s="565" t="s">
        <v>322</v>
      </c>
      <c r="C45" s="550">
        <f t="shared" si="12"/>
        <v>0.95161290322580649</v>
      </c>
      <c r="D45" s="551">
        <f>IF($J$4="Todas",SUMIFS(DB_Q7!$K$5:$K$254,DB_Q7!$D$5:$D$254,D$40),SUMIFS(DB_Q7!$K$5:$K$254,DB_Q7!$E$5:$E$254,$J$4,DB_Q7!$D$5:$D$254,D$40))</f>
        <v>38</v>
      </c>
      <c r="E45" s="551">
        <f>IF($J$4="Todas",SUMIFS(DB_Q7!$K$5:$K$254,DB_Q7!$D$5:$D$254,E$40),SUMIFS(DB_Q7!$K$5:$K$254,DB_Q7!$E$5:$E$254,$J$4,DB_Q7!$D$5:$D$254,E$40))</f>
        <v>31</v>
      </c>
      <c r="F45" s="551">
        <f>IF($J$4="Todas",SUMIFS(DB_Q7!$K$5:$K$254,DB_Q7!$D$5:$D$254,F$40),SUMIFS(DB_Q7!$K$5:$K$254,DB_Q7!$E$5:$E$254,$J$4,DB_Q7!$D$5:$D$254,F$40))</f>
        <v>29</v>
      </c>
      <c r="G45" s="551">
        <f>IF($J$4="Todas",SUMIFS(DB_Q7!$K$5:$K$254,DB_Q7!$D$5:$D$254,G$40),SUMIFS(DB_Q7!$K$5:$K$254,DB_Q7!$E$5:$E$254,$J$4,DB_Q7!$D$5:$D$254,G$40))</f>
        <v>28</v>
      </c>
      <c r="H45" s="551">
        <f>IF($J$4="Todas",SUMIFS(DB_Q7!$K$5:$K$254,DB_Q7!$D$5:$D$254,H$40),SUMIFS(DB_Q7!$K$5:$K$254,DB_Q7!$E$5:$E$254,$J$4,DB_Q7!$D$5:$D$254,H$40))</f>
        <v>16</v>
      </c>
      <c r="I45" s="551">
        <f>IF($J$4="Todas",SUMIFS(DB_Q7!$K$5:$K$254,DB_Q7!$D$5:$D$254,I$40),SUMIFS(DB_Q7!$K$5:$K$254,DB_Q7!$E$5:$E$254,$J$4,DB_Q7!$D$5:$D$254,I$40))</f>
        <v>24</v>
      </c>
      <c r="J45" s="551">
        <f>IF($J$4="Todas",SUMIFS(DB_Q7!$K$5:$K$254,DB_Q7!$D$5:$D$254,J$40),SUMIFS(DB_Q7!$K$5:$K$254,DB_Q7!$E$5:$E$254,$J$4,DB_Q7!$D$5:$D$254,J$40))</f>
        <v>4</v>
      </c>
      <c r="K45" s="551">
        <f>IF($J$4="Todas",SUMIFS(DB_Q7!$K$5:$K$254,DB_Q7!$D$5:$D$254,K$40),SUMIFS(DB_Q7!$K$5:$K$254,DB_Q7!$E$5:$E$254,$J$4,DB_Q7!$D$5:$D$254,K$40))</f>
        <v>7</v>
      </c>
      <c r="L45" s="552">
        <f t="shared" si="13"/>
        <v>1</v>
      </c>
      <c r="M45" s="552">
        <f t="shared" si="13"/>
        <v>0.91176470588235292</v>
      </c>
      <c r="N45" s="552">
        <f t="shared" si="13"/>
        <v>1</v>
      </c>
      <c r="O45" s="552">
        <f t="shared" si="13"/>
        <v>0.96551724137931039</v>
      </c>
      <c r="P45" s="552">
        <f t="shared" si="13"/>
        <v>0.94117647058823528</v>
      </c>
      <c r="Q45" s="552">
        <f t="shared" si="13"/>
        <v>1</v>
      </c>
      <c r="R45" s="552">
        <f t="shared" si="13"/>
        <v>0.5</v>
      </c>
      <c r="S45" s="552">
        <f t="shared" si="13"/>
        <v>1</v>
      </c>
      <c r="T45" s="253"/>
      <c r="U45" s="253"/>
    </row>
    <row r="46" spans="2:21">
      <c r="B46" s="565" t="s">
        <v>323</v>
      </c>
      <c r="C46" s="550">
        <f t="shared" si="12"/>
        <v>0.20430107526881722</v>
      </c>
      <c r="D46" s="551">
        <f>IF($J$4="Todas",SUMIFS(DB_Q7!$L$5:$L$254,DB_Q7!$D$5:$D$254,D$40),SUMIFS(DB_Q7!$L$5:$L$254,DB_Q7!$E$5:$E$254,$J$4,DB_Q7!$D$5:$D$254,D$40))</f>
        <v>9</v>
      </c>
      <c r="E46" s="551">
        <f>IF($J$4="Todas",SUMIFS(DB_Q7!$L$5:$L$254,DB_Q7!$D$5:$D$254,E$40),SUMIFS(DB_Q7!$L$5:$L$254,DB_Q7!$E$5:$E$254,$J$4,DB_Q7!$D$5:$D$254,E$40))</f>
        <v>9</v>
      </c>
      <c r="F46" s="551">
        <f>IF($J$4="Todas",SUMIFS(DB_Q7!$L$5:$L$254,DB_Q7!$D$5:$D$254,F$40),SUMIFS(DB_Q7!$L$5:$L$254,DB_Q7!$E$5:$E$254,$J$4,DB_Q7!$D$5:$D$254,F$40))</f>
        <v>9</v>
      </c>
      <c r="G46" s="551">
        <f>IF($J$4="Todas",SUMIFS(DB_Q7!$L$5:$L$254,DB_Q7!$D$5:$D$254,G$40),SUMIFS(DB_Q7!$L$5:$L$254,DB_Q7!$E$5:$E$254,$J$4,DB_Q7!$D$5:$D$254,G$40))</f>
        <v>5</v>
      </c>
      <c r="H46" s="551">
        <f>IF($J$4="Todas",SUMIFS(DB_Q7!$L$5:$L$254,DB_Q7!$D$5:$D$254,H$40),SUMIFS(DB_Q7!$L$5:$L$254,DB_Q7!$E$5:$E$254,$J$4,DB_Q7!$D$5:$D$254,H$40))</f>
        <v>2</v>
      </c>
      <c r="I46" s="551">
        <f>IF($J$4="Todas",SUMIFS(DB_Q7!$L$5:$L$254,DB_Q7!$D$5:$D$254,I$40),SUMIFS(DB_Q7!$L$5:$L$254,DB_Q7!$E$5:$E$254,$J$4,DB_Q7!$D$5:$D$254,I$40))</f>
        <v>1</v>
      </c>
      <c r="J46" s="551">
        <f>IF($J$4="Todas",SUMIFS(DB_Q7!$L$5:$L$254,DB_Q7!$D$5:$D$254,J$40),SUMIFS(DB_Q7!$L$5:$L$254,DB_Q7!$E$5:$E$254,$J$4,DB_Q7!$D$5:$D$254,J$40))</f>
        <v>2</v>
      </c>
      <c r="K46" s="551">
        <f>IF($J$4="Todas",SUMIFS(DB_Q7!$L$5:$L$254,DB_Q7!$D$5:$D$254,K$40),SUMIFS(DB_Q7!$L$5:$L$254,DB_Q7!$E$5:$E$254,$J$4,DB_Q7!$D$5:$D$254,K$40))</f>
        <v>1</v>
      </c>
      <c r="L46" s="552">
        <f t="shared" si="13"/>
        <v>0.23684210526315788</v>
      </c>
      <c r="M46" s="552">
        <f t="shared" si="13"/>
        <v>0.26470588235294118</v>
      </c>
      <c r="N46" s="552">
        <f t="shared" si="13"/>
        <v>0.31034482758620691</v>
      </c>
      <c r="O46" s="552">
        <f t="shared" si="13"/>
        <v>0.17241379310344829</v>
      </c>
      <c r="P46" s="552">
        <f t="shared" si="13"/>
        <v>0.11764705882352941</v>
      </c>
      <c r="Q46" s="552">
        <f t="shared" si="13"/>
        <v>4.1666666666666664E-2</v>
      </c>
      <c r="R46" s="552">
        <f t="shared" si="13"/>
        <v>0.25</v>
      </c>
      <c r="S46" s="552">
        <f t="shared" si="13"/>
        <v>0.14285714285714285</v>
      </c>
      <c r="T46" s="253"/>
      <c r="U46" s="253"/>
    </row>
    <row r="47" spans="2:21">
      <c r="B47" s="565" t="s">
        <v>76</v>
      </c>
      <c r="C47" s="550">
        <f t="shared" si="12"/>
        <v>0.79569892473118276</v>
      </c>
      <c r="D47" s="551">
        <f>IF($J$4="Todas",SUMIFS(DB_Q7!$M$5:$M$254,DB_Q7!$D$5:$D$254,D$40),SUMIFS(DB_Q7!$M$5:$M$254,DB_Q7!$E$5:$E$254,$J$4,DB_Q7!$D$5:$D$254,D$40))</f>
        <v>31</v>
      </c>
      <c r="E47" s="551">
        <f>IF($J$4="Todas",SUMIFS(DB_Q7!$M$5:$M$254,DB_Q7!$D$5:$D$254,E$40),SUMIFS(DB_Q7!$M$5:$M$254,DB_Q7!$E$5:$E$254,$J$4,DB_Q7!$D$5:$D$254,E$40))</f>
        <v>23</v>
      </c>
      <c r="F47" s="551">
        <f>IF($J$4="Todas",SUMIFS(DB_Q7!$M$5:$M$254,DB_Q7!$D$5:$D$254,F$40),SUMIFS(DB_Q7!$M$5:$M$254,DB_Q7!$E$5:$E$254,$J$4,DB_Q7!$D$5:$D$254,F$40))</f>
        <v>26</v>
      </c>
      <c r="G47" s="551">
        <f>IF($J$4="Todas",SUMIFS(DB_Q7!$M$5:$M$254,DB_Q7!$D$5:$D$254,G$40),SUMIFS(DB_Q7!$M$5:$M$254,DB_Q7!$E$5:$E$254,$J$4,DB_Q7!$D$5:$D$254,G$40))</f>
        <v>23</v>
      </c>
      <c r="H47" s="551">
        <f>IF($J$4="Todas",SUMIFS(DB_Q7!$M$5:$M$254,DB_Q7!$D$5:$D$254,H$40),SUMIFS(DB_Q7!$M$5:$M$254,DB_Q7!$E$5:$E$254,$J$4,DB_Q7!$D$5:$D$254,H$40))</f>
        <v>14</v>
      </c>
      <c r="I47" s="551">
        <f>IF($J$4="Todas",SUMIFS(DB_Q7!$M$5:$M$254,DB_Q7!$D$5:$D$254,I$40),SUMIFS(DB_Q7!$M$5:$M$254,DB_Q7!$E$5:$E$254,$J$4,DB_Q7!$D$5:$D$254,I$40))</f>
        <v>19</v>
      </c>
      <c r="J47" s="551">
        <f>IF($J$4="Todas",SUMIFS(DB_Q7!$M$5:$M$254,DB_Q7!$D$5:$D$254,J$40),SUMIFS(DB_Q7!$M$5:$M$254,DB_Q7!$E$5:$E$254,$J$4,DB_Q7!$D$5:$D$254,J$40))</f>
        <v>5</v>
      </c>
      <c r="K47" s="551">
        <f>IF($J$4="Todas",SUMIFS(DB_Q7!$M$5:$M$254,DB_Q7!$D$5:$D$254,K$40),SUMIFS(DB_Q7!$M$5:$M$254,DB_Q7!$E$5:$E$254,$J$4,DB_Q7!$D$5:$D$254,K$40))</f>
        <v>7</v>
      </c>
      <c r="L47" s="552">
        <f t="shared" si="13"/>
        <v>0.81578947368421051</v>
      </c>
      <c r="M47" s="552">
        <f t="shared" si="13"/>
        <v>0.67647058823529416</v>
      </c>
      <c r="N47" s="552">
        <f t="shared" si="13"/>
        <v>0.89655172413793105</v>
      </c>
      <c r="O47" s="552">
        <f t="shared" si="13"/>
        <v>0.7931034482758621</v>
      </c>
      <c r="P47" s="552">
        <f t="shared" si="13"/>
        <v>0.82352941176470584</v>
      </c>
      <c r="Q47" s="552">
        <f t="shared" si="13"/>
        <v>0.79166666666666663</v>
      </c>
      <c r="R47" s="552">
        <f t="shared" si="13"/>
        <v>0.625</v>
      </c>
      <c r="S47" s="552">
        <f t="shared" si="13"/>
        <v>1</v>
      </c>
      <c r="T47" s="253"/>
      <c r="U47" s="253"/>
    </row>
    <row r="48" spans="2:21">
      <c r="B48" s="565" t="s">
        <v>324</v>
      </c>
      <c r="C48" s="550">
        <f t="shared" si="12"/>
        <v>0.29032258064516131</v>
      </c>
      <c r="D48" s="551">
        <f>IF($J$4="Todas",SUMIFS(DB_Q7!$N$5:$N$254,DB_Q7!$D$5:$D$254,D$40),SUMIFS(DB_Q7!$N$5:$N$254,DB_Q7!$E$5:$E$254,$J$4,DB_Q7!$D$5:$D$254,D$40))</f>
        <v>6</v>
      </c>
      <c r="E48" s="551">
        <f>IF($J$4="Todas",SUMIFS(DB_Q7!$N$5:$N$254,DB_Q7!$D$5:$D$254,E$40),SUMIFS(DB_Q7!$N$5:$N$254,DB_Q7!$E$5:$E$254,$J$4,DB_Q7!$D$5:$D$254,E$40))</f>
        <v>10</v>
      </c>
      <c r="F48" s="551">
        <f>IF($J$4="Todas",SUMIFS(DB_Q7!$N$5:$N$254,DB_Q7!$D$5:$D$254,F$40),SUMIFS(DB_Q7!$N$5:$N$254,DB_Q7!$E$5:$E$254,$J$4,DB_Q7!$D$5:$D$254,F$40))</f>
        <v>18</v>
      </c>
      <c r="G48" s="551">
        <f>IF($J$4="Todas",SUMIFS(DB_Q7!$N$5:$N$254,DB_Q7!$D$5:$D$254,G$40),SUMIFS(DB_Q7!$N$5:$N$254,DB_Q7!$E$5:$E$254,$J$4,DB_Q7!$D$5:$D$254,G$40))</f>
        <v>9</v>
      </c>
      <c r="H48" s="551">
        <f>IF($J$4="Todas",SUMIFS(DB_Q7!$N$5:$N$254,DB_Q7!$D$5:$D$254,H$40),SUMIFS(DB_Q7!$N$5:$N$254,DB_Q7!$E$5:$E$254,$J$4,DB_Q7!$D$5:$D$254,H$40))</f>
        <v>4</v>
      </c>
      <c r="I48" s="551">
        <f>IF($J$4="Todas",SUMIFS(DB_Q7!$N$5:$N$254,DB_Q7!$D$5:$D$254,I$40),SUMIFS(DB_Q7!$N$5:$N$254,DB_Q7!$E$5:$E$254,$J$4,DB_Q7!$D$5:$D$254,I$40))</f>
        <v>2</v>
      </c>
      <c r="J48" s="551">
        <f>IF($J$4="Todas",SUMIFS(DB_Q7!$N$5:$N$254,DB_Q7!$D$5:$D$254,J$40),SUMIFS(DB_Q7!$N$5:$N$254,DB_Q7!$E$5:$E$254,$J$4,DB_Q7!$D$5:$D$254,J$40))</f>
        <v>4</v>
      </c>
      <c r="K48" s="551">
        <f>IF($J$4="Todas",SUMIFS(DB_Q7!$N$5:$N$254,DB_Q7!$D$5:$D$254,K$40),SUMIFS(DB_Q7!$N$5:$N$254,DB_Q7!$E$5:$E$254,$J$4,DB_Q7!$D$5:$D$254,K$40))</f>
        <v>1</v>
      </c>
      <c r="L48" s="552">
        <f t="shared" si="13"/>
        <v>0.15789473684210525</v>
      </c>
      <c r="M48" s="552">
        <f t="shared" si="13"/>
        <v>0.29411764705882354</v>
      </c>
      <c r="N48" s="552">
        <f t="shared" si="13"/>
        <v>0.62068965517241381</v>
      </c>
      <c r="O48" s="552">
        <f t="shared" si="13"/>
        <v>0.31034482758620691</v>
      </c>
      <c r="P48" s="552">
        <f t="shared" si="13"/>
        <v>0.23529411764705882</v>
      </c>
      <c r="Q48" s="552">
        <f t="shared" si="13"/>
        <v>8.3333333333333329E-2</v>
      </c>
      <c r="R48" s="552">
        <f t="shared" si="13"/>
        <v>0.5</v>
      </c>
      <c r="S48" s="552">
        <f t="shared" si="13"/>
        <v>0.14285714285714285</v>
      </c>
      <c r="T48" s="253"/>
      <c r="U48" s="253"/>
    </row>
    <row r="49" spans="2:27" ht="13.5" thickBot="1">
      <c r="B49" s="566" t="s">
        <v>325</v>
      </c>
      <c r="C49" s="556">
        <f t="shared" si="12"/>
        <v>0.23118279569892472</v>
      </c>
      <c r="D49" s="557">
        <f>IF($J$4="Todas",SUMIFS(DB_Q7!$O$5:$O$254,DB_Q7!$D$5:$D$254,D$40),SUMIFS(DB_Q7!$O$5:$O$254,DB_Q7!$E$5:$E$254,$J$4,DB_Q7!$D$5:$D$254,D$40))</f>
        <v>6</v>
      </c>
      <c r="E49" s="557">
        <f>IF($J$4="Todas",SUMIFS(DB_Q7!$O$5:$O$254,DB_Q7!$D$5:$D$254,E$40),SUMIFS(DB_Q7!$O$5:$O$254,DB_Q7!$E$5:$E$254,$J$4,DB_Q7!$D$5:$D$254,E$40))</f>
        <v>11</v>
      </c>
      <c r="F49" s="557">
        <f>IF($J$4="Todas",SUMIFS(DB_Q7!$O$5:$O$254,DB_Q7!$D$5:$D$254,F$40),SUMIFS(DB_Q7!$O$5:$O$254,DB_Q7!$E$5:$E$254,$J$4,DB_Q7!$D$5:$D$254,F$40))</f>
        <v>10</v>
      </c>
      <c r="G49" s="557">
        <f>IF($J$4="Todas",SUMIFS(DB_Q7!$O$5:$O$254,DB_Q7!$D$5:$D$254,G$40),SUMIFS(DB_Q7!$O$5:$O$254,DB_Q7!$E$5:$E$254,$J$4,DB_Q7!$D$5:$D$254,G$40))</f>
        <v>5</v>
      </c>
      <c r="H49" s="557">
        <f>IF($J$4="Todas",SUMIFS(DB_Q7!$O$5:$O$254,DB_Q7!$D$5:$D$254,H$40),SUMIFS(DB_Q7!$O$5:$O$254,DB_Q7!$E$5:$E$254,$J$4,DB_Q7!$D$5:$D$254,H$40))</f>
        <v>2</v>
      </c>
      <c r="I49" s="557">
        <f>IF($J$4="Todas",SUMIFS(DB_Q7!$O$5:$O$254,DB_Q7!$D$5:$D$254,I$40),SUMIFS(DB_Q7!$O$5:$O$254,DB_Q7!$E$5:$E$254,$J$4,DB_Q7!$D$5:$D$254,I$40))</f>
        <v>5</v>
      </c>
      <c r="J49" s="557">
        <f>IF($J$4="Todas",SUMIFS(DB_Q7!$O$5:$O$254,DB_Q7!$D$5:$D$254,J$40),SUMIFS(DB_Q7!$O$5:$O$254,DB_Q7!$E$5:$E$254,$J$4,DB_Q7!$D$5:$D$254,J$40))</f>
        <v>1</v>
      </c>
      <c r="K49" s="557">
        <f>IF($J$4="Todas",SUMIFS(DB_Q7!$O$5:$O$254,DB_Q7!$D$5:$D$254,K$40),SUMIFS(DB_Q7!$O$5:$O$254,DB_Q7!$E$5:$E$254,$J$4,DB_Q7!$D$5:$D$254,K$40))</f>
        <v>3</v>
      </c>
      <c r="L49" s="558">
        <f t="shared" si="13"/>
        <v>0.15789473684210525</v>
      </c>
      <c r="M49" s="558">
        <f t="shared" si="13"/>
        <v>0.3235294117647059</v>
      </c>
      <c r="N49" s="558">
        <f t="shared" si="13"/>
        <v>0.34482758620689657</v>
      </c>
      <c r="O49" s="558">
        <f t="shared" si="13"/>
        <v>0.17241379310344829</v>
      </c>
      <c r="P49" s="558">
        <f t="shared" si="13"/>
        <v>0.11764705882352941</v>
      </c>
      <c r="Q49" s="558">
        <f t="shared" si="13"/>
        <v>0.20833333333333334</v>
      </c>
      <c r="R49" s="558">
        <f t="shared" si="13"/>
        <v>0.125</v>
      </c>
      <c r="S49" s="558">
        <f t="shared" si="13"/>
        <v>0.42857142857142855</v>
      </c>
      <c r="T49" s="253"/>
      <c r="U49" s="253"/>
    </row>
    <row r="50" spans="2:27" ht="13.5" thickTop="1">
      <c r="D50" s="559">
        <f>IF($J$4="Todas",COUNTIF(DB_Q7!$D$5:$D$254,D$40),COUNTIFS(DB_Q7!$D$5:$D$254,D$40,DB_Q7!$E$5:$E$254,$J$4))</f>
        <v>54</v>
      </c>
      <c r="E50" s="559">
        <f>IF($J$4="Todas",COUNTIF(DB_Q7!$D$5:$D$254,E$40),COUNTIFS(DB_Q7!$D$5:$D$254,E$40,DB_Q7!$E$5:$E$254,$J$4))</f>
        <v>52</v>
      </c>
      <c r="F50" s="559">
        <f>IF($J$4="Todas",COUNTIF(DB_Q7!$D$5:$D$254,F$40),COUNTIFS(DB_Q7!$D$5:$D$254,F$40,DB_Q7!$E$5:$E$254,$J$4))</f>
        <v>48</v>
      </c>
      <c r="G50" s="559">
        <f>IF($J$4="Todas",COUNTIF(DB_Q7!$D$5:$D$254,G$40),COUNTIFS(DB_Q7!$D$5:$D$254,G$40,DB_Q7!$E$5:$E$254,$J$4))</f>
        <v>36</v>
      </c>
      <c r="H50" s="559">
        <f>IF($J$4="Todas",COUNTIF(DB_Q7!$D$5:$D$254,H$40),COUNTIFS(DB_Q7!$D$5:$D$254,H$40,DB_Q7!$E$5:$E$254,$J$4))</f>
        <v>17</v>
      </c>
      <c r="I50" s="559">
        <f>IF($J$4="Todas",COUNTIF(DB_Q7!$D$5:$D$254,I$40),COUNTIFS(DB_Q7!$D$5:$D$254,I$40,DB_Q7!$E$5:$E$254,$J$4))</f>
        <v>26</v>
      </c>
      <c r="J50" s="559">
        <f>IF($J$4="Todas",COUNTIF(DB_Q7!$D$5:$D$254,J$40),COUNTIFS(DB_Q7!$D$5:$D$254,J$40,DB_Q7!$E$5:$E$254,$J$4))</f>
        <v>10</v>
      </c>
      <c r="K50" s="559">
        <f>IF($J$4="Todas",COUNTIF(DB_Q7!$D$5:$D$254,K$40),COUNTIFS(DB_Q7!$D$5:$D$254,K$40,DB_Q7!$E$5:$E$254,$J$4))</f>
        <v>7</v>
      </c>
      <c r="L50" s="497"/>
      <c r="M50" s="497"/>
      <c r="N50" s="497"/>
      <c r="O50" s="497"/>
      <c r="P50" s="497"/>
      <c r="Q50" s="497">
        <f>IF($J$4="Todas",COUNTIF(DB_Q7!$F$5:$F$254,Q$40),COUNTIFS(DB_Q7!$F$5:$F$254,Q$40,DB_Q7!$E$5:$E$254,$J$4))</f>
        <v>0</v>
      </c>
      <c r="R50" s="497">
        <f>IF($J$4="Todas",COUNTIF(DB_Q7!$F$5:$F$254,R$40),COUNTIFS(DB_Q7!$F$5:$F$254,R$40,DB_Q7!$E$5:$E$254,$J$4))</f>
        <v>0</v>
      </c>
      <c r="S50" s="370"/>
    </row>
    <row r="51" spans="2:27">
      <c r="D51" s="342"/>
      <c r="E51" s="342"/>
      <c r="F51" s="342"/>
      <c r="G51" s="342"/>
      <c r="H51" s="342"/>
      <c r="I51" s="342"/>
      <c r="J51" s="342"/>
      <c r="K51" s="342"/>
      <c r="L51" s="496"/>
      <c r="M51" s="342"/>
      <c r="N51" s="342"/>
      <c r="O51" s="342"/>
      <c r="P51" s="342"/>
      <c r="Q51" s="342"/>
      <c r="R51" s="342"/>
      <c r="S51" s="342"/>
    </row>
    <row r="52" spans="2:27" s="269" customFormat="1"/>
    <row r="53" spans="2:27">
      <c r="B53" s="430" t="str">
        <f>$B$4</f>
        <v>Conocimiento general</v>
      </c>
      <c r="D53" s="431" t="s">
        <v>296</v>
      </c>
      <c r="E53" s="431"/>
      <c r="F53" s="431"/>
      <c r="G53" s="441"/>
      <c r="H53" s="442"/>
      <c r="I53" s="443"/>
      <c r="J53" s="531" t="s">
        <v>297</v>
      </c>
      <c r="K53" s="570"/>
      <c r="L53" s="570"/>
      <c r="M53" s="570"/>
      <c r="N53" s="570"/>
      <c r="O53" s="204"/>
      <c r="P53" s="204"/>
      <c r="Q53" s="204"/>
      <c r="R53" s="162"/>
      <c r="S53" s="162"/>
      <c r="T53" s="568"/>
      <c r="U53" s="568"/>
    </row>
    <row r="54" spans="2:27">
      <c r="B54" s="433" t="s">
        <v>88</v>
      </c>
      <c r="C54" s="196" t="str">
        <f>$J$4</f>
        <v>Todas</v>
      </c>
      <c r="D54" s="532" t="s">
        <v>89</v>
      </c>
      <c r="E54" s="532" t="s">
        <v>0</v>
      </c>
      <c r="F54" s="532" t="s">
        <v>90</v>
      </c>
      <c r="G54" s="533" t="s">
        <v>89</v>
      </c>
      <c r="H54" s="533" t="s">
        <v>0</v>
      </c>
      <c r="I54" s="533" t="s">
        <v>90</v>
      </c>
      <c r="J54" s="571" t="s">
        <v>242</v>
      </c>
      <c r="K54" s="532" t="s">
        <v>243</v>
      </c>
      <c r="L54" s="532" t="s">
        <v>244</v>
      </c>
      <c r="M54" s="532" t="s">
        <v>245</v>
      </c>
      <c r="N54" s="532" t="s">
        <v>90</v>
      </c>
      <c r="O54" s="533" t="s">
        <v>242</v>
      </c>
      <c r="P54" s="533" t="s">
        <v>243</v>
      </c>
      <c r="Q54" s="533" t="s">
        <v>244</v>
      </c>
      <c r="R54" s="533" t="s">
        <v>245</v>
      </c>
      <c r="S54" s="533" t="s">
        <v>90</v>
      </c>
      <c r="T54" s="252"/>
      <c r="U54" s="252"/>
    </row>
    <row r="55" spans="2:27">
      <c r="B55" s="560" t="str">
        <f>$B$4</f>
        <v>Conocimiento general</v>
      </c>
      <c r="C55" s="569">
        <f>IFERROR(SUM($J$41:$L$41)/SUM($J$50:$L$50),)</f>
        <v>0.92374727668845313</v>
      </c>
      <c r="D55" s="562">
        <f>IF($J$4="Todas",COUNTIFS(DB_Q7!$F$5:$F$254,D$54,DB_Q7!$G$5:$G$254,1),COUNTIFS(DB_Q7!$E$5:$E$254,$J$4,DB_Q7!$F$5:$F$254,D$54,DB_Q7!$G$5:$G$254,1))</f>
        <v>96</v>
      </c>
      <c r="E55" s="562">
        <f>IF($J$4="Todas",COUNTIFS(DB_Q7!$F$5:$F$254,E$54,DB_Q7!$G$5:$G$254,1),COUNTIFS(DB_Q7!$E$5:$E$254,$J$4,DB_Q7!$F$5:$F$254,E$54,DB_Q7!$G$5:$G$254,1))</f>
        <v>83</v>
      </c>
      <c r="F55" s="562">
        <f>IF($J$4="Todas",COUNTIFS(DB_Q7!$F$5:$F$254,F$54,DB_Q7!$G$5:$G$254,1),COUNTIFS(DB_Q7!$E$5:$E$254,$J$4,DB_Q7!$F$5:$F$254,F$54,DB_Q7!$G$5:$G$254,1))</f>
        <v>7</v>
      </c>
      <c r="G55" s="563">
        <f>IFERROR(D55/D$64,)</f>
        <v>0.84955752212389379</v>
      </c>
      <c r="H55" s="563">
        <f>IFERROR(E55/E$64,)</f>
        <v>0.6484375</v>
      </c>
      <c r="I55" s="563">
        <f>IFERROR(F55/F$64,)</f>
        <v>0.77777777777777779</v>
      </c>
      <c r="J55" s="572">
        <f>IF($J$4="Todas",COUNTIFS(DB_Q7!$C$5:$C$254,J$54,DB_Q7!$G$5:$G$254,1),COUNTIFS(DB_Q7!$E$5:$E$254,$J$4,DB_Q7!$C$5:$C$254,J$54,DB_Q7!$G$5:$G$254,1))</f>
        <v>19</v>
      </c>
      <c r="K55" s="562">
        <f>IF($J$4="Todas",COUNTIFS(DB_Q7!$C$5:$C$254,K$54,DB_Q7!$G$5:$G$254,1),COUNTIFS(DB_Q7!$E$5:$E$254,$J$4,DB_Q7!$C$5:$C$254,K$54,DB_Q7!$G$5:$G$254,1))</f>
        <v>56</v>
      </c>
      <c r="L55" s="562">
        <f>IF($J$4="Todas",COUNTIFS(DB_Q7!$C$5:$C$254,L$54,DB_Q7!$G$5:$G$254,1),COUNTIFS(DB_Q7!$E$5:$E$254,$J$4,DB_Q7!$C$5:$C$254,L$54,DB_Q7!$G$5:$G$254,1))</f>
        <v>83</v>
      </c>
      <c r="M55" s="562">
        <f>IF($J$4="Todas",COUNTIFS(DB_Q7!$C$5:$C$254,M$54,DB_Q7!$G$5:$G$254,1),COUNTIFS(DB_Q7!$E$5:$E$254,$J$4,DB_Q7!$C$5:$C$254,M$54,DB_Q7!$G$5:$G$254,1))</f>
        <v>21</v>
      </c>
      <c r="N55" s="562">
        <f>IF($J$4="Todas",COUNTIFS(DB_Q7!$C$5:$C$254,N$54,DB_Q7!$G$5:$G$254,1),COUNTIFS(DB_Q7!$E$5:$E$254,$J$4,DB_Q7!$C$5:$C$254,N$54,DB_Q7!$G$5:$G$254,1))</f>
        <v>7</v>
      </c>
      <c r="O55" s="563">
        <f>IFERROR(J55/J$64,)</f>
        <v>0.48717948717948717</v>
      </c>
      <c r="P55" s="563">
        <f>IFERROR(K55/K$64,)</f>
        <v>0.8</v>
      </c>
      <c r="Q55" s="563">
        <f>IFERROR(L55/L$64,)</f>
        <v>0.78301886792452835</v>
      </c>
      <c r="R55" s="563">
        <f>IFERROR(M55/M$64,)</f>
        <v>0.95454545454545459</v>
      </c>
      <c r="S55" s="563">
        <f>IFERROR(N55/N$64,)</f>
        <v>0.53846153846153844</v>
      </c>
      <c r="T55" s="253"/>
      <c r="U55" s="253"/>
    </row>
    <row r="56" spans="2:27" s="282" customFormat="1">
      <c r="B56" s="564" t="s">
        <v>75</v>
      </c>
      <c r="C56" s="544">
        <f t="shared" ref="C56:C63" si="14">VLOOKUP($B56,$B$8:$C$15,2,)</f>
        <v>0.83333333333333337</v>
      </c>
      <c r="D56" s="545">
        <f>IF($J$4="Todas",SUMIFS(DB_Q7!$H$5:$H$254,DB_Q7!$F$5:$F$254,D$54),SUMIFS(DB_Q7!$H$5:$H$254,DB_Q7!$E$5:$E$254,$J$4,DB_Q7!$F$5:$F$254,D$54))</f>
        <v>83</v>
      </c>
      <c r="E56" s="545">
        <f>IF($J$4="Todas",SUMIFS(DB_Q7!$H$5:$H$254,DB_Q7!$F$5:$F$254,E$54),SUMIFS(DB_Q7!$H$5:$H$254,DB_Q7!$E$5:$E$254,$J$4,DB_Q7!$F$5:$F$254,E$54))</f>
        <v>68</v>
      </c>
      <c r="F56" s="545">
        <f>IF($J$4="Todas",SUMIFS(DB_Q7!$H$5:$H$254,DB_Q7!$F$5:$F$254,F$54),SUMIFS(DB_Q7!$H$5:$H$254,DB_Q7!$E$5:$E$254,$J$4,DB_Q7!$F$5:$F$254,F$54))</f>
        <v>4</v>
      </c>
      <c r="G56" s="546">
        <f t="shared" ref="G56:I63" si="15">IFERROR(IF($B$4="Entrevistas totales",D56/D$64,D56/D$55),)</f>
        <v>0.86458333333333337</v>
      </c>
      <c r="H56" s="546">
        <f t="shared" si="15"/>
        <v>0.81927710843373491</v>
      </c>
      <c r="I56" s="546">
        <f t="shared" si="15"/>
        <v>0.5714285714285714</v>
      </c>
      <c r="J56" s="573">
        <f>IF($J$4="Todas",SUMIFS(DB_Q7!$H$5:$H$254,DB_Q7!$C$5:$C$254,J$54),SUMIFS(DB_Q7!$H$5:$H$254,DB_Q7!$E$5:$E$254,$J$4,DB_Q7!$C$5:$C$254,J$54))</f>
        <v>15</v>
      </c>
      <c r="K56" s="545">
        <f>IF($J$4="Todas",SUMIFS(DB_Q7!$H$5:$H$254,DB_Q7!$C$5:$C$254,K$54),SUMIFS(DB_Q7!$H$5:$H$254,DB_Q7!$E$5:$E$254,$J$4,DB_Q7!$C$5:$C$254,K$54))</f>
        <v>48</v>
      </c>
      <c r="L56" s="545">
        <f>IF($J$4="Todas",SUMIFS(DB_Q7!$H$5:$H$254,DB_Q7!$C$5:$C$254,L$54),SUMIFS(DB_Q7!$H$5:$H$254,DB_Q7!$E$5:$E$254,$J$4,DB_Q7!$C$5:$C$254,L$54))</f>
        <v>69</v>
      </c>
      <c r="M56" s="545">
        <f>IF($J$4="Todas",SUMIFS(DB_Q7!$H$5:$H$254,DB_Q7!$C$5:$C$254,M$54),SUMIFS(DB_Q7!$H$5:$H$254,DB_Q7!$E$5:$E$254,$J$4,DB_Q7!$C$5:$C$254,M$54))</f>
        <v>17</v>
      </c>
      <c r="N56" s="545">
        <f>IF($J$4="Todas",SUMIFS(DB_Q7!$H$5:$H$254,DB_Q7!$C$5:$C$254,N$54),SUMIFS(DB_Q7!$H$5:$H$254,DB_Q7!$E$5:$E$254,$J$4,DB_Q7!$C$5:$C$254,N$54))</f>
        <v>6</v>
      </c>
      <c r="O56" s="546">
        <f t="shared" ref="O56:S63" si="16">IFERROR(IF($B$4="Entrevistas totales",J56/J$64,J56/J$55),)</f>
        <v>0.78947368421052633</v>
      </c>
      <c r="P56" s="546">
        <f t="shared" si="16"/>
        <v>0.8571428571428571</v>
      </c>
      <c r="Q56" s="546">
        <f t="shared" si="16"/>
        <v>0.83132530120481929</v>
      </c>
      <c r="R56" s="546">
        <f t="shared" si="16"/>
        <v>0.80952380952380953</v>
      </c>
      <c r="S56" s="546">
        <f t="shared" si="16"/>
        <v>0.8571428571428571</v>
      </c>
      <c r="T56" s="253"/>
      <c r="U56" s="253"/>
      <c r="V56" s="438"/>
      <c r="W56" s="438"/>
      <c r="X56" s="438"/>
      <c r="Y56" s="253"/>
      <c r="Z56" s="253"/>
      <c r="AA56" s="253"/>
    </row>
    <row r="57" spans="2:27" s="282" customFormat="1">
      <c r="B57" s="565" t="s">
        <v>179</v>
      </c>
      <c r="C57" s="550">
        <f t="shared" si="14"/>
        <v>0.20430118279569892</v>
      </c>
      <c r="D57" s="551">
        <f>IF($J$4="Todas",SUMIFS(DB_Q7!$I$5:$I$254,DB_Q7!$F$5:$F$254,D$54),SUMIFS(DB_Q7!$I$5:$I$254,DB_Q7!$E$5:$E$254,$J$4,DB_Q7!$F$5:$F$254,D$54))</f>
        <v>17</v>
      </c>
      <c r="E57" s="551">
        <f>IF($J$4="Todas",SUMIFS(DB_Q7!$I$5:$I$254,DB_Q7!$F$5:$F$254,E$54),SUMIFS(DB_Q7!$I$5:$I$254,DB_Q7!$E$5:$E$254,$J$4,DB_Q7!$F$5:$F$254,E$54))</f>
        <v>21</v>
      </c>
      <c r="F57" s="551">
        <f>IF($J$4="Todas",SUMIFS(DB_Q7!$I$5:$I$254,DB_Q7!$F$5:$F$254,F$54),SUMIFS(DB_Q7!$I$5:$I$254,DB_Q7!$E$5:$E$254,$J$4,DB_Q7!$F$5:$F$254,F$54))</f>
        <v>0</v>
      </c>
      <c r="G57" s="552">
        <f t="shared" si="15"/>
        <v>0.17708333333333334</v>
      </c>
      <c r="H57" s="552">
        <f t="shared" si="15"/>
        <v>0.25301204819277107</v>
      </c>
      <c r="I57" s="552">
        <f t="shared" si="15"/>
        <v>0</v>
      </c>
      <c r="J57" s="574">
        <f>IF($J$4="Todas",SUMIFS(DB_Q7!$I$5:$I$254,DB_Q7!$C$5:$C$254,J$54),SUMIFS(DB_Q7!$I$5:$I$254,DB_Q7!$E$5:$E$254,$J$4,DB_Q7!$C$5:$C$254,J$54))</f>
        <v>0</v>
      </c>
      <c r="K57" s="551">
        <f>IF($J$4="Todas",SUMIFS(DB_Q7!$I$5:$I$254,DB_Q7!$C$5:$C$254,K$54),SUMIFS(DB_Q7!$I$5:$I$254,DB_Q7!$E$5:$E$254,$J$4,DB_Q7!$C$5:$C$254,K$54))</f>
        <v>13</v>
      </c>
      <c r="L57" s="551">
        <f>IF($J$4="Todas",SUMIFS(DB_Q7!$I$5:$I$254,DB_Q7!$C$5:$C$254,L$54),SUMIFS(DB_Q7!$I$5:$I$254,DB_Q7!$E$5:$E$254,$J$4,DB_Q7!$C$5:$C$254,L$54))</f>
        <v>19</v>
      </c>
      <c r="M57" s="551">
        <f>IF($J$4="Todas",SUMIFS(DB_Q7!$I$5:$I$254,DB_Q7!$C$5:$C$254,M$54),SUMIFS(DB_Q7!$I$5:$I$254,DB_Q7!$E$5:$E$254,$J$4,DB_Q7!$C$5:$C$254,M$54))</f>
        <v>6</v>
      </c>
      <c r="N57" s="551">
        <f>IF($J$4="Todas",SUMIFS(DB_Q7!$I$5:$I$254,DB_Q7!$C$5:$C$254,N$54),SUMIFS(DB_Q7!$I$5:$I$254,DB_Q7!$E$5:$E$254,$J$4,DB_Q7!$C$5:$C$254,N$54))</f>
        <v>0</v>
      </c>
      <c r="O57" s="552">
        <f t="shared" si="16"/>
        <v>0</v>
      </c>
      <c r="P57" s="552">
        <f t="shared" si="16"/>
        <v>0.23214285714285715</v>
      </c>
      <c r="Q57" s="552">
        <f t="shared" si="16"/>
        <v>0.2289156626506024</v>
      </c>
      <c r="R57" s="552">
        <f t="shared" si="16"/>
        <v>0.2857142857142857</v>
      </c>
      <c r="S57" s="552">
        <f t="shared" si="16"/>
        <v>0</v>
      </c>
      <c r="T57" s="253"/>
      <c r="U57" s="253"/>
      <c r="V57" s="438"/>
      <c r="W57" s="438"/>
      <c r="X57" s="438"/>
      <c r="Y57" s="253"/>
      <c r="Z57" s="253"/>
      <c r="AA57" s="253"/>
    </row>
    <row r="58" spans="2:27" s="282" customFormat="1">
      <c r="B58" s="565" t="s">
        <v>321</v>
      </c>
      <c r="C58" s="550">
        <f t="shared" si="14"/>
        <v>0.77419354838709675</v>
      </c>
      <c r="D58" s="551">
        <f>IF($J$4="Todas",SUMIFS(DB_Q7!$J$5:$J$254,DB_Q7!$F$5:$F$254,D$54),SUMIFS(DB_Q7!$J$5:$J$254,DB_Q7!$E$5:$E$254,$J$4,DB_Q7!$F$5:$F$254,D$54))</f>
        <v>77</v>
      </c>
      <c r="E58" s="551">
        <f>IF($J$4="Todas",SUMIFS(DB_Q7!$J$5:$J$254,DB_Q7!$F$5:$F$254,E$54),SUMIFS(DB_Q7!$J$5:$J$254,DB_Q7!$E$5:$E$254,$J$4,DB_Q7!$F$5:$F$254,E$54))</f>
        <v>65</v>
      </c>
      <c r="F58" s="551">
        <f>IF($J$4="Todas",SUMIFS(DB_Q7!$J$5:$J$254,DB_Q7!$F$5:$F$254,F$54),SUMIFS(DB_Q7!$J$5:$J$254,DB_Q7!$E$5:$E$254,$J$4,DB_Q7!$F$5:$F$254,F$54))</f>
        <v>2</v>
      </c>
      <c r="G58" s="552">
        <f t="shared" si="15"/>
        <v>0.80208333333333337</v>
      </c>
      <c r="H58" s="552">
        <f t="shared" si="15"/>
        <v>0.7831325301204819</v>
      </c>
      <c r="I58" s="552">
        <f t="shared" si="15"/>
        <v>0.2857142857142857</v>
      </c>
      <c r="J58" s="574">
        <f>IF($J$4="Todas",SUMIFS(DB_Q7!$J$5:$J$254,DB_Q7!$C$5:$C$254,J$54),SUMIFS(DB_Q7!$J$5:$J$254,DB_Q7!$E$5:$E$254,$J$4,DB_Q7!$C$5:$C$254,J$54))</f>
        <v>13</v>
      </c>
      <c r="K58" s="551">
        <f>IF($J$4="Todas",SUMIFS(DB_Q7!$J$5:$J$254,DB_Q7!$C$5:$C$254,K$54),SUMIFS(DB_Q7!$J$5:$J$254,DB_Q7!$E$5:$E$254,$J$4,DB_Q7!$C$5:$C$254,K$54))</f>
        <v>46</v>
      </c>
      <c r="L58" s="551">
        <f>IF($J$4="Todas",SUMIFS(DB_Q7!$J$5:$J$254,DB_Q7!$C$5:$C$254,L$54),SUMIFS(DB_Q7!$J$5:$J$254,DB_Q7!$E$5:$E$254,$J$4,DB_Q7!$C$5:$C$254,L$54))</f>
        <v>61</v>
      </c>
      <c r="M58" s="551">
        <f>IF($J$4="Todas",SUMIFS(DB_Q7!$J$5:$J$254,DB_Q7!$C$5:$C$254,M$54),SUMIFS(DB_Q7!$J$5:$J$254,DB_Q7!$E$5:$E$254,$J$4,DB_Q7!$C$5:$C$254,M$54))</f>
        <v>17</v>
      </c>
      <c r="N58" s="551">
        <f>IF($J$4="Todas",SUMIFS(DB_Q7!$J$5:$J$254,DB_Q7!$C$5:$C$254,N$54),SUMIFS(DB_Q7!$J$5:$J$254,DB_Q7!$E$5:$E$254,$J$4,DB_Q7!$C$5:$C$254,N$54))</f>
        <v>7</v>
      </c>
      <c r="O58" s="552">
        <f t="shared" si="16"/>
        <v>0.68421052631578949</v>
      </c>
      <c r="P58" s="552">
        <f t="shared" si="16"/>
        <v>0.8214285714285714</v>
      </c>
      <c r="Q58" s="552">
        <f t="shared" si="16"/>
        <v>0.73493975903614461</v>
      </c>
      <c r="R58" s="552">
        <f t="shared" si="16"/>
        <v>0.80952380952380953</v>
      </c>
      <c r="S58" s="552">
        <f t="shared" si="16"/>
        <v>1</v>
      </c>
      <c r="T58" s="253"/>
      <c r="U58" s="253"/>
      <c r="V58" s="438"/>
      <c r="W58" s="438"/>
      <c r="X58" s="438"/>
      <c r="Y58" s="253"/>
      <c r="Z58" s="253"/>
      <c r="AA58" s="253"/>
    </row>
    <row r="59" spans="2:27" s="282" customFormat="1">
      <c r="B59" s="565" t="s">
        <v>322</v>
      </c>
      <c r="C59" s="550">
        <f t="shared" si="14"/>
        <v>0.95161290322580649</v>
      </c>
      <c r="D59" s="551">
        <f>IF($J$4="Todas",SUMIFS(DB_Q7!$K$5:$K$254,DB_Q7!$F$5:$F$254,D$54),SUMIFS(DB_Q7!$K$5:$K$254,DB_Q7!$E$5:$E$254,$J$4,DB_Q7!$F$5:$F$254,D$54))</f>
        <v>92</v>
      </c>
      <c r="E59" s="551">
        <f>IF($J$4="Todas",SUMIFS(DB_Q7!$K$5:$K$254,DB_Q7!$F$5:$F$254,E$54),SUMIFS(DB_Q7!$K$5:$K$254,DB_Q7!$E$5:$E$254,$J$4,DB_Q7!$F$5:$F$254,E$54))</f>
        <v>78</v>
      </c>
      <c r="F59" s="551">
        <f>IF($J$4="Todas",SUMIFS(DB_Q7!$K$5:$K$254,DB_Q7!$F$5:$F$254,F$54),SUMIFS(DB_Q7!$K$5:$K$254,DB_Q7!$E$5:$E$254,$J$4,DB_Q7!$F$5:$F$254,F$54))</f>
        <v>7</v>
      </c>
      <c r="G59" s="552">
        <f t="shared" si="15"/>
        <v>0.95833333333333337</v>
      </c>
      <c r="H59" s="552">
        <f t="shared" si="15"/>
        <v>0.93975903614457834</v>
      </c>
      <c r="I59" s="552">
        <f t="shared" si="15"/>
        <v>1</v>
      </c>
      <c r="J59" s="574">
        <f>IF($J$4="Todas",SUMIFS(DB_Q7!$K$5:$K$254,DB_Q7!$C$5:$C$254,J$54),SUMIFS(DB_Q7!$K$5:$K$254,DB_Q7!$E$5:$E$254,$J$4,DB_Q7!$C$5:$C$254,J$54))</f>
        <v>19</v>
      </c>
      <c r="K59" s="551">
        <f>IF($J$4="Todas",SUMIFS(DB_Q7!$K$5:$K$254,DB_Q7!$C$5:$C$254,K$54),SUMIFS(DB_Q7!$K$5:$K$254,DB_Q7!$E$5:$E$254,$J$4,DB_Q7!$C$5:$C$254,K$54))</f>
        <v>50</v>
      </c>
      <c r="L59" s="551">
        <f>IF($J$4="Todas",SUMIFS(DB_Q7!$K$5:$K$254,DB_Q7!$C$5:$C$254,L$54),SUMIFS(DB_Q7!$K$5:$K$254,DB_Q7!$E$5:$E$254,$J$4,DB_Q7!$C$5:$C$254,L$54))</f>
        <v>80</v>
      </c>
      <c r="M59" s="551">
        <f>IF($J$4="Todas",SUMIFS(DB_Q7!$K$5:$K$254,DB_Q7!$C$5:$C$254,M$54),SUMIFS(DB_Q7!$K$5:$K$254,DB_Q7!$E$5:$E$254,$J$4,DB_Q7!$C$5:$C$254,M$54))</f>
        <v>21</v>
      </c>
      <c r="N59" s="551">
        <f>IF($J$4="Todas",SUMIFS(DB_Q7!$K$5:$K$254,DB_Q7!$C$5:$C$254,N$54),SUMIFS(DB_Q7!$K$5:$K$254,DB_Q7!$E$5:$E$254,$J$4,DB_Q7!$C$5:$C$254,N$54))</f>
        <v>7</v>
      </c>
      <c r="O59" s="552">
        <f t="shared" si="16"/>
        <v>1</v>
      </c>
      <c r="P59" s="552">
        <f t="shared" si="16"/>
        <v>0.8928571428571429</v>
      </c>
      <c r="Q59" s="552">
        <f t="shared" si="16"/>
        <v>0.96385542168674698</v>
      </c>
      <c r="R59" s="552">
        <f t="shared" si="16"/>
        <v>1</v>
      </c>
      <c r="S59" s="552">
        <f t="shared" si="16"/>
        <v>1</v>
      </c>
      <c r="T59" s="253"/>
      <c r="U59" s="253"/>
      <c r="V59" s="438"/>
      <c r="W59" s="438"/>
      <c r="X59" s="438"/>
      <c r="Y59" s="253"/>
      <c r="Z59" s="253"/>
      <c r="AA59" s="253"/>
    </row>
    <row r="60" spans="2:27" s="282" customFormat="1">
      <c r="B60" s="565" t="s">
        <v>323</v>
      </c>
      <c r="C60" s="550">
        <f t="shared" si="14"/>
        <v>0.20430107526881722</v>
      </c>
      <c r="D60" s="551">
        <f>IF($J$4="Todas",SUMIFS(DB_Q7!$L$5:$L$254,DB_Q7!$F$5:$F$254,D$54),SUMIFS(DB_Q7!$L$5:$L$254,DB_Q7!$E$5:$E$254,$J$4,DB_Q7!$F$5:$F$254,D$54))</f>
        <v>22</v>
      </c>
      <c r="E60" s="551">
        <f>IF($J$4="Todas",SUMIFS(DB_Q7!$L$5:$L$254,DB_Q7!$F$5:$F$254,E$54),SUMIFS(DB_Q7!$L$5:$L$254,DB_Q7!$E$5:$E$254,$J$4,DB_Q7!$F$5:$F$254,E$54))</f>
        <v>15</v>
      </c>
      <c r="F60" s="551">
        <f>IF($J$4="Todas",SUMIFS(DB_Q7!$L$5:$L$254,DB_Q7!$F$5:$F$254,F$54),SUMIFS(DB_Q7!$L$5:$L$254,DB_Q7!$E$5:$E$254,$J$4,DB_Q7!$F$5:$F$254,F$54))</f>
        <v>1</v>
      </c>
      <c r="G60" s="552">
        <f t="shared" si="15"/>
        <v>0.22916666666666666</v>
      </c>
      <c r="H60" s="552">
        <f t="shared" si="15"/>
        <v>0.18072289156626506</v>
      </c>
      <c r="I60" s="552">
        <f t="shared" si="15"/>
        <v>0.14285714285714285</v>
      </c>
      <c r="J60" s="574">
        <f>IF($J$4="Todas",SUMIFS(DB_Q7!$L$5:$L$254,DB_Q7!$C$5:$C$254,J$54),SUMIFS(DB_Q7!$L$5:$L$254,DB_Q7!$E$5:$E$254,$J$4,DB_Q7!$C$5:$C$254,J$54))</f>
        <v>5</v>
      </c>
      <c r="K60" s="551">
        <f>IF($J$4="Todas",SUMIFS(DB_Q7!$L$5:$L$254,DB_Q7!$C$5:$C$254,K$54),SUMIFS(DB_Q7!$L$5:$L$254,DB_Q7!$E$5:$E$254,$J$4,DB_Q7!$C$5:$C$254,K$54))</f>
        <v>2</v>
      </c>
      <c r="L60" s="551">
        <f>IF($J$4="Todas",SUMIFS(DB_Q7!$L$5:$L$254,DB_Q7!$C$5:$C$254,L$54),SUMIFS(DB_Q7!$L$5:$L$254,DB_Q7!$E$5:$E$254,$J$4,DB_Q7!$C$5:$C$254,L$54))</f>
        <v>22</v>
      </c>
      <c r="M60" s="551">
        <f>IF($J$4="Todas",SUMIFS(DB_Q7!$L$5:$L$254,DB_Q7!$C$5:$C$254,M$54),SUMIFS(DB_Q7!$L$5:$L$254,DB_Q7!$E$5:$E$254,$J$4,DB_Q7!$C$5:$C$254,M$54))</f>
        <v>8</v>
      </c>
      <c r="N60" s="551">
        <f>IF($J$4="Todas",SUMIFS(DB_Q7!$L$5:$L$254,DB_Q7!$C$5:$C$254,N$54),SUMIFS(DB_Q7!$L$5:$L$254,DB_Q7!$E$5:$E$254,$J$4,DB_Q7!$C$5:$C$254,N$54))</f>
        <v>1</v>
      </c>
      <c r="O60" s="552">
        <f t="shared" si="16"/>
        <v>0.26315789473684209</v>
      </c>
      <c r="P60" s="552">
        <f t="shared" si="16"/>
        <v>3.5714285714285712E-2</v>
      </c>
      <c r="Q60" s="552">
        <f t="shared" si="16"/>
        <v>0.26506024096385544</v>
      </c>
      <c r="R60" s="552">
        <f t="shared" si="16"/>
        <v>0.38095238095238093</v>
      </c>
      <c r="S60" s="552">
        <f t="shared" si="16"/>
        <v>0.14285714285714285</v>
      </c>
      <c r="T60" s="253"/>
      <c r="U60" s="253"/>
      <c r="V60" s="438"/>
      <c r="W60" s="438"/>
      <c r="X60" s="438"/>
      <c r="Y60" s="253"/>
      <c r="Z60" s="253"/>
      <c r="AA60" s="253"/>
    </row>
    <row r="61" spans="2:27">
      <c r="B61" s="565" t="s">
        <v>76</v>
      </c>
      <c r="C61" s="550">
        <f t="shared" si="14"/>
        <v>0.79569892473118276</v>
      </c>
      <c r="D61" s="551">
        <f>IF($J$4="Todas",SUMIFS(DB_Q7!$M$5:$M$254,DB_Q7!$F$5:$F$254,D$54),SUMIFS(DB_Q7!$M$5:$M$254,DB_Q7!$E$5:$E$254,$J$4,DB_Q7!$F$5:$F$254,D$54))</f>
        <v>78</v>
      </c>
      <c r="E61" s="551">
        <f>IF($J$4="Todas",SUMIFS(DB_Q7!$M$5:$M$254,DB_Q7!$F$5:$F$254,E$54),SUMIFS(DB_Q7!$M$5:$M$254,DB_Q7!$E$5:$E$254,$J$4,DB_Q7!$F$5:$F$254,E$54))</f>
        <v>63</v>
      </c>
      <c r="F61" s="551">
        <f>IF($J$4="Todas",SUMIFS(DB_Q7!$M$5:$M$254,DB_Q7!$F$5:$F$254,F$54),SUMIFS(DB_Q7!$M$5:$M$254,DB_Q7!$E$5:$E$254,$J$4,DB_Q7!$F$5:$F$254,F$54))</f>
        <v>7</v>
      </c>
      <c r="G61" s="552">
        <f t="shared" si="15"/>
        <v>0.8125</v>
      </c>
      <c r="H61" s="552">
        <f t="shared" si="15"/>
        <v>0.75903614457831325</v>
      </c>
      <c r="I61" s="552">
        <f t="shared" si="15"/>
        <v>1</v>
      </c>
      <c r="J61" s="574">
        <f>IF($J$4="Todas",SUMIFS(DB_Q7!$M$5:$M$254,DB_Q7!$C$5:$C$254,J$54),SUMIFS(DB_Q7!$M$5:$M$254,DB_Q7!$E$5:$E$254,$J$4,DB_Q7!$C$5:$C$254,J$54))</f>
        <v>14</v>
      </c>
      <c r="K61" s="551">
        <f>IF($J$4="Todas",SUMIFS(DB_Q7!$M$5:$M$254,DB_Q7!$C$5:$C$254,K$54),SUMIFS(DB_Q7!$M$5:$M$254,DB_Q7!$E$5:$E$254,$J$4,DB_Q7!$C$5:$C$254,K$54))</f>
        <v>40</v>
      </c>
      <c r="L61" s="551">
        <f>IF($J$4="Todas",SUMIFS(DB_Q7!$M$5:$M$254,DB_Q7!$C$5:$C$254,L$54),SUMIFS(DB_Q7!$M$5:$M$254,DB_Q7!$E$5:$E$254,$J$4,DB_Q7!$C$5:$C$254,L$54))</f>
        <v>71</v>
      </c>
      <c r="M61" s="551">
        <f>IF($J$4="Todas",SUMIFS(DB_Q7!$M$5:$M$254,DB_Q7!$C$5:$C$254,M$54),SUMIFS(DB_Q7!$M$5:$M$254,DB_Q7!$E$5:$E$254,$J$4,DB_Q7!$C$5:$C$254,M$54))</f>
        <v>17</v>
      </c>
      <c r="N61" s="551">
        <f>IF($J$4="Todas",SUMIFS(DB_Q7!$M$5:$M$254,DB_Q7!$C$5:$C$254,N$54),SUMIFS(DB_Q7!$M$5:$M$254,DB_Q7!$E$5:$E$254,$J$4,DB_Q7!$C$5:$C$254,N$54))</f>
        <v>6</v>
      </c>
      <c r="O61" s="552">
        <f t="shared" si="16"/>
        <v>0.73684210526315785</v>
      </c>
      <c r="P61" s="552">
        <f t="shared" si="16"/>
        <v>0.7142857142857143</v>
      </c>
      <c r="Q61" s="552">
        <f t="shared" si="16"/>
        <v>0.85542168674698793</v>
      </c>
      <c r="R61" s="552">
        <f t="shared" si="16"/>
        <v>0.80952380952380953</v>
      </c>
      <c r="S61" s="552">
        <f t="shared" si="16"/>
        <v>0.8571428571428571</v>
      </c>
      <c r="T61" s="253"/>
      <c r="U61" s="253"/>
    </row>
    <row r="62" spans="2:27">
      <c r="B62" s="565" t="s">
        <v>324</v>
      </c>
      <c r="C62" s="550">
        <f t="shared" si="14"/>
        <v>0.29032258064516131</v>
      </c>
      <c r="D62" s="551">
        <f>IF($J$4="Todas",SUMIFS(DB_Q7!$N$5:$N$254,DB_Q7!$F$5:$F$254,D$54),SUMIFS(DB_Q7!$N$5:$N$254,DB_Q7!$E$5:$E$254,$J$4,DB_Q7!$F$5:$F$254,D$54))</f>
        <v>29</v>
      </c>
      <c r="E62" s="551">
        <f>IF($J$4="Todas",SUMIFS(DB_Q7!$N$5:$N$254,DB_Q7!$F$5:$F$254,E$54),SUMIFS(DB_Q7!$N$5:$N$254,DB_Q7!$E$5:$E$254,$J$4,DB_Q7!$F$5:$F$254,E$54))</f>
        <v>20</v>
      </c>
      <c r="F62" s="551">
        <f>IF($J$4="Todas",SUMIFS(DB_Q7!$N$5:$N$254,DB_Q7!$F$5:$F$254,F$54),SUMIFS(DB_Q7!$N$5:$N$254,DB_Q7!$E$5:$E$254,$J$4,DB_Q7!$F$5:$F$254,F$54))</f>
        <v>5</v>
      </c>
      <c r="G62" s="552">
        <f t="shared" si="15"/>
        <v>0.30208333333333331</v>
      </c>
      <c r="H62" s="552">
        <f t="shared" si="15"/>
        <v>0.24096385542168675</v>
      </c>
      <c r="I62" s="552">
        <f t="shared" si="15"/>
        <v>0.7142857142857143</v>
      </c>
      <c r="J62" s="574">
        <f>IF($J$4="Todas",SUMIFS(DB_Q7!$N$5:$N$254,DB_Q7!$C$5:$C$254,J$54),SUMIFS(DB_Q7!$N$5:$N$254,DB_Q7!$E$5:$E$254,$J$4,DB_Q7!$C$5:$C$254,J$54))</f>
        <v>5</v>
      </c>
      <c r="K62" s="551">
        <f>IF($J$4="Todas",SUMIFS(DB_Q7!$N$5:$N$254,DB_Q7!$C$5:$C$254,K$54),SUMIFS(DB_Q7!$N$5:$N$254,DB_Q7!$E$5:$E$254,$J$4,DB_Q7!$C$5:$C$254,K$54))</f>
        <v>9</v>
      </c>
      <c r="L62" s="551">
        <f>IF($J$4="Todas",SUMIFS(DB_Q7!$N$5:$N$254,DB_Q7!$C$5:$C$254,L$54),SUMIFS(DB_Q7!$N$5:$N$254,DB_Q7!$E$5:$E$254,$J$4,DB_Q7!$C$5:$C$254,L$54))</f>
        <v>27</v>
      </c>
      <c r="M62" s="551">
        <f>IF($J$4="Todas",SUMIFS(DB_Q7!$N$5:$N$254,DB_Q7!$C$5:$C$254,M$54),SUMIFS(DB_Q7!$N$5:$N$254,DB_Q7!$E$5:$E$254,$J$4,DB_Q7!$C$5:$C$254,M$54))</f>
        <v>12</v>
      </c>
      <c r="N62" s="551">
        <f>IF($J$4="Todas",SUMIFS(DB_Q7!$N$5:$N$254,DB_Q7!$C$5:$C$254,N$54),SUMIFS(DB_Q7!$N$5:$N$254,DB_Q7!$E$5:$E$254,$J$4,DB_Q7!$C$5:$C$254,N$54))</f>
        <v>1</v>
      </c>
      <c r="O62" s="552">
        <f t="shared" si="16"/>
        <v>0.26315789473684209</v>
      </c>
      <c r="P62" s="552">
        <f t="shared" si="16"/>
        <v>0.16071428571428573</v>
      </c>
      <c r="Q62" s="552">
        <f t="shared" si="16"/>
        <v>0.3253012048192771</v>
      </c>
      <c r="R62" s="552">
        <f t="shared" si="16"/>
        <v>0.5714285714285714</v>
      </c>
      <c r="S62" s="552">
        <f t="shared" si="16"/>
        <v>0.14285714285714285</v>
      </c>
      <c r="T62" s="253"/>
      <c r="U62" s="253"/>
    </row>
    <row r="63" spans="2:27" ht="13.5" thickBot="1">
      <c r="B63" s="566" t="s">
        <v>325</v>
      </c>
      <c r="C63" s="556">
        <f t="shared" si="14"/>
        <v>0.23118279569892472</v>
      </c>
      <c r="D63" s="557">
        <f>IF($J$4="Todas",SUMIFS(DB_Q7!$O$5:$O$254,DB_Q7!$F$5:$F$254,D$54),SUMIFS(DB_Q7!$O$5:$O$254,DB_Q7!$E$5:$E$254,$J$4,DB_Q7!$F$5:$F$254,D$54))</f>
        <v>18</v>
      </c>
      <c r="E63" s="557">
        <f>IF($J$4="Todas",SUMIFS(DB_Q7!$O$5:$O$254,DB_Q7!$F$5:$F$254,E$54),SUMIFS(DB_Q7!$O$5:$O$254,DB_Q7!$E$5:$E$254,$J$4,DB_Q7!$F$5:$F$254,E$54))</f>
        <v>21</v>
      </c>
      <c r="F63" s="557">
        <f>IF($J$4="Todas",SUMIFS(DB_Q7!$O$5:$O$254,DB_Q7!$F$5:$F$254,F$54),SUMIFS(DB_Q7!$O$5:$O$254,DB_Q7!$E$5:$E$254,$J$4,DB_Q7!$F$5:$F$254,F$54))</f>
        <v>4</v>
      </c>
      <c r="G63" s="558">
        <f t="shared" si="15"/>
        <v>0.1875</v>
      </c>
      <c r="H63" s="558">
        <f t="shared" si="15"/>
        <v>0.25301204819277107</v>
      </c>
      <c r="I63" s="558">
        <f t="shared" si="15"/>
        <v>0.5714285714285714</v>
      </c>
      <c r="J63" s="575">
        <f>IF($J$4="Todas",SUMIFS(DB_Q7!$O$5:$O$254,DB_Q7!$C$5:$C$254,J$54),SUMIFS(DB_Q7!$O$5:$O$254,DB_Q7!$E$5:$E$254,$J$4,DB_Q7!$C$5:$C$254,J$54))</f>
        <v>1</v>
      </c>
      <c r="K63" s="557">
        <f>IF($J$4="Todas",SUMIFS(DB_Q7!$O$5:$O$254,DB_Q7!$C$5:$C$254,K$54),SUMIFS(DB_Q7!$O$5:$O$254,DB_Q7!$E$5:$E$254,$J$4,DB_Q7!$C$5:$C$254,K$54))</f>
        <v>6</v>
      </c>
      <c r="L63" s="557">
        <f>IF($J$4="Todas",SUMIFS(DB_Q7!$O$5:$O$254,DB_Q7!$C$5:$C$254,L$54),SUMIFS(DB_Q7!$O$5:$O$254,DB_Q7!$E$5:$E$254,$J$4,DB_Q7!$C$5:$C$254,L$54))</f>
        <v>22</v>
      </c>
      <c r="M63" s="557">
        <f>IF($J$4="Todas",SUMIFS(DB_Q7!$O$5:$O$254,DB_Q7!$C$5:$C$254,M$54),SUMIFS(DB_Q7!$O$5:$O$254,DB_Q7!$E$5:$E$254,$J$4,DB_Q7!$C$5:$C$254,M$54))</f>
        <v>10</v>
      </c>
      <c r="N63" s="557">
        <f>IF($J$4="Todas",SUMIFS(DB_Q7!$O$5:$O$254,DB_Q7!$C$5:$C$254,N$54),SUMIFS(DB_Q7!$O$5:$O$254,DB_Q7!$E$5:$E$254,$J$4,DB_Q7!$C$5:$C$254,N$54))</f>
        <v>4</v>
      </c>
      <c r="O63" s="558">
        <f t="shared" si="16"/>
        <v>5.2631578947368418E-2</v>
      </c>
      <c r="P63" s="558">
        <f t="shared" si="16"/>
        <v>0.10714285714285714</v>
      </c>
      <c r="Q63" s="558">
        <f t="shared" si="16"/>
        <v>0.26506024096385544</v>
      </c>
      <c r="R63" s="558">
        <f t="shared" si="16"/>
        <v>0.47619047619047616</v>
      </c>
      <c r="S63" s="558">
        <f t="shared" si="16"/>
        <v>0.5714285714285714</v>
      </c>
      <c r="T63" s="253"/>
      <c r="U63" s="253"/>
    </row>
    <row r="64" spans="2:27" ht="13.5" thickTop="1">
      <c r="D64" s="270">
        <f>IF($J$4="Todas",COUNTIF(DB_Q7!$F$5:$F$254,D$54),COUNTIFS(DB_Q7!$F$5:$F$254,D$54,DB_Q7!$E$5:$E$254,$J$4))</f>
        <v>113</v>
      </c>
      <c r="E64" s="270">
        <f>IF($J$4="Todas",COUNTIF(DB_Q7!$F$5:$F$254,E$54),COUNTIFS(DB_Q7!$F$5:$F$254,E$54,DB_Q7!$E$5:$E$254,$J$4))</f>
        <v>128</v>
      </c>
      <c r="F64" s="270">
        <f>IF($J$4="Todas",COUNTIF(DB_Q7!$F$5:$F$254,F$54),COUNTIFS(DB_Q7!$F$5:$F$254,F$54,DB_Q7!$E$5:$E$254,$J$4))</f>
        <v>9</v>
      </c>
      <c r="G64" s="269"/>
      <c r="H64" s="269"/>
      <c r="I64" s="269"/>
      <c r="J64" s="270">
        <f>IF($J$4="Todas",COUNTIF(DB_Q7!$C$5:$C$254,J$54),COUNTIFS(DB_Q7!$C$5:$C$254,J$54,DB_Q7!$E$5:$E$254,$J$4))</f>
        <v>39</v>
      </c>
      <c r="K64" s="270">
        <f>IF($J$4="Todas",COUNTIF(DB_Q7!$C$5:$C$254,K$54),COUNTIFS(DB_Q7!$C$5:$C$254,K$54,DB_Q7!$E$5:$E$254,$J$4))</f>
        <v>70</v>
      </c>
      <c r="L64" s="270">
        <f>IF($J$4="Todas",COUNTIF(DB_Q7!$C$5:$C$254,L$54),COUNTIFS(DB_Q7!$C$5:$C$254,L$54,DB_Q7!$E$5:$E$254,$J$4))</f>
        <v>106</v>
      </c>
      <c r="M64" s="270">
        <f>IF($J$4="Todas",COUNTIF(DB_Q7!$C$5:$C$254,M$54),COUNTIFS(DB_Q7!$C$5:$C$254,M$54,DB_Q7!$E$5:$E$254,$J$4))</f>
        <v>22</v>
      </c>
      <c r="N64" s="270">
        <f>IF($J$4="Todas",COUNTIF(DB_Q7!$C$5:$C$254,N$54),COUNTIFS(DB_Q7!$C$5:$C$254,N$54,DB_Q7!$E$5:$E$254,$J$4))</f>
        <v>13</v>
      </c>
      <c r="O64" s="497">
        <f>IF($J$4="Todas",COUNTIF(DB_Q7!$D$5:$D$254,O$54),COUNTIFS(DB_Q7!$D$5:$D$254,O$54,DB_Q7!$E$5:$E$254,$J$4))</f>
        <v>0</v>
      </c>
      <c r="P64" s="342"/>
      <c r="Q64" s="342"/>
      <c r="R64" s="342"/>
      <c r="S64" s="342"/>
    </row>
    <row r="65" spans="17:17">
      <c r="Q65" s="576"/>
    </row>
    <row r="66" spans="17:17">
      <c r="Q66" s="576"/>
    </row>
    <row r="67" spans="17:17">
      <c r="Q67" s="576"/>
    </row>
    <row r="68" spans="17:17">
      <c r="Q68" s="576"/>
    </row>
  </sheetData>
  <sheetProtection password="E269" sheet="1" objects="1" scenarios="1" selectLockedCells="1"/>
  <dataValidations count="1">
    <dataValidation type="list" allowBlank="1" showInputMessage="1" showErrorMessage="1" sqref="J4">
      <formula1>$J$1:$M$1</formula1>
    </dataValidation>
  </dataValidations>
  <pageMargins left="0.7" right="0.7" top="0.75" bottom="0.75" header="0.3" footer="0.3"/>
  <pageSetup paperSize="9" scale="24"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
  <dimension ref="A1:AS332"/>
  <sheetViews>
    <sheetView showGridLines="0" showRowColHeaders="0" showZeros="0" zoomScaleNormal="100" zoomScaleSheetLayoutView="100" workbookViewId="0">
      <selection activeCell="J4" sqref="J4"/>
    </sheetView>
  </sheetViews>
  <sheetFormatPr baseColWidth="10" defaultRowHeight="12.75"/>
  <cols>
    <col min="1" max="1" width="1.625" style="269" customWidth="1"/>
    <col min="2" max="2" width="18.625" style="261" customWidth="1"/>
    <col min="3" max="4" width="11.625" style="261" customWidth="1"/>
    <col min="5" max="5" width="8.625" style="261" customWidth="1"/>
    <col min="6" max="6" width="10.625" style="261" customWidth="1"/>
    <col min="7" max="7" width="11.625" style="261" customWidth="1"/>
    <col min="8" max="8" width="10.625" style="261" customWidth="1"/>
    <col min="9" max="10" width="11.625" style="261" customWidth="1"/>
    <col min="11" max="12" width="10.625" style="261" customWidth="1"/>
    <col min="13" max="14" width="9.625" style="261" customWidth="1"/>
    <col min="15" max="15" width="10.625" style="261" customWidth="1"/>
    <col min="16" max="17" width="11.625" style="261" customWidth="1"/>
    <col min="18" max="19" width="8.625" style="261" customWidth="1"/>
    <col min="20" max="20" width="10.625" style="261" customWidth="1"/>
    <col min="21" max="21" width="8.625" style="261" customWidth="1"/>
    <col min="22" max="22" width="8.375" style="261" bestFit="1" customWidth="1"/>
    <col min="23" max="23" width="10.875" style="261" bestFit="1" customWidth="1"/>
    <col min="24" max="27" width="5" style="261" bestFit="1" customWidth="1"/>
    <col min="28" max="28" width="4.875" style="261" bestFit="1" customWidth="1"/>
    <col min="29" max="16384" width="11" style="261"/>
  </cols>
  <sheetData>
    <row r="1" spans="1:27" ht="15" customHeight="1">
      <c r="J1" s="269" t="s">
        <v>291</v>
      </c>
      <c r="K1" s="270" t="s">
        <v>207</v>
      </c>
      <c r="L1" s="271" t="s">
        <v>208</v>
      </c>
      <c r="M1" s="269" t="s">
        <v>209</v>
      </c>
      <c r="S1" s="342"/>
      <c r="T1" s="342"/>
      <c r="U1" s="342"/>
      <c r="V1" s="342"/>
      <c r="W1" s="342"/>
      <c r="X1" s="342"/>
      <c r="Y1" s="342"/>
      <c r="Z1" s="342"/>
      <c r="AA1" s="342"/>
    </row>
    <row r="2" spans="1:27" ht="18.75">
      <c r="B2" s="272" t="s">
        <v>374</v>
      </c>
      <c r="D2" s="269"/>
      <c r="E2" s="269"/>
      <c r="F2" s="269"/>
      <c r="G2" s="269"/>
      <c r="H2" s="269">
        <v>0</v>
      </c>
      <c r="I2" s="269"/>
      <c r="J2" s="202" t="s">
        <v>121</v>
      </c>
      <c r="K2" s="387" t="s">
        <v>77</v>
      </c>
      <c r="L2" s="269"/>
      <c r="M2" s="342"/>
      <c r="N2" s="342"/>
      <c r="O2" s="269"/>
      <c r="P2" s="269" t="s">
        <v>207</v>
      </c>
      <c r="Q2" s="269" t="s">
        <v>208</v>
      </c>
      <c r="R2" s="269" t="s">
        <v>209</v>
      </c>
      <c r="S2" s="342"/>
      <c r="T2" s="342"/>
      <c r="U2" s="342"/>
    </row>
    <row r="3" spans="1:27">
      <c r="B3" s="388"/>
      <c r="E3" s="269"/>
      <c r="F3" s="269"/>
      <c r="G3" s="269"/>
      <c r="H3" s="269"/>
      <c r="I3" s="269"/>
      <c r="J3" s="449"/>
      <c r="K3" s="200"/>
      <c r="L3" s="269"/>
      <c r="M3" s="342"/>
      <c r="N3" s="342"/>
      <c r="O3" s="269"/>
      <c r="P3" s="269"/>
      <c r="Q3" s="269"/>
      <c r="R3" s="269"/>
      <c r="S3" s="342"/>
      <c r="T3" s="342"/>
      <c r="U3" s="342"/>
    </row>
    <row r="4" spans="1:27">
      <c r="B4" s="939" t="s">
        <v>121</v>
      </c>
      <c r="C4" s="200" t="s">
        <v>198</v>
      </c>
      <c r="E4" s="269"/>
      <c r="F4" s="269"/>
      <c r="G4" s="269"/>
      <c r="H4" s="269"/>
      <c r="I4" s="269"/>
      <c r="J4" s="263" t="s">
        <v>291</v>
      </c>
      <c r="K4" s="200" t="s">
        <v>320</v>
      </c>
      <c r="L4" s="269"/>
      <c r="M4" s="342"/>
      <c r="N4" s="342"/>
      <c r="O4" s="269" t="s">
        <v>78</v>
      </c>
      <c r="P4" s="268" t="s">
        <v>364</v>
      </c>
      <c r="S4" s="342"/>
      <c r="T4" s="342"/>
      <c r="U4" s="342"/>
    </row>
    <row r="5" spans="1:27">
      <c r="D5" s="390"/>
      <c r="E5" s="269"/>
      <c r="F5" s="269"/>
      <c r="G5" s="269"/>
      <c r="H5" s="269"/>
      <c r="I5" s="269"/>
      <c r="J5" s="269"/>
      <c r="K5" s="269"/>
      <c r="L5" s="269"/>
      <c r="P5" s="391" t="s">
        <v>54</v>
      </c>
      <c r="Q5" s="391"/>
      <c r="R5" s="391"/>
      <c r="S5" s="279"/>
      <c r="T5" s="391"/>
      <c r="U5" s="391"/>
    </row>
    <row r="6" spans="1:27">
      <c r="B6" s="201" t="s">
        <v>88</v>
      </c>
      <c r="C6" s="196">
        <f>J3</f>
        <v>0</v>
      </c>
      <c r="D6" s="451"/>
      <c r="E6" s="342"/>
      <c r="F6" s="342"/>
      <c r="G6" s="342"/>
      <c r="H6" s="342"/>
      <c r="I6" s="342"/>
      <c r="J6" s="342"/>
      <c r="K6" s="342"/>
      <c r="L6" s="342"/>
      <c r="P6" s="452" t="s">
        <v>207</v>
      </c>
      <c r="Q6" s="452" t="s">
        <v>208</v>
      </c>
      <c r="R6" s="452" t="s">
        <v>209</v>
      </c>
      <c r="S6" s="453" t="s">
        <v>207</v>
      </c>
      <c r="T6" s="453" t="s">
        <v>208</v>
      </c>
      <c r="U6" s="453" t="s">
        <v>209</v>
      </c>
    </row>
    <row r="7" spans="1:27" ht="13.5" thickBot="1">
      <c r="B7" s="394" t="s">
        <v>200</v>
      </c>
      <c r="C7" s="188" t="s">
        <v>46</v>
      </c>
      <c r="D7" s="269"/>
      <c r="E7" s="269"/>
      <c r="F7" s="269"/>
      <c r="G7" s="269"/>
      <c r="H7" s="269"/>
      <c r="I7" s="269"/>
      <c r="J7" s="269"/>
      <c r="K7" s="269"/>
      <c r="L7" s="269"/>
      <c r="M7" s="396"/>
      <c r="N7" s="454">
        <f>$B$27</f>
        <v>0</v>
      </c>
      <c r="O7" s="398">
        <f>1-O13-O14</f>
        <v>0.39999999999999997</v>
      </c>
      <c r="P7" s="399">
        <f>COUNTIFS(DB_Q8!$E$5:$E$254,P$6,DB_Q8!$G$5:$G$254,1)</f>
        <v>70</v>
      </c>
      <c r="Q7" s="399">
        <f>COUNTIFS(DB_Q8!$E$5:$E$254,Q$6,DB_Q8!$G$5:$G$254,1)</f>
        <v>82</v>
      </c>
      <c r="R7" s="399">
        <f>COUNTIFS(DB_Q8!$E$5:$E$254,R$6,DB_Q8!$G$5:$G$254,1)</f>
        <v>34</v>
      </c>
      <c r="S7" s="400">
        <f>IFERROR(P7/P$23,)</f>
        <v>0.67961165048543692</v>
      </c>
      <c r="T7" s="400">
        <f>IFERROR(Q7/Q$23,)</f>
        <v>0.82</v>
      </c>
      <c r="U7" s="400">
        <f>IFERROR(R7/R$23,)</f>
        <v>0.72340425531914898</v>
      </c>
    </row>
    <row r="8" spans="1:27" ht="13.5" thickTop="1">
      <c r="A8" s="269">
        <v>1</v>
      </c>
      <c r="B8" s="455" t="str">
        <f>B4</f>
        <v>Entrevistas totales</v>
      </c>
      <c r="C8" s="456">
        <f>IF($B$4="Entrevistas totales",IF($J$4="Todas",SUM($P$23:$R$23),HLOOKUP($J$4,$P$6:$R$23,18,)),IF($J$4="Todas",SUM($P$7:$R$7),HLOOKUP($J$4,$P$6:$R$7,2,)))</f>
        <v>250</v>
      </c>
      <c r="D8" s="269"/>
      <c r="E8" s="269">
        <f>IF($B$4="Entrevistas totales",IF($J$4="Todas",E9-COUNT(DB_Q8!$G$5:$G$254),E9-COUNTIFS(DB_Q8!$E$5:$E$254,$J$4,DB_Q8!$G$5:$G$254,1)),0)</f>
        <v>64</v>
      </c>
      <c r="F8" s="269" t="s">
        <v>184</v>
      </c>
      <c r="G8" s="269"/>
      <c r="H8" s="269"/>
      <c r="I8" s="269">
        <f>IF($B$4="Entrevistas totales",IF($J$4="Todas",E9-COUNT(DB_Q8!$G$5:$G$254),E9-COUNTIFS(DB_Q8!$E$5:$E$254,$J$4,DB_Q8!$G$5:$G$254,1)),0)</f>
        <v>64</v>
      </c>
      <c r="J8" s="269" t="s">
        <v>184</v>
      </c>
      <c r="K8" s="269"/>
      <c r="L8" s="457"/>
      <c r="M8" s="458"/>
      <c r="N8" s="459" t="s">
        <v>70</v>
      </c>
      <c r="O8" s="460">
        <f t="shared" ref="O8:O14" si="0">IFERROR(IF($B$4="Entrevistas totales",SUM(P8:R8)/SUM($P$23:$R$23),SUM(P8:R8)/SUM($P$7:$R$7)),)</f>
        <v>9.1999999999999998E-2</v>
      </c>
      <c r="P8" s="407">
        <f>SUMIFS(DB_Q8!$H$5:$H$254,DB_Q8!$E$5:$E$254,P$6)</f>
        <v>11</v>
      </c>
      <c r="Q8" s="407">
        <f>SUMIFS(DB_Q8!$H$5:$H$254,DB_Q8!$E$5:$E$254,Q$6)</f>
        <v>11</v>
      </c>
      <c r="R8" s="407">
        <f>SUMIFS(DB_Q8!$H$5:$H$254,DB_Q8!$E$5:$E$254,R$6)</f>
        <v>1</v>
      </c>
      <c r="S8" s="408">
        <f t="shared" ref="S8:U14" si="1">IFERROR(IF($B$4="Entrevistas totales",P8/P$23,P8/P$7),)</f>
        <v>0.10679611650485436</v>
      </c>
      <c r="T8" s="408">
        <f t="shared" si="1"/>
        <v>0.11</v>
      </c>
      <c r="U8" s="408">
        <f t="shared" si="1"/>
        <v>2.1276595744680851E-2</v>
      </c>
    </row>
    <row r="9" spans="1:27">
      <c r="A9" s="269">
        <v>2</v>
      </c>
      <c r="B9" s="461" t="str">
        <f>VLOOKUP(C9,$G$10:$H$16,2,)</f>
        <v>Biomasa</v>
      </c>
      <c r="C9" s="462">
        <f>LARGE($G$10:$G$14,D10)</f>
        <v>0.28799999999999998</v>
      </c>
      <c r="D9" s="269"/>
      <c r="E9" s="291">
        <f>C8</f>
        <v>250</v>
      </c>
      <c r="F9" s="269" t="str">
        <f>$B$4</f>
        <v>Entrevistas totales</v>
      </c>
      <c r="G9" s="269"/>
      <c r="H9" s="269"/>
      <c r="I9" s="291">
        <f>$C$18</f>
        <v>250</v>
      </c>
      <c r="J9" s="269" t="str">
        <f>$B$4</f>
        <v>Entrevistas totales</v>
      </c>
      <c r="K9" s="269"/>
      <c r="L9" s="387"/>
      <c r="M9" s="463"/>
      <c r="N9" s="464" t="s">
        <v>71</v>
      </c>
      <c r="O9" s="465">
        <f t="shared" si="0"/>
        <v>0.28799999999999998</v>
      </c>
      <c r="P9" s="414">
        <f>SUMIFS(DB_Q8!$I$5:$I$254,DB_Q8!$E$5:$E$254,P$6)</f>
        <v>24</v>
      </c>
      <c r="Q9" s="414">
        <f>SUMIFS(DB_Q8!$I$5:$I$254,DB_Q8!$E$5:$E$254,Q$6)</f>
        <v>40</v>
      </c>
      <c r="R9" s="414">
        <f>SUMIFS(DB_Q8!$I$5:$I$254,DB_Q8!$E$5:$E$254,R$6)</f>
        <v>8</v>
      </c>
      <c r="S9" s="415">
        <f t="shared" si="1"/>
        <v>0.23300970873786409</v>
      </c>
      <c r="T9" s="415">
        <f t="shared" si="1"/>
        <v>0.4</v>
      </c>
      <c r="U9" s="415">
        <f t="shared" si="1"/>
        <v>0.1702127659574468</v>
      </c>
    </row>
    <row r="10" spans="1:27">
      <c r="A10" s="269">
        <v>3</v>
      </c>
      <c r="B10" s="461" t="str">
        <f t="shared" ref="B10:B14" si="2">VLOOKUP(C10,$G$10:$H$16,2,)</f>
        <v>Solar Térmica</v>
      </c>
      <c r="C10" s="462">
        <f>LARGE($G$10:$G$14,D11)</f>
        <v>9.1999999999999998E-2</v>
      </c>
      <c r="D10" s="269">
        <v>1</v>
      </c>
      <c r="E10" s="269">
        <f>IF($J$4="Todas",COUNT(DB_Q8!$H$5:$H$254),COUNTIFS(DB_Q8!$E$5:$E$254,$J$4,DB_Q8!$H$5:$H$254,1))</f>
        <v>23</v>
      </c>
      <c r="F10" s="269">
        <f>COUNTIF($E$10:$E$16,E10)</f>
        <v>1</v>
      </c>
      <c r="G10" s="466">
        <f>IF(F10=1,E10/$E$9,(E10+A8/100000)/$E$9)</f>
        <v>9.1999999999999998E-2</v>
      </c>
      <c r="H10" s="269" t="s">
        <v>70</v>
      </c>
      <c r="I10" s="269">
        <f>IF($J$4="Todas",SUM(P16:R16),HLOOKUP($J$4,$P$6:$R$22,11,))</f>
        <v>6</v>
      </c>
      <c r="J10" s="269">
        <f>COUNTIF($I$10:$I$16,I10)</f>
        <v>1</v>
      </c>
      <c r="K10" s="467">
        <f>IF(J10=1,I10/$I$9,(I10+D10/100000)/$I$9)</f>
        <v>2.4E-2</v>
      </c>
      <c r="L10" s="468" t="s">
        <v>70</v>
      </c>
      <c r="M10" s="463"/>
      <c r="N10" s="464" t="s">
        <v>72</v>
      </c>
      <c r="O10" s="465">
        <f t="shared" si="0"/>
        <v>1.6E-2</v>
      </c>
      <c r="P10" s="414">
        <f>SUMIFS(DB_Q8!$J$5:$J$254,DB_Q8!$E$5:$E$254,P$6)</f>
        <v>0</v>
      </c>
      <c r="Q10" s="414">
        <f>SUMIFS(DB_Q8!$J$5:$J$254,DB_Q8!$E$5:$E$254,Q$6)</f>
        <v>1</v>
      </c>
      <c r="R10" s="414">
        <f>SUMIFS(DB_Q8!$J$5:$J$254,DB_Q8!$E$5:$E$254,R$6)</f>
        <v>3</v>
      </c>
      <c r="S10" s="415">
        <f t="shared" si="1"/>
        <v>0</v>
      </c>
      <c r="T10" s="415">
        <f t="shared" si="1"/>
        <v>0.01</v>
      </c>
      <c r="U10" s="415">
        <f t="shared" si="1"/>
        <v>6.3829787234042548E-2</v>
      </c>
    </row>
    <row r="11" spans="1:27">
      <c r="A11" s="269">
        <v>4</v>
      </c>
      <c r="B11" s="461" t="str">
        <f t="shared" si="2"/>
        <v>Bomba calor</v>
      </c>
      <c r="C11" s="462">
        <f>LARGE($G$10:$G$14,D12)</f>
        <v>1.6E-2</v>
      </c>
      <c r="D11" s="269">
        <v>2</v>
      </c>
      <c r="E11" s="269">
        <f>IF($J$4="Todas",COUNT(DB_Q8!$I$5:$I$254),COUNTIFS(DB_Q8!$E$5:$E$254,$J$4,DB_Q8!$I$5:$I$254,1))</f>
        <v>72</v>
      </c>
      <c r="F11" s="269">
        <f t="shared" ref="F11:F16" si="3">COUNTIF($E$10:$E$16,E11)</f>
        <v>1</v>
      </c>
      <c r="G11" s="466">
        <f t="shared" ref="G11:G16" si="4">IF(F11=1,E11/$E$9,(E11+A9/100000)/$E$9)</f>
        <v>0.28799999999999998</v>
      </c>
      <c r="H11" s="202" t="s">
        <v>71</v>
      </c>
      <c r="I11" s="269">
        <f>IF($J$4="Todas",SUM(P17:R17),HLOOKUP($J$4,$P$6:$R$22,12,))</f>
        <v>0</v>
      </c>
      <c r="J11" s="269">
        <f t="shared" ref="J11:J16" si="5">COUNTIF($I$10:$I$16,I11)</f>
        <v>3</v>
      </c>
      <c r="K11" s="467">
        <f t="shared" ref="K11:K15" si="6">IF(J11=1,I11/$I$9,(I11+D11/100000)/$I$9)</f>
        <v>8.0000000000000002E-8</v>
      </c>
      <c r="L11" s="469" t="s">
        <v>71</v>
      </c>
      <c r="M11" s="463"/>
      <c r="N11" s="464" t="s">
        <v>73</v>
      </c>
      <c r="O11" s="465">
        <f t="shared" si="0"/>
        <v>0</v>
      </c>
      <c r="P11" s="414">
        <f>SUMIFS(DB_Q8!$K$5:$K$254,DB_Q8!$E$5:$E$254,P$6)</f>
        <v>0</v>
      </c>
      <c r="Q11" s="414">
        <f>SUMIFS(DB_Q8!$K$5:$K$254,DB_Q8!$E$5:$E$254,Q$6)</f>
        <v>0</v>
      </c>
      <c r="R11" s="414">
        <f>SUMIFS(DB_Q8!$K$5:$K$254,DB_Q8!$E$5:$E$254,R$6)</f>
        <v>0</v>
      </c>
      <c r="S11" s="415">
        <f t="shared" si="1"/>
        <v>0</v>
      </c>
      <c r="T11" s="415">
        <f t="shared" si="1"/>
        <v>0</v>
      </c>
      <c r="U11" s="415">
        <f t="shared" si="1"/>
        <v>0</v>
      </c>
    </row>
    <row r="12" spans="1:27">
      <c r="A12" s="269">
        <v>5</v>
      </c>
      <c r="B12" s="461" t="str">
        <f t="shared" si="2"/>
        <v>Red urb. calor</v>
      </c>
      <c r="C12" s="462">
        <f>LARGE($G$10:$G$14,D13)</f>
        <v>4.0000000000000001E-3</v>
      </c>
      <c r="D12" s="269">
        <v>3</v>
      </c>
      <c r="E12" s="269">
        <f>IF($J$4="Todas",COUNT(DB_Q8!$J$5:$J$254),COUNTIFS(DB_Q8!$E$5:$E$254,$J$4,DB_Q8!$J$5:$J$254,1))</f>
        <v>4</v>
      </c>
      <c r="F12" s="269">
        <f t="shared" si="3"/>
        <v>1</v>
      </c>
      <c r="G12" s="466">
        <f t="shared" si="4"/>
        <v>1.6E-2</v>
      </c>
      <c r="H12" s="269" t="s">
        <v>72</v>
      </c>
      <c r="I12" s="269">
        <f>IF($J$4="Todas",SUM(P18:R18),HLOOKUP($J$4,$P$6:$R$22,13,))</f>
        <v>9</v>
      </c>
      <c r="J12" s="269">
        <f t="shared" si="5"/>
        <v>1</v>
      </c>
      <c r="K12" s="467">
        <f t="shared" si="6"/>
        <v>3.5999999999999997E-2</v>
      </c>
      <c r="L12" s="468" t="s">
        <v>72</v>
      </c>
      <c r="M12" s="463"/>
      <c r="N12" s="464" t="s">
        <v>141</v>
      </c>
      <c r="O12" s="465">
        <f t="shared" si="0"/>
        <v>4.0000000000000001E-3</v>
      </c>
      <c r="P12" s="414">
        <f>SUMIFS(DB_Q8!$L$5:$L$254,DB_Q8!$E$5:$E$254,P$6)</f>
        <v>0</v>
      </c>
      <c r="Q12" s="414">
        <f>SUMIFS(DB_Q8!$L$5:$L$254,DB_Q8!$E$5:$E$254,Q$6)</f>
        <v>1</v>
      </c>
      <c r="R12" s="414">
        <f>SUMIFS(DB_Q8!$L$5:$L$254,DB_Q8!$E$5:$E$254,R$6)</f>
        <v>0</v>
      </c>
      <c r="S12" s="415">
        <f t="shared" si="1"/>
        <v>0</v>
      </c>
      <c r="T12" s="415">
        <f t="shared" si="1"/>
        <v>0.01</v>
      </c>
      <c r="U12" s="415">
        <f t="shared" si="1"/>
        <v>0</v>
      </c>
    </row>
    <row r="13" spans="1:27">
      <c r="A13" s="269">
        <v>6</v>
      </c>
      <c r="B13" s="461" t="str">
        <f t="shared" si="2"/>
        <v>Geotermia</v>
      </c>
      <c r="C13" s="462">
        <f>LARGE($G$10:$G$14,D14)</f>
        <v>0</v>
      </c>
      <c r="D13" s="269">
        <v>4</v>
      </c>
      <c r="E13" s="269">
        <f>IF($J$4="Todas",COUNT(DB_Q8!$K$5:$K$254),COUNTIFS(DB_Q8!$E$5:$E$254,$J$4,DB_Q8!$K$5:$K$254,1))</f>
        <v>0</v>
      </c>
      <c r="F13" s="269">
        <f t="shared" si="3"/>
        <v>1</v>
      </c>
      <c r="G13" s="466">
        <f t="shared" si="4"/>
        <v>0</v>
      </c>
      <c r="H13" s="269" t="s">
        <v>73</v>
      </c>
      <c r="I13" s="269">
        <f>IF($J$4="Todas",SUM(P19:R19),HLOOKUP($J$4,$P$6:$R$22,14,))</f>
        <v>3</v>
      </c>
      <c r="J13" s="269">
        <f t="shared" si="5"/>
        <v>1</v>
      </c>
      <c r="K13" s="467">
        <f t="shared" si="6"/>
        <v>1.2E-2</v>
      </c>
      <c r="L13" s="468" t="s">
        <v>73</v>
      </c>
      <c r="M13" s="463"/>
      <c r="N13" s="464" t="s">
        <v>74</v>
      </c>
      <c r="O13" s="465">
        <f t="shared" si="0"/>
        <v>0.28399999999999997</v>
      </c>
      <c r="P13" s="414">
        <f>SUMIFS(DB_Q8!$M$5:$M$254,DB_Q8!$E$5:$E$254,P$6)</f>
        <v>26</v>
      </c>
      <c r="Q13" s="414">
        <f>SUMIFS(DB_Q8!$M$5:$M$254,DB_Q8!$E$5:$E$254,Q$6)</f>
        <v>27</v>
      </c>
      <c r="R13" s="414">
        <f>SUMIFS(DB_Q8!$M$5:$M$254,DB_Q8!$E$5:$E$254,R$6)</f>
        <v>18</v>
      </c>
      <c r="S13" s="415">
        <f t="shared" si="1"/>
        <v>0.25242718446601942</v>
      </c>
      <c r="T13" s="415">
        <f t="shared" si="1"/>
        <v>0.27</v>
      </c>
      <c r="U13" s="415">
        <f t="shared" si="1"/>
        <v>0.38297872340425532</v>
      </c>
    </row>
    <row r="14" spans="1:27">
      <c r="A14" s="269">
        <v>7</v>
      </c>
      <c r="B14" s="461" t="str">
        <f t="shared" si="2"/>
        <v>Ninguna</v>
      </c>
      <c r="C14" s="462">
        <f>G15</f>
        <v>0.28399999999999997</v>
      </c>
      <c r="D14" s="269">
        <v>5</v>
      </c>
      <c r="E14" s="269">
        <f>IF($J$4="Todas",COUNT(DB_Q8!$L$5:$L$254),COUNTIFS(DB_Q8!$E$5:$E$254,$J$4,DB_Q8!$L$5:$L$254,1))</f>
        <v>1</v>
      </c>
      <c r="F14" s="269">
        <f t="shared" si="3"/>
        <v>1</v>
      </c>
      <c r="G14" s="466">
        <f t="shared" si="4"/>
        <v>4.0000000000000001E-3</v>
      </c>
      <c r="H14" s="269" t="s">
        <v>141</v>
      </c>
      <c r="I14" s="269">
        <f>IF($J$4="Todas",SUM(P20:R20),HLOOKUP($J$4,$P$6:$R$22,15,))</f>
        <v>0</v>
      </c>
      <c r="J14" s="269">
        <f t="shared" si="5"/>
        <v>3</v>
      </c>
      <c r="K14" s="467">
        <f t="shared" si="6"/>
        <v>2.0000000000000002E-7</v>
      </c>
      <c r="L14" s="468" t="s">
        <v>170</v>
      </c>
      <c r="M14" s="463"/>
      <c r="N14" s="464" t="s">
        <v>90</v>
      </c>
      <c r="O14" s="465">
        <f t="shared" si="0"/>
        <v>0.316</v>
      </c>
      <c r="P14" s="414">
        <f>IF($B$4="Entrevistas totales",SUMIFS(DB_Q8!$N$5:$N$254,DB_Q8!$E$5:$E$254,P$6),SUMIFS(DB_Q8!$N$5:$N$254,DB_Q8!$G$5:$G$254,1,DB_Q8!$E$5:$E$254,P$6))</f>
        <v>42</v>
      </c>
      <c r="Q14" s="414">
        <f>IF($B$4="Entrevistas totales",SUMIFS(DB_Q8!$N$5:$N$254,DB_Q8!$E$5:$E$254,Q$6),SUMIFS(DB_Q8!$N$5:$N$254,DB_Q8!$G$5:$G$254,1,DB_Q8!$E$5:$E$254,Q$6))</f>
        <v>20</v>
      </c>
      <c r="R14" s="414">
        <f>IF($B$4="Entrevistas totales",SUMIFS(DB_Q8!$N$5:$N$254,DB_Q8!$E$5:$E$254,R$6),SUMIFS(DB_Q8!$N$5:$N$254,DB_Q8!$G$5:$G$254,1,DB_Q8!$E$5:$E$254,R$6))</f>
        <v>17</v>
      </c>
      <c r="S14" s="415">
        <f t="shared" si="1"/>
        <v>0.40776699029126212</v>
      </c>
      <c r="T14" s="415">
        <f t="shared" si="1"/>
        <v>0.2</v>
      </c>
      <c r="U14" s="415">
        <f t="shared" si="1"/>
        <v>0.36170212765957449</v>
      </c>
    </row>
    <row r="15" spans="1:27" ht="13.5" thickBot="1">
      <c r="B15" s="470" t="str">
        <f>H16</f>
        <v>NS/NC</v>
      </c>
      <c r="C15" s="462">
        <f>G16</f>
        <v>0.316</v>
      </c>
      <c r="D15" s="269">
        <v>6</v>
      </c>
      <c r="E15" s="269">
        <f>IF($J$4="Todas",COUNT(DB_Q8!$M$5:$M$254),COUNTIFS(DB_Q8!$E$5:$E$254,$J$4,DB_Q8!$M$5:$M$254,1))</f>
        <v>71</v>
      </c>
      <c r="F15" s="269">
        <f t="shared" si="3"/>
        <v>1</v>
      </c>
      <c r="G15" s="466">
        <f t="shared" si="4"/>
        <v>0.28399999999999997</v>
      </c>
      <c r="H15" s="269" t="s">
        <v>74</v>
      </c>
      <c r="I15" s="269">
        <f>IF($J$4="Todas",SUM(P21:R21),HLOOKUP($J$4,$P$6:$R$22,16,))</f>
        <v>0</v>
      </c>
      <c r="J15" s="269">
        <f t="shared" si="5"/>
        <v>3</v>
      </c>
      <c r="K15" s="467">
        <f t="shared" si="6"/>
        <v>2.4000000000000003E-7</v>
      </c>
      <c r="L15" s="468" t="s">
        <v>74</v>
      </c>
      <c r="M15" s="396"/>
      <c r="N15" s="454">
        <f>$B$27</f>
        <v>0</v>
      </c>
      <c r="O15" s="398">
        <f>1-O21-O22</f>
        <v>7.1999999999999953E-2</v>
      </c>
      <c r="P15" s="399">
        <f>COUNTIFS(DB_Q8!$E$5:$E$254,P$6,DB_Q8!$G$5:$G$254,1)</f>
        <v>70</v>
      </c>
      <c r="Q15" s="399">
        <f>COUNTIFS(DB_Q8!$E$5:$E$254,Q$6,DB_Q8!$G$5:$G$254,1)</f>
        <v>82</v>
      </c>
      <c r="R15" s="399">
        <f>COUNTIFS(DB_Q8!$E$5:$E$254,R$6,DB_Q8!$G$5:$G$254,1)</f>
        <v>34</v>
      </c>
      <c r="S15" s="400">
        <f>IFERROR(P15/P$23,)</f>
        <v>0.67961165048543692</v>
      </c>
      <c r="T15" s="400">
        <f>IFERROR(Q15/Q$23,)</f>
        <v>0.82</v>
      </c>
      <c r="U15" s="400">
        <f>IFERROR(R15/R$23,)</f>
        <v>0.72340425531914898</v>
      </c>
    </row>
    <row r="16" spans="1:27" ht="13.5" thickTop="1">
      <c r="B16" s="201" t="s">
        <v>88</v>
      </c>
      <c r="C16" s="196" t="str">
        <f>$J$4</f>
        <v>Todas</v>
      </c>
      <c r="D16" s="387">
        <v>7</v>
      </c>
      <c r="E16" s="387">
        <f>IF($B$4="Entrevistas totales",IF($J$4="Todas",COUNT(DB_Q8!$N$5:$N$254),COUNTIFS(DB_Q8!$E$5:$E$254,$J$4,DB_Q8!$N$5:$N$254,1)),IF($J$4="Todas",SUMIF(DB_Q8!$G$5:$G$254,1,DB_Q8!$N$5:$N$254),COUNTIFS(DB_Q8!$E$5:$E$254,$J$4,DB_Q8!$N$5:$N$254,1,DB_Q8!$G$5:$G$254,1)))</f>
        <v>79</v>
      </c>
      <c r="F16" s="269">
        <f t="shared" si="3"/>
        <v>1</v>
      </c>
      <c r="G16" s="466">
        <f t="shared" si="4"/>
        <v>0.316</v>
      </c>
      <c r="H16" s="269" t="s">
        <v>90</v>
      </c>
      <c r="I16" s="269">
        <f>IF($J$4="Todas",SUM(P22:R22),HLOOKUP($J$4,$P$6:$R$22,17,))</f>
        <v>232</v>
      </c>
      <c r="J16" s="269">
        <f t="shared" si="5"/>
        <v>1</v>
      </c>
      <c r="K16" s="467">
        <f t="shared" ref="K16" si="7">IF(J16=1,I16/$I$9,(I16+0.00001)/$I$9)</f>
        <v>0.92800000000000005</v>
      </c>
      <c r="L16" s="468" t="s">
        <v>90</v>
      </c>
      <c r="M16" s="471"/>
      <c r="N16" s="472" t="s">
        <v>70</v>
      </c>
      <c r="O16" s="473">
        <f>IFERROR(IF($B$4="Entrevistas totales",SUM(P16:R16)/SUM($P$23:$R$23),SUM(P16:R16)/SUM($P$15:$R$15)),)</f>
        <v>2.4E-2</v>
      </c>
      <c r="P16" s="407">
        <f>SUMIFS(DB_Q8!$O$5:$O$254,DB_Q8!$E$5:$E$254,P$6)</f>
        <v>4</v>
      </c>
      <c r="Q16" s="407">
        <f>SUMIFS(DB_Q8!$O$5:$O$254,DB_Q8!$E$5:$E$254,Q$6)</f>
        <v>2</v>
      </c>
      <c r="R16" s="407">
        <f>SUMIFS(DB_Q8!$O$5:$O$254,DB_Q8!$E$5:$E$254,R$6)</f>
        <v>0</v>
      </c>
      <c r="S16" s="408">
        <f t="shared" ref="S16:U22" si="8">IFERROR(IF($B$4="Entrevistas totales",P16/P$23,P16/P$15),)</f>
        <v>3.8834951456310676E-2</v>
      </c>
      <c r="T16" s="408">
        <f t="shared" si="8"/>
        <v>0.02</v>
      </c>
      <c r="U16" s="408">
        <f t="shared" si="8"/>
        <v>0</v>
      </c>
    </row>
    <row r="17" spans="1:21">
      <c r="A17" s="269">
        <v>1</v>
      </c>
      <c r="B17" s="394" t="s">
        <v>201</v>
      </c>
      <c r="C17" s="188" t="s">
        <v>46</v>
      </c>
      <c r="D17" s="474"/>
      <c r="E17" s="387"/>
      <c r="F17" s="269"/>
      <c r="G17" s="269"/>
      <c r="H17" s="269"/>
      <c r="I17" s="269"/>
      <c r="J17" s="269"/>
      <c r="K17" s="269"/>
      <c r="L17" s="468"/>
      <c r="M17" s="475"/>
      <c r="N17" s="476" t="s">
        <v>71</v>
      </c>
      <c r="O17" s="477">
        <f t="shared" ref="O17:O22" si="9">IFERROR(IF($B$4="Entrevistas totales",SUM(P17:R17)/SUM($P$23:$R$23),SUM(P17:R17)/SUM($P$15:$R$15)),)</f>
        <v>0</v>
      </c>
      <c r="P17" s="414">
        <f>SUMIFS(DB_Q8!$P$5:$P$254,DB_Q8!$E$5:$E$254,P$6)</f>
        <v>0</v>
      </c>
      <c r="Q17" s="414">
        <f>SUMIFS(DB_Q8!$P$5:$P$254,DB_Q8!$E$5:$E$254,Q$6)</f>
        <v>0</v>
      </c>
      <c r="R17" s="414">
        <f>SUMIFS(DB_Q8!$P$5:$P$254,DB_Q8!$E$5:$E$254,R$6)</f>
        <v>0</v>
      </c>
      <c r="S17" s="415">
        <f t="shared" si="8"/>
        <v>0</v>
      </c>
      <c r="T17" s="415">
        <f t="shared" si="8"/>
        <v>0</v>
      </c>
      <c r="U17" s="415">
        <f t="shared" si="8"/>
        <v>0</v>
      </c>
    </row>
    <row r="18" spans="1:21">
      <c r="A18" s="269">
        <v>2</v>
      </c>
      <c r="B18" s="478" t="str">
        <f>$B$4</f>
        <v>Entrevistas totales</v>
      </c>
      <c r="C18" s="479">
        <f>IF($B$4="Entrevistas totales",IF($J$4="Todas",SUM($P$23:$R$23),HLOOKUP($J$4,$P$6:$R$23,18,)),IF($J$4="Todas",SUM($P$15:$R$15),HLOOKUP($J$4,$P$6:$R$15,10,)))</f>
        <v>250</v>
      </c>
      <c r="D18" s="387"/>
      <c r="E18" s="387"/>
      <c r="F18" s="387"/>
      <c r="G18" s="387"/>
      <c r="H18" s="387"/>
      <c r="I18" s="387"/>
      <c r="J18" s="387"/>
      <c r="K18" s="387"/>
      <c r="L18" s="480"/>
      <c r="M18" s="475"/>
      <c r="N18" s="476" t="s">
        <v>72</v>
      </c>
      <c r="O18" s="477">
        <f t="shared" si="9"/>
        <v>3.5999999999999997E-2</v>
      </c>
      <c r="P18" s="414">
        <f>SUMIFS(DB_Q8!$Q$5:$Q$254,DB_Q8!$E$5:$E$254,P$6)</f>
        <v>2</v>
      </c>
      <c r="Q18" s="414">
        <f>SUMIFS(DB_Q8!$Q$5:$Q$254,DB_Q8!$E$5:$E$254,Q$6)</f>
        <v>4</v>
      </c>
      <c r="R18" s="414">
        <f>SUMIFS(DB_Q8!$Q$5:$Q$254,DB_Q8!$E$5:$E$254,R$6)</f>
        <v>3</v>
      </c>
      <c r="S18" s="415">
        <f t="shared" si="8"/>
        <v>1.9417475728155338E-2</v>
      </c>
      <c r="T18" s="415">
        <f t="shared" si="8"/>
        <v>0.04</v>
      </c>
      <c r="U18" s="415">
        <f t="shared" si="8"/>
        <v>6.3829787234042548E-2</v>
      </c>
    </row>
    <row r="19" spans="1:21">
      <c r="A19" s="269">
        <v>3</v>
      </c>
      <c r="B19" s="481" t="str">
        <f t="shared" ref="B19:B24" si="10">VLOOKUP(C19,$K$10:$L$15,2,)</f>
        <v>Bomba calor</v>
      </c>
      <c r="C19" s="482">
        <f>LARGE($K$10:$K$14,D10)</f>
        <v>3.5999999999999997E-2</v>
      </c>
      <c r="D19" s="387"/>
      <c r="E19" s="387"/>
      <c r="F19" s="387"/>
      <c r="G19" s="387"/>
      <c r="H19" s="387"/>
      <c r="I19" s="387"/>
      <c r="J19" s="387"/>
      <c r="K19" s="387"/>
      <c r="L19" s="480"/>
      <c r="M19" s="475"/>
      <c r="N19" s="476" t="s">
        <v>73</v>
      </c>
      <c r="O19" s="477">
        <f t="shared" si="9"/>
        <v>1.2E-2</v>
      </c>
      <c r="P19" s="414">
        <f>SUMIFS(DB_Q8!$R$5:$R$254,DB_Q8!$E$5:$E$254,P$6)</f>
        <v>0</v>
      </c>
      <c r="Q19" s="414">
        <f>SUMIFS(DB_Q8!$R$5:$R$254,DB_Q8!$E$5:$E$254,Q$6)</f>
        <v>2</v>
      </c>
      <c r="R19" s="414">
        <f>SUMIFS(DB_Q8!$R$5:$R$254,DB_Q8!$E$5:$E$254,R$6)</f>
        <v>1</v>
      </c>
      <c r="S19" s="415">
        <f t="shared" si="8"/>
        <v>0</v>
      </c>
      <c r="T19" s="415">
        <f t="shared" si="8"/>
        <v>0.02</v>
      </c>
      <c r="U19" s="415">
        <f t="shared" si="8"/>
        <v>2.1276595744680851E-2</v>
      </c>
    </row>
    <row r="20" spans="1:21" ht="15" customHeight="1">
      <c r="A20" s="269">
        <v>4</v>
      </c>
      <c r="B20" s="481" t="str">
        <f t="shared" si="10"/>
        <v>Solar Térmica</v>
      </c>
      <c r="C20" s="482">
        <f t="shared" ref="C20:C23" si="11">LARGE($K$10:$K$14,D11)</f>
        <v>2.4E-2</v>
      </c>
      <c r="D20" s="483"/>
      <c r="E20" s="483"/>
      <c r="F20" s="483"/>
      <c r="G20" s="483"/>
      <c r="H20" s="483"/>
      <c r="I20" s="483"/>
      <c r="J20" s="483"/>
      <c r="K20" s="483"/>
      <c r="L20" s="483"/>
      <c r="M20" s="475"/>
      <c r="N20" s="476" t="s">
        <v>170</v>
      </c>
      <c r="O20" s="484">
        <f t="shared" si="9"/>
        <v>0</v>
      </c>
      <c r="P20" s="414">
        <f>SUMIFS(DB_Q8!$S$5:$S$254,DB_Q8!$E$5:$E$254,P$6)</f>
        <v>0</v>
      </c>
      <c r="Q20" s="414">
        <f>SUMIFS(DB_Q8!$S$5:$S$254,DB_Q8!$E$5:$E$254,Q$6)</f>
        <v>0</v>
      </c>
      <c r="R20" s="414">
        <f>SUMIFS(DB_Q8!$S$5:$S$254,DB_Q8!$E$5:$E$254,R$6)</f>
        <v>0</v>
      </c>
      <c r="S20" s="415">
        <f t="shared" si="8"/>
        <v>0</v>
      </c>
      <c r="T20" s="415">
        <f t="shared" si="8"/>
        <v>0</v>
      </c>
      <c r="U20" s="415">
        <f t="shared" si="8"/>
        <v>0</v>
      </c>
    </row>
    <row r="21" spans="1:21">
      <c r="A21" s="269">
        <v>5</v>
      </c>
      <c r="B21" s="481" t="str">
        <f t="shared" si="10"/>
        <v>Geotermia</v>
      </c>
      <c r="C21" s="482">
        <f t="shared" si="11"/>
        <v>1.2E-2</v>
      </c>
      <c r="D21" s="269"/>
      <c r="E21" s="485"/>
      <c r="F21" s="269"/>
      <c r="G21" s="269"/>
      <c r="H21" s="269"/>
      <c r="I21" s="486"/>
      <c r="J21" s="486"/>
      <c r="K21" s="486"/>
      <c r="L21" s="486"/>
      <c r="M21" s="475"/>
      <c r="N21" s="476" t="s">
        <v>74</v>
      </c>
      <c r="O21" s="484">
        <f t="shared" si="9"/>
        <v>0</v>
      </c>
      <c r="P21" s="414">
        <f>SUMIFS(DB_Q8!$T$5:$T$254,DB_Q8!$E$5:$E$254,P$6)</f>
        <v>0</v>
      </c>
      <c r="Q21" s="414">
        <f>SUMIFS(DB_Q8!$T$5:$T$254,DB_Q8!$E$5:$E$254,Q$6)</f>
        <v>0</v>
      </c>
      <c r="R21" s="414">
        <f>SUMIFS(DB_Q8!$T$5:$T$254,DB_Q8!$E$5:$E$254,R$6)</f>
        <v>0</v>
      </c>
      <c r="S21" s="415">
        <f t="shared" si="8"/>
        <v>0</v>
      </c>
      <c r="T21" s="415">
        <f t="shared" si="8"/>
        <v>0</v>
      </c>
      <c r="U21" s="415">
        <f t="shared" si="8"/>
        <v>0</v>
      </c>
    </row>
    <row r="22" spans="1:21" ht="13.5" thickBot="1">
      <c r="A22" s="269">
        <v>6</v>
      </c>
      <c r="B22" s="481" t="str">
        <f t="shared" si="10"/>
        <v>Red urb. Frío</v>
      </c>
      <c r="C22" s="482">
        <f t="shared" si="11"/>
        <v>2.0000000000000002E-7</v>
      </c>
      <c r="D22" s="342"/>
      <c r="E22" s="342"/>
      <c r="F22" s="342"/>
      <c r="G22" s="342"/>
      <c r="H22" s="342"/>
      <c r="I22" s="374"/>
      <c r="J22" s="374"/>
      <c r="K22" s="374"/>
      <c r="L22" s="374"/>
      <c r="M22" s="487"/>
      <c r="N22" s="488" t="s">
        <v>90</v>
      </c>
      <c r="O22" s="489">
        <f t="shared" si="9"/>
        <v>0.92800000000000005</v>
      </c>
      <c r="P22" s="422">
        <f>IF($B$4="Entrevistas totales",SUMIFS(DB_Q8!$U$5:$U$254,DB_Q8!$E$5:$E$254,P$6),SUMIFS(DB_Q8!$U$5:$U$254,DB_Q8!$G$5:$G$254,1,DB_Q8!$E$5:$E$254,P$6))</f>
        <v>97</v>
      </c>
      <c r="Q22" s="422">
        <f>IF($B$4="Entrevistas totales",SUMIFS(DB_Q8!$U$5:$U$254,DB_Q8!$E$5:$E$254,Q$6),SUMIFS(DB_Q8!$U$5:$U$254,DB_Q8!$G$5:$G$254,1,DB_Q8!$E$5:$E$254,Q$6))</f>
        <v>92</v>
      </c>
      <c r="R22" s="422">
        <f>IF($B$4="Entrevistas totales",SUMIFS(DB_Q8!$U$5:$U$254,DB_Q8!$E$5:$E$254,R$6),SUMIFS(DB_Q8!$U$5:$U$254,DB_Q8!$G$5:$G$254,1,DB_Q8!$E$5:$E$254,R$6))</f>
        <v>43</v>
      </c>
      <c r="S22" s="423">
        <f t="shared" si="8"/>
        <v>0.94174757281553401</v>
      </c>
      <c r="T22" s="423">
        <f t="shared" si="8"/>
        <v>0.92</v>
      </c>
      <c r="U22" s="423">
        <f t="shared" si="8"/>
        <v>0.91489361702127658</v>
      </c>
    </row>
    <row r="23" spans="1:21" ht="13.5" thickTop="1">
      <c r="A23" s="269">
        <v>7</v>
      </c>
      <c r="B23" s="481" t="str">
        <f t="shared" si="10"/>
        <v>Biomasa</v>
      </c>
      <c r="C23" s="482">
        <f t="shared" si="11"/>
        <v>8.0000000000000002E-8</v>
      </c>
      <c r="D23" s="342"/>
      <c r="E23" s="342"/>
      <c r="F23" s="342"/>
      <c r="G23" s="342"/>
      <c r="H23" s="342"/>
      <c r="I23" s="342"/>
      <c r="J23" s="342"/>
      <c r="K23" s="342"/>
      <c r="L23" s="342"/>
      <c r="M23" s="342"/>
      <c r="N23" s="342"/>
      <c r="O23" s="342"/>
      <c r="P23" s="202">
        <f>COUNTIF(DB_Q8!$E$5:$E$254,P$6)</f>
        <v>103</v>
      </c>
      <c r="Q23" s="269">
        <f>COUNTIF(DB_Q8!$E$5:$E$254,Q$6)</f>
        <v>100</v>
      </c>
      <c r="R23" s="269">
        <f>COUNTIF(DB_Q8!$E$5:$E$254,R$6)</f>
        <v>47</v>
      </c>
      <c r="S23" s="342"/>
      <c r="T23" s="342"/>
      <c r="U23" s="342"/>
    </row>
    <row r="24" spans="1:21">
      <c r="B24" s="481" t="str">
        <f t="shared" si="10"/>
        <v>Ninguna</v>
      </c>
      <c r="C24" s="482">
        <f>K15</f>
        <v>2.4000000000000003E-7</v>
      </c>
      <c r="D24" s="342"/>
      <c r="E24" s="342"/>
      <c r="F24" s="342"/>
      <c r="G24" s="342"/>
      <c r="H24" s="342"/>
      <c r="I24" s="342"/>
      <c r="J24" s="342"/>
      <c r="K24" s="342"/>
      <c r="L24" s="342"/>
      <c r="M24" s="342"/>
      <c r="N24" s="342"/>
      <c r="O24" s="342"/>
      <c r="P24" s="342"/>
      <c r="Q24" s="342"/>
      <c r="S24" s="342"/>
      <c r="T24" s="342"/>
      <c r="U24" s="342"/>
    </row>
    <row r="25" spans="1:21">
      <c r="B25" s="481" t="str">
        <f>L16</f>
        <v>NS/NC</v>
      </c>
      <c r="C25" s="482">
        <f>K16</f>
        <v>0.92800000000000005</v>
      </c>
      <c r="D25" s="342"/>
      <c r="E25" s="342"/>
      <c r="F25" s="342"/>
      <c r="G25" s="342"/>
      <c r="H25" s="342"/>
      <c r="I25" s="342"/>
      <c r="J25" s="342"/>
      <c r="K25" s="342"/>
      <c r="L25" s="342"/>
      <c r="M25" s="342"/>
      <c r="N25" s="342"/>
      <c r="O25" s="342"/>
      <c r="P25" s="342"/>
      <c r="Q25" s="342"/>
      <c r="S25" s="342"/>
      <c r="T25" s="342"/>
      <c r="U25" s="342"/>
    </row>
    <row r="26" spans="1:21">
      <c r="B26" s="490"/>
      <c r="C26" s="342"/>
      <c r="D26" s="268" t="s">
        <v>363</v>
      </c>
    </row>
    <row r="27" spans="1:21" s="342" customFormat="1" ht="15" customHeight="1">
      <c r="A27" s="269"/>
      <c r="B27" s="261"/>
      <c r="C27" s="261"/>
      <c r="D27" s="278" t="s">
        <v>292</v>
      </c>
      <c r="E27" s="431"/>
      <c r="F27" s="431"/>
      <c r="G27" s="431"/>
      <c r="H27" s="431"/>
      <c r="I27" s="431"/>
      <c r="J27" s="431"/>
      <c r="K27" s="431"/>
      <c r="L27" s="431"/>
      <c r="M27" s="162"/>
      <c r="N27" s="162"/>
      <c r="O27" s="162"/>
      <c r="P27" s="204"/>
      <c r="Q27" s="162"/>
      <c r="R27" s="162"/>
      <c r="S27" s="162"/>
      <c r="T27" s="162"/>
      <c r="U27" s="162"/>
    </row>
    <row r="28" spans="1:21" ht="15" customHeight="1">
      <c r="B28" s="491" t="str">
        <f>$B$4</f>
        <v>Entrevistas totales</v>
      </c>
      <c r="C28" s="196"/>
      <c r="D28" s="434" t="s">
        <v>294</v>
      </c>
      <c r="E28" s="434" t="s">
        <v>293</v>
      </c>
      <c r="F28" s="434" t="s">
        <v>237</v>
      </c>
      <c r="G28" s="434" t="s">
        <v>235</v>
      </c>
      <c r="H28" s="434" t="s">
        <v>238</v>
      </c>
      <c r="I28" s="434" t="s">
        <v>236</v>
      </c>
      <c r="J28" s="434" t="s">
        <v>239</v>
      </c>
      <c r="K28" s="434" t="s">
        <v>240</v>
      </c>
      <c r="L28" s="434" t="s">
        <v>50</v>
      </c>
      <c r="M28" s="435" t="s">
        <v>294</v>
      </c>
      <c r="N28" s="435" t="s">
        <v>293</v>
      </c>
      <c r="O28" s="435" t="s">
        <v>237</v>
      </c>
      <c r="P28" s="435" t="s">
        <v>235</v>
      </c>
      <c r="Q28" s="435" t="s">
        <v>238</v>
      </c>
      <c r="R28" s="435" t="s">
        <v>236</v>
      </c>
      <c r="S28" s="435" t="s">
        <v>239</v>
      </c>
      <c r="T28" s="435" t="s">
        <v>240</v>
      </c>
      <c r="U28" s="435" t="s">
        <v>50</v>
      </c>
    </row>
    <row r="29" spans="1:21" ht="15" customHeight="1" thickBot="1">
      <c r="B29" s="492" t="str">
        <f>"Zona climática: "&amp;$J$4</f>
        <v>Zona climática: Todas</v>
      </c>
      <c r="C29" s="398">
        <f>1-C36-C35</f>
        <v>0.39999999999999997</v>
      </c>
      <c r="D29" s="399">
        <f>IF($J$4="Todas",COUNTIFS(DB_Q8!$B$5:$B$254,D$28,DB_Q8!$G$5:$G$254,1),COUNTIFS(DB_Q8!$E$5:$E$254,$J$4,DB_Q8!$B$5:$B$254,D$28,DB_Q8!$G$5:$G$254,1))</f>
        <v>14</v>
      </c>
      <c r="E29" s="399">
        <f>IF($J$4="Todas",COUNTIFS(DB_Q8!$B$5:$B$254,E$28,DB_Q8!$G$5:$G$254,1),COUNTIFS(DB_Q8!$E$5:$E$254,$J$4,DB_Q8!$B$5:$B$254,E$28,DB_Q8!$G$5:$G$254,1))</f>
        <v>18</v>
      </c>
      <c r="F29" s="399">
        <f>IF($J$4="Todas",COUNTIFS(DB_Q8!$B$5:$B$254,F$28,DB_Q8!$G$5:$G$254,1),COUNTIFS(DB_Q8!$E$5:$E$254,$J$4,DB_Q8!$B$5:$B$254,F$28,DB_Q8!$G$5:$G$254,1))</f>
        <v>4</v>
      </c>
      <c r="G29" s="399">
        <f>IF($J$4="Todas",COUNTIFS(DB_Q8!$B$5:$B$254,G$28,DB_Q8!$G$5:$G$254,1),COUNTIFS(DB_Q8!$E$5:$E$254,$J$4,DB_Q8!$B$5:$B$254,G$28,DB_Q8!$G$5:$G$254,1))</f>
        <v>48</v>
      </c>
      <c r="H29" s="399">
        <f>IF($J$4="Todas",COUNTIFS(DB_Q8!$B$5:$B$254,H$28,DB_Q8!$G$5:$G$254,1),COUNTIFS(DB_Q8!$E$5:$E$254,$J$4,DB_Q8!$B$5:$B$254,H$28,DB_Q8!$G$5:$G$254,1))</f>
        <v>16</v>
      </c>
      <c r="I29" s="399">
        <f>IF($J$4="Todas",COUNTIFS(DB_Q8!$B$5:$B$254,I$28,DB_Q8!$G$5:$G$254,1),COUNTIFS(DB_Q8!$E$5:$E$254,$J$4,DB_Q8!$B$5:$B$254,I$28,DB_Q8!$G$5:$G$254,1))</f>
        <v>5</v>
      </c>
      <c r="J29" s="399">
        <f>IF($J$4="Todas",COUNTIFS(DB_Q8!$B$5:$B$254,J$28,DB_Q8!$G$5:$G$254,1),COUNTIFS(DB_Q8!$E$5:$E$254,$J$4,DB_Q8!$B$5:$B$254,J$28,DB_Q8!$G$5:$G$254,1))</f>
        <v>14</v>
      </c>
      <c r="K29" s="399">
        <f>IF($J$4="Todas",COUNTIFS(DB_Q8!$B$5:$B$254,K$28,DB_Q8!$G$5:$G$254,1),COUNTIFS(DB_Q8!$E$5:$E$254,$J$4,DB_Q8!$B$5:$B$254,K$28,DB_Q8!$G$5:$G$254,1))</f>
        <v>58</v>
      </c>
      <c r="L29" s="399">
        <f>IF($J$4="Todas",COUNTIFS(DB_Q8!$B$5:$B$254,L$28,DB_Q8!$G$5:$G$254,1),COUNTIFS(DB_Q8!$E$5:$E$254,$J$4,DB_Q8!$B$5:$B$254,L$28,DB_Q8!$G$5:$G$254,1))</f>
        <v>9</v>
      </c>
      <c r="M29" s="400">
        <f t="shared" ref="M29:U29" si="12">IFERROR(D29/D$45,)</f>
        <v>0.53846153846153844</v>
      </c>
      <c r="N29" s="400">
        <f t="shared" si="12"/>
        <v>0.72</v>
      </c>
      <c r="O29" s="400">
        <f t="shared" si="12"/>
        <v>0.8</v>
      </c>
      <c r="P29" s="400">
        <f t="shared" si="12"/>
        <v>0.78688524590163933</v>
      </c>
      <c r="Q29" s="400">
        <f t="shared" si="12"/>
        <v>0.88888888888888884</v>
      </c>
      <c r="R29" s="400">
        <f t="shared" si="12"/>
        <v>0.55555555555555558</v>
      </c>
      <c r="S29" s="400">
        <f t="shared" si="12"/>
        <v>0.58333333333333337</v>
      </c>
      <c r="T29" s="400">
        <f t="shared" si="12"/>
        <v>0.86567164179104472</v>
      </c>
      <c r="U29" s="400">
        <f t="shared" si="12"/>
        <v>0.6</v>
      </c>
    </row>
    <row r="30" spans="1:21" ht="15" customHeight="1" thickTop="1">
      <c r="B30" s="458" t="s">
        <v>70</v>
      </c>
      <c r="C30" s="460">
        <f>VLOOKUP(B30,$B$9:$C$15,2,)</f>
        <v>9.1999999999999998E-2</v>
      </c>
      <c r="D30" s="407">
        <f>IF($J$4="Todas",SUMIFS(DB_Q8!$H$5:$H$254,DB_Q8!$B$5:$B$254,D$28),SUMIFS(DB_Q8!$H$5:$H$254,DB_Q8!$E$5:$E$254,$J$4,DB_Q8!$B$5:$B$254,D$28))</f>
        <v>4</v>
      </c>
      <c r="E30" s="407">
        <f>IF($J$4="Todas",SUMIFS(DB_Q8!$H$5:$H$254,DB_Q8!$B$5:$B$254,E$28),SUMIFS(DB_Q8!$H$5:$H$254,DB_Q8!$E$5:$E$254,$J$4,DB_Q8!$B$5:$B$254,E$28))</f>
        <v>0</v>
      </c>
      <c r="F30" s="407">
        <f>IF($J$4="Todas",SUMIFS(DB_Q8!$H$5:$H$254,DB_Q8!$B$5:$B$254,F$28),SUMIFS(DB_Q8!$H$5:$H$254,DB_Q8!$E$5:$E$254,$J$4,DB_Q8!$B$5:$B$254,F$28))</f>
        <v>0</v>
      </c>
      <c r="G30" s="407">
        <f>IF($J$4="Todas",SUMIFS(DB_Q8!$H$5:$H$254,DB_Q8!$B$5:$B$254,G$28),SUMIFS(DB_Q8!$H$5:$H$254,DB_Q8!$E$5:$E$254,$J$4,DB_Q8!$B$5:$B$254,G$28))</f>
        <v>7</v>
      </c>
      <c r="H30" s="407">
        <f>IF($J$4="Todas",SUMIFS(DB_Q8!$H$5:$H$254,DB_Q8!$B$5:$B$254,H$28),SUMIFS(DB_Q8!$H$5:$H$254,DB_Q8!$E$5:$E$254,$J$4,DB_Q8!$B$5:$B$254,H$28))</f>
        <v>4</v>
      </c>
      <c r="I30" s="407">
        <f>IF($J$4="Todas",SUMIFS(DB_Q8!$H$5:$H$254,DB_Q8!$B$5:$B$254,I$28),SUMIFS(DB_Q8!$H$5:$H$254,DB_Q8!$E$5:$E$254,$J$4,DB_Q8!$B$5:$B$254,I$28))</f>
        <v>3</v>
      </c>
      <c r="J30" s="407">
        <f>IF($J$4="Todas",SUMIFS(DB_Q8!$H$5:$H$254,DB_Q8!$B$5:$B$254,J$28),SUMIFS(DB_Q8!$H$5:$H$254,DB_Q8!$E$5:$E$254,$J$4,DB_Q8!$B$5:$B$254,J$28))</f>
        <v>1</v>
      </c>
      <c r="K30" s="407">
        <f>IF($J$4="Todas",SUMIFS(DB_Q8!$H$5:$H$254,DB_Q8!$B$5:$B$254,K$28),SUMIFS(DB_Q8!$H$5:$H$254,DB_Q8!$E$5:$E$254,$J$4,DB_Q8!$B$5:$B$254,K$28))</f>
        <v>2</v>
      </c>
      <c r="L30" s="407">
        <f>IF($J$4="Todas",SUMIFS(DB_Q8!$H$5:$H$254,DB_Q8!$B$5:$B$254,L$28),SUMIFS(DB_Q8!$H$5:$H$254,DB_Q8!$E$5:$E$254,$J$4,DB_Q8!$B$5:$B$254,L$28))</f>
        <v>2</v>
      </c>
      <c r="M30" s="408">
        <f t="shared" ref="M30:U36" si="13">IFERROR(IF($B$4="Entrevistas totales",D30/D$45,D30/D$29),)</f>
        <v>0.15384615384615385</v>
      </c>
      <c r="N30" s="408">
        <f t="shared" si="13"/>
        <v>0</v>
      </c>
      <c r="O30" s="408">
        <f t="shared" si="13"/>
        <v>0</v>
      </c>
      <c r="P30" s="408">
        <f t="shared" si="13"/>
        <v>0.11475409836065574</v>
      </c>
      <c r="Q30" s="408">
        <f t="shared" si="13"/>
        <v>0.22222222222222221</v>
      </c>
      <c r="R30" s="408">
        <f t="shared" si="13"/>
        <v>0.33333333333333331</v>
      </c>
      <c r="S30" s="408">
        <f t="shared" si="13"/>
        <v>4.1666666666666664E-2</v>
      </c>
      <c r="T30" s="408">
        <f t="shared" si="13"/>
        <v>2.9850746268656716E-2</v>
      </c>
      <c r="U30" s="408">
        <f t="shared" si="13"/>
        <v>0.13333333333333333</v>
      </c>
    </row>
    <row r="31" spans="1:21" ht="15" customHeight="1">
      <c r="B31" s="463" t="s">
        <v>71</v>
      </c>
      <c r="C31" s="465">
        <f t="shared" ref="C31:C36" si="14">VLOOKUP(B31,$B$9:$C$15,2,)</f>
        <v>0.28799999999999998</v>
      </c>
      <c r="D31" s="414">
        <f>IF($J$4="Todas",SUMIFS(DB_Q8!$I$5:$I$254,DB_Q8!$B$5:$B$254,D$28),SUMIFS(DB_Q8!$I$5:$I$254,DB_Q8!$E$5:$E$254,$J$4,DB_Q8!$B$5:$B$254,D$28))</f>
        <v>0</v>
      </c>
      <c r="E31" s="414">
        <f>IF($J$4="Todas",SUMIFS(DB_Q8!$I$5:$I$254,DB_Q8!$B$5:$B$254,E$28),SUMIFS(DB_Q8!$I$5:$I$254,DB_Q8!$E$5:$E$254,$J$4,DB_Q8!$B$5:$B$254,E$28))</f>
        <v>12</v>
      </c>
      <c r="F31" s="414">
        <f>IF($J$4="Todas",SUMIFS(DB_Q8!$I$5:$I$254,DB_Q8!$B$5:$B$254,F$28),SUMIFS(DB_Q8!$I$5:$I$254,DB_Q8!$E$5:$E$254,$J$4,DB_Q8!$B$5:$B$254,F$28))</f>
        <v>3</v>
      </c>
      <c r="G31" s="414">
        <f>IF($J$4="Todas",SUMIFS(DB_Q8!$I$5:$I$254,DB_Q8!$B$5:$B$254,G$28),SUMIFS(DB_Q8!$I$5:$I$254,DB_Q8!$E$5:$E$254,$J$4,DB_Q8!$B$5:$B$254,G$28))</f>
        <v>12</v>
      </c>
      <c r="H31" s="414">
        <f>IF($J$4="Todas",SUMIFS(DB_Q8!$I$5:$I$254,DB_Q8!$B$5:$B$254,H$28),SUMIFS(DB_Q8!$I$5:$I$254,DB_Q8!$E$5:$E$254,$J$4,DB_Q8!$B$5:$B$254,H$28))</f>
        <v>3</v>
      </c>
      <c r="I31" s="414">
        <f>IF($J$4="Todas",SUMIFS(DB_Q8!$I$5:$I$254,DB_Q8!$B$5:$B$254,I$28),SUMIFS(DB_Q8!$I$5:$I$254,DB_Q8!$E$5:$E$254,$J$4,DB_Q8!$B$5:$B$254,I$28))</f>
        <v>0</v>
      </c>
      <c r="J31" s="414">
        <f>IF($J$4="Todas",SUMIFS(DB_Q8!$I$5:$I$254,DB_Q8!$B$5:$B$254,J$28),SUMIFS(DB_Q8!$I$5:$I$254,DB_Q8!$E$5:$E$254,$J$4,DB_Q8!$B$5:$B$254,J$28))</f>
        <v>4</v>
      </c>
      <c r="K31" s="414">
        <f>IF($J$4="Todas",SUMIFS(DB_Q8!$I$5:$I$254,DB_Q8!$B$5:$B$254,K$28),SUMIFS(DB_Q8!$I$5:$I$254,DB_Q8!$E$5:$E$254,$J$4,DB_Q8!$B$5:$B$254,K$28))</f>
        <v>35</v>
      </c>
      <c r="L31" s="414">
        <f>IF($J$4="Todas",SUMIFS(DB_Q8!$I$5:$I$254,DB_Q8!$B$5:$B$254,L$28),SUMIFS(DB_Q8!$I$5:$I$254,DB_Q8!$E$5:$E$254,$J$4,DB_Q8!$B$5:$B$254,L$28))</f>
        <v>3</v>
      </c>
      <c r="M31" s="415">
        <f t="shared" si="13"/>
        <v>0</v>
      </c>
      <c r="N31" s="415">
        <f t="shared" si="13"/>
        <v>0.48</v>
      </c>
      <c r="O31" s="415">
        <f t="shared" si="13"/>
        <v>0.6</v>
      </c>
      <c r="P31" s="415">
        <f t="shared" si="13"/>
        <v>0.19672131147540983</v>
      </c>
      <c r="Q31" s="415">
        <f t="shared" si="13"/>
        <v>0.16666666666666666</v>
      </c>
      <c r="R31" s="415">
        <f t="shared" si="13"/>
        <v>0</v>
      </c>
      <c r="S31" s="415">
        <f t="shared" si="13"/>
        <v>0.16666666666666666</v>
      </c>
      <c r="T31" s="415">
        <f t="shared" si="13"/>
        <v>0.52238805970149249</v>
      </c>
      <c r="U31" s="415">
        <f t="shared" si="13"/>
        <v>0.2</v>
      </c>
    </row>
    <row r="32" spans="1:21" ht="15" customHeight="1">
      <c r="B32" s="463" t="s">
        <v>72</v>
      </c>
      <c r="C32" s="465">
        <f t="shared" si="14"/>
        <v>1.6E-2</v>
      </c>
      <c r="D32" s="414">
        <f>IF($J$4="Todas",SUMIFS(DB_Q8!$J$5:$J$254,DB_Q8!$B$5:$B$254,D$28),SUMIFS(DB_Q8!$J$5:$J$254,DB_Q8!$E$5:$E$254,$J$4,DB_Q8!$B$5:$B$254,D$28))</f>
        <v>0</v>
      </c>
      <c r="E32" s="414">
        <f>IF($J$4="Todas",SUMIFS(DB_Q8!$J$5:$J$254,DB_Q8!$B$5:$B$254,E$28),SUMIFS(DB_Q8!$J$5:$J$254,DB_Q8!$E$5:$E$254,$J$4,DB_Q8!$B$5:$B$254,E$28))</f>
        <v>0</v>
      </c>
      <c r="F32" s="414">
        <f>IF($J$4="Todas",SUMIFS(DB_Q8!$J$5:$J$254,DB_Q8!$B$5:$B$254,F$28),SUMIFS(DB_Q8!$J$5:$J$254,DB_Q8!$E$5:$E$254,$J$4,DB_Q8!$B$5:$B$254,F$28))</f>
        <v>0</v>
      </c>
      <c r="G32" s="414">
        <f>IF($J$4="Todas",SUMIFS(DB_Q8!$J$5:$J$254,DB_Q8!$B$5:$B$254,G$28),SUMIFS(DB_Q8!$J$5:$J$254,DB_Q8!$E$5:$E$254,$J$4,DB_Q8!$B$5:$B$254,G$28))</f>
        <v>2</v>
      </c>
      <c r="H32" s="414">
        <f>IF($J$4="Todas",SUMIFS(DB_Q8!$J$5:$J$254,DB_Q8!$B$5:$B$254,H$28),SUMIFS(DB_Q8!$J$5:$J$254,DB_Q8!$E$5:$E$254,$J$4,DB_Q8!$B$5:$B$254,H$28))</f>
        <v>2</v>
      </c>
      <c r="I32" s="414">
        <f>IF($J$4="Todas",SUMIFS(DB_Q8!$J$5:$J$254,DB_Q8!$B$5:$B$254,I$28),SUMIFS(DB_Q8!$J$5:$J$254,DB_Q8!$E$5:$E$254,$J$4,DB_Q8!$B$5:$B$254,I$28))</f>
        <v>0</v>
      </c>
      <c r="J32" s="414">
        <f>IF($J$4="Todas",SUMIFS(DB_Q8!$J$5:$J$254,DB_Q8!$B$5:$B$254,J$28),SUMIFS(DB_Q8!$J$5:$J$254,DB_Q8!$E$5:$E$254,$J$4,DB_Q8!$B$5:$B$254,J$28))</f>
        <v>0</v>
      </c>
      <c r="K32" s="414">
        <f>IF($J$4="Todas",SUMIFS(DB_Q8!$J$5:$J$254,DB_Q8!$B$5:$B$254,K$28),SUMIFS(DB_Q8!$J$5:$J$254,DB_Q8!$E$5:$E$254,$J$4,DB_Q8!$B$5:$B$254,K$28))</f>
        <v>0</v>
      </c>
      <c r="L32" s="414">
        <f>IF($J$4="Todas",SUMIFS(DB_Q8!$J$5:$J$254,DB_Q8!$B$5:$B$254,L$28),SUMIFS(DB_Q8!$J$5:$J$254,DB_Q8!$E$5:$E$254,$J$4,DB_Q8!$B$5:$B$254,L$28))</f>
        <v>0</v>
      </c>
      <c r="M32" s="415">
        <f t="shared" si="13"/>
        <v>0</v>
      </c>
      <c r="N32" s="415">
        <f t="shared" si="13"/>
        <v>0</v>
      </c>
      <c r="O32" s="415">
        <f t="shared" si="13"/>
        <v>0</v>
      </c>
      <c r="P32" s="415">
        <f t="shared" si="13"/>
        <v>3.2786885245901641E-2</v>
      </c>
      <c r="Q32" s="415">
        <f t="shared" si="13"/>
        <v>0.1111111111111111</v>
      </c>
      <c r="R32" s="415">
        <f t="shared" si="13"/>
        <v>0</v>
      </c>
      <c r="S32" s="415">
        <f t="shared" si="13"/>
        <v>0</v>
      </c>
      <c r="T32" s="415">
        <f t="shared" si="13"/>
        <v>0</v>
      </c>
      <c r="U32" s="415">
        <f t="shared" si="13"/>
        <v>0</v>
      </c>
    </row>
    <row r="33" spans="1:21" ht="15" customHeight="1">
      <c r="B33" s="463" t="s">
        <v>73</v>
      </c>
      <c r="C33" s="465">
        <f t="shared" si="14"/>
        <v>0</v>
      </c>
      <c r="D33" s="414">
        <f>IF($J$4="Todas",SUMIFS(DB_Q8!$K$5:$K$254,DB_Q8!$B$5:$B$254,D$28),SUMIFS(DB_Q8!$K$5:$K$254,DB_Q8!$E$5:$E$254,$J$4,DB_Q8!$B$5:$B$254,D$28))</f>
        <v>0</v>
      </c>
      <c r="E33" s="414">
        <f>IF($J$4="Todas",SUMIFS(DB_Q8!$K$5:$K$254,DB_Q8!$B$5:$B$254,E$28),SUMIFS(DB_Q8!$K$5:$K$254,DB_Q8!$E$5:$E$254,$J$4,DB_Q8!$B$5:$B$254,E$28))</f>
        <v>0</v>
      </c>
      <c r="F33" s="414">
        <f>IF($J$4="Todas",SUMIFS(DB_Q8!$K$5:$K$254,DB_Q8!$B$5:$B$254,F$28),SUMIFS(DB_Q8!$K$5:$K$254,DB_Q8!$E$5:$E$254,$J$4,DB_Q8!$B$5:$B$254,F$28))</f>
        <v>0</v>
      </c>
      <c r="G33" s="414">
        <f>IF($J$4="Todas",SUMIFS(DB_Q8!$K$5:$K$254,DB_Q8!$B$5:$B$254,G$28),SUMIFS(DB_Q8!$K$5:$K$254,DB_Q8!$E$5:$E$254,$J$4,DB_Q8!$B$5:$B$254,G$28))</f>
        <v>0</v>
      </c>
      <c r="H33" s="414">
        <f>IF($J$4="Todas",SUMIFS(DB_Q8!$K$5:$K$254,DB_Q8!$B$5:$B$254,H$28),SUMIFS(DB_Q8!$K$5:$K$254,DB_Q8!$E$5:$E$254,$J$4,DB_Q8!$B$5:$B$254,H$28))</f>
        <v>0</v>
      </c>
      <c r="I33" s="414">
        <f>IF($J$4="Todas",SUMIFS(DB_Q8!$K$5:$K$254,DB_Q8!$B$5:$B$254,I$28),SUMIFS(DB_Q8!$K$5:$K$254,DB_Q8!$E$5:$E$254,$J$4,DB_Q8!$B$5:$B$254,I$28))</f>
        <v>0</v>
      </c>
      <c r="J33" s="414">
        <f>IF($J$4="Todas",SUMIFS(DB_Q8!$K$5:$K$254,DB_Q8!$B$5:$B$254,J$28),SUMIFS(DB_Q8!$K$5:$K$254,DB_Q8!$E$5:$E$254,$J$4,DB_Q8!$B$5:$B$254,J$28))</f>
        <v>0</v>
      </c>
      <c r="K33" s="414">
        <f>IF($J$4="Todas",SUMIFS(DB_Q8!$K$5:$K$254,DB_Q8!$B$5:$B$254,K$28),SUMIFS(DB_Q8!$K$5:$K$254,DB_Q8!$E$5:$E$254,$J$4,DB_Q8!$B$5:$B$254,K$28))</f>
        <v>0</v>
      </c>
      <c r="L33" s="414">
        <f>IF($J$4="Todas",SUMIFS(DB_Q8!$K$5:$K$254,DB_Q8!$B$5:$B$254,L$28),SUMIFS(DB_Q8!$K$5:$K$254,DB_Q8!$E$5:$E$254,$J$4,DB_Q8!$B$5:$B$254,L$28))</f>
        <v>0</v>
      </c>
      <c r="M33" s="415">
        <f t="shared" si="13"/>
        <v>0</v>
      </c>
      <c r="N33" s="415">
        <f t="shared" si="13"/>
        <v>0</v>
      </c>
      <c r="O33" s="415">
        <f t="shared" si="13"/>
        <v>0</v>
      </c>
      <c r="P33" s="415">
        <f t="shared" si="13"/>
        <v>0</v>
      </c>
      <c r="Q33" s="415">
        <f t="shared" si="13"/>
        <v>0</v>
      </c>
      <c r="R33" s="415">
        <f t="shared" si="13"/>
        <v>0</v>
      </c>
      <c r="S33" s="415">
        <f t="shared" si="13"/>
        <v>0</v>
      </c>
      <c r="T33" s="415">
        <f t="shared" si="13"/>
        <v>0</v>
      </c>
      <c r="U33" s="415">
        <f t="shared" si="13"/>
        <v>0</v>
      </c>
    </row>
    <row r="34" spans="1:21" ht="15" customHeight="1">
      <c r="B34" s="463" t="s">
        <v>141</v>
      </c>
      <c r="C34" s="465">
        <f t="shared" si="14"/>
        <v>4.0000000000000001E-3</v>
      </c>
      <c r="D34" s="414">
        <f>IF($J$4="Todas",SUMIFS(DB_Q8!$L$5:$L$254,DB_Q8!$B$5:$B$254,D$28),SUMIFS(DB_Q8!$L$5:$L$254,DB_Q8!$E$5:$E$254,$J$4,DB_Q8!$B$5:$B$254,D$28))</f>
        <v>1</v>
      </c>
      <c r="E34" s="414">
        <f>IF($J$4="Todas",SUMIFS(DB_Q8!$L$5:$L$254,DB_Q8!$B$5:$B$254,E$28),SUMIFS(DB_Q8!$L$5:$L$254,DB_Q8!$E$5:$E$254,$J$4,DB_Q8!$B$5:$B$254,E$28))</f>
        <v>0</v>
      </c>
      <c r="F34" s="414">
        <f>IF($J$4="Todas",SUMIFS(DB_Q8!$L$5:$L$254,DB_Q8!$B$5:$B$254,F$28),SUMIFS(DB_Q8!$L$5:$L$254,DB_Q8!$E$5:$E$254,$J$4,DB_Q8!$B$5:$B$254,F$28))</f>
        <v>0</v>
      </c>
      <c r="G34" s="414">
        <f>IF($J$4="Todas",SUMIFS(DB_Q8!$L$5:$L$254,DB_Q8!$B$5:$B$254,G$28),SUMIFS(DB_Q8!$L$5:$L$254,DB_Q8!$E$5:$E$254,$J$4,DB_Q8!$B$5:$B$254,G$28))</f>
        <v>0</v>
      </c>
      <c r="H34" s="414">
        <f>IF($J$4="Todas",SUMIFS(DB_Q8!$L$5:$L$254,DB_Q8!$B$5:$B$254,H$28),SUMIFS(DB_Q8!$L$5:$L$254,DB_Q8!$E$5:$E$254,$J$4,DB_Q8!$B$5:$B$254,H$28))</f>
        <v>0</v>
      </c>
      <c r="I34" s="414">
        <f>IF($J$4="Todas",SUMIFS(DB_Q8!$L$5:$L$254,DB_Q8!$B$5:$B$254,I$28),SUMIFS(DB_Q8!$L$5:$L$254,DB_Q8!$E$5:$E$254,$J$4,DB_Q8!$B$5:$B$254,I$28))</f>
        <v>0</v>
      </c>
      <c r="J34" s="414">
        <f>IF($J$4="Todas",SUMIFS(DB_Q8!$L$5:$L$254,DB_Q8!$B$5:$B$254,J$28),SUMIFS(DB_Q8!$L$5:$L$254,DB_Q8!$E$5:$E$254,$J$4,DB_Q8!$B$5:$B$254,J$28))</f>
        <v>0</v>
      </c>
      <c r="K34" s="414">
        <f>IF($J$4="Todas",SUMIFS(DB_Q8!$L$5:$L$254,DB_Q8!$B$5:$B$254,K$28),SUMIFS(DB_Q8!$L$5:$L$254,DB_Q8!$E$5:$E$254,$J$4,DB_Q8!$B$5:$B$254,K$28))</f>
        <v>0</v>
      </c>
      <c r="L34" s="414">
        <f>IF($J$4="Todas",SUMIFS(DB_Q8!$L$5:$L$254,DB_Q8!$B$5:$B$254,L$28),SUMIFS(DB_Q8!$L$5:$L$254,DB_Q8!$E$5:$E$254,$J$4,DB_Q8!$B$5:$B$254,L$28))</f>
        <v>0</v>
      </c>
      <c r="M34" s="415">
        <f t="shared" si="13"/>
        <v>3.8461538461538464E-2</v>
      </c>
      <c r="N34" s="415">
        <f t="shared" si="13"/>
        <v>0</v>
      </c>
      <c r="O34" s="415">
        <f t="shared" si="13"/>
        <v>0</v>
      </c>
      <c r="P34" s="415">
        <f t="shared" si="13"/>
        <v>0</v>
      </c>
      <c r="Q34" s="415">
        <f t="shared" si="13"/>
        <v>0</v>
      </c>
      <c r="R34" s="415">
        <f t="shared" si="13"/>
        <v>0</v>
      </c>
      <c r="S34" s="415">
        <f t="shared" si="13"/>
        <v>0</v>
      </c>
      <c r="T34" s="415">
        <f t="shared" si="13"/>
        <v>0</v>
      </c>
      <c r="U34" s="415">
        <f t="shared" si="13"/>
        <v>0</v>
      </c>
    </row>
    <row r="35" spans="1:21" ht="15" customHeight="1">
      <c r="B35" s="463" t="s">
        <v>74</v>
      </c>
      <c r="C35" s="465">
        <f t="shared" si="14"/>
        <v>0.28399999999999997</v>
      </c>
      <c r="D35" s="414">
        <f>IF($J$4="Todas",SUMIFS(DB_Q8!$M$5:$M$254,DB_Q8!$B$5:$B$254,D$28),SUMIFS(DB_Q8!$M$5:$M$254,DB_Q8!$E$5:$E$254,$J$4,DB_Q8!$B$5:$B$254,D$28))</f>
        <v>5</v>
      </c>
      <c r="E35" s="414">
        <f>IF($J$4="Todas",SUMIFS(DB_Q8!$M$5:$M$254,DB_Q8!$B$5:$B$254,E$28),SUMIFS(DB_Q8!$M$5:$M$254,DB_Q8!$E$5:$E$254,$J$4,DB_Q8!$B$5:$B$254,E$28))</f>
        <v>6</v>
      </c>
      <c r="F35" s="414">
        <f>IF($J$4="Todas",SUMIFS(DB_Q8!$M$5:$M$254,DB_Q8!$B$5:$B$254,F$28),SUMIFS(DB_Q8!$M$5:$M$254,DB_Q8!$E$5:$E$254,$J$4,DB_Q8!$B$5:$B$254,F$28))</f>
        <v>1</v>
      </c>
      <c r="G35" s="414">
        <f>IF($J$4="Todas",SUMIFS(DB_Q8!$M$5:$M$254,DB_Q8!$B$5:$B$254,G$28),SUMIFS(DB_Q8!$M$5:$M$254,DB_Q8!$E$5:$E$254,$J$4,DB_Q8!$B$5:$B$254,G$28))</f>
        <v>19</v>
      </c>
      <c r="H35" s="414">
        <f>IF($J$4="Todas",SUMIFS(DB_Q8!$M$5:$M$254,DB_Q8!$B$5:$B$254,H$28),SUMIFS(DB_Q8!$M$5:$M$254,DB_Q8!$E$5:$E$254,$J$4,DB_Q8!$B$5:$B$254,H$28))</f>
        <v>5</v>
      </c>
      <c r="I35" s="414">
        <f>IF($J$4="Todas",SUMIFS(DB_Q8!$M$5:$M$254,DB_Q8!$B$5:$B$254,I$28),SUMIFS(DB_Q8!$M$5:$M$254,DB_Q8!$E$5:$E$254,$J$4,DB_Q8!$B$5:$B$254,I$28))</f>
        <v>1</v>
      </c>
      <c r="J35" s="414">
        <f>IF($J$4="Todas",SUMIFS(DB_Q8!$M$5:$M$254,DB_Q8!$B$5:$B$254,J$28),SUMIFS(DB_Q8!$M$5:$M$254,DB_Q8!$E$5:$E$254,$J$4,DB_Q8!$B$5:$B$254,J$28))</f>
        <v>9</v>
      </c>
      <c r="K35" s="414">
        <f>IF($J$4="Todas",SUMIFS(DB_Q8!$M$5:$M$254,DB_Q8!$B$5:$B$254,K$28),SUMIFS(DB_Q8!$M$5:$M$254,DB_Q8!$E$5:$E$254,$J$4,DB_Q8!$B$5:$B$254,K$28))</f>
        <v>21</v>
      </c>
      <c r="L35" s="414">
        <f>IF($J$4="Todas",SUMIFS(DB_Q8!$M$5:$M$254,DB_Q8!$B$5:$B$254,L$28),SUMIFS(DB_Q8!$M$5:$M$254,DB_Q8!$E$5:$E$254,$J$4,DB_Q8!$B$5:$B$254,L$28))</f>
        <v>4</v>
      </c>
      <c r="M35" s="415">
        <f t="shared" si="13"/>
        <v>0.19230769230769232</v>
      </c>
      <c r="N35" s="415">
        <f t="shared" si="13"/>
        <v>0.24</v>
      </c>
      <c r="O35" s="415">
        <f t="shared" si="13"/>
        <v>0.2</v>
      </c>
      <c r="P35" s="415">
        <f t="shared" si="13"/>
        <v>0.31147540983606559</v>
      </c>
      <c r="Q35" s="415">
        <f t="shared" si="13"/>
        <v>0.27777777777777779</v>
      </c>
      <c r="R35" s="415">
        <f t="shared" si="13"/>
        <v>0.1111111111111111</v>
      </c>
      <c r="S35" s="415">
        <f t="shared" si="13"/>
        <v>0.375</v>
      </c>
      <c r="T35" s="415">
        <f t="shared" si="13"/>
        <v>0.31343283582089554</v>
      </c>
      <c r="U35" s="415">
        <f t="shared" si="13"/>
        <v>0.26666666666666666</v>
      </c>
    </row>
    <row r="36" spans="1:21" ht="15" customHeight="1">
      <c r="B36" s="463" t="s">
        <v>90</v>
      </c>
      <c r="C36" s="465">
        <f t="shared" si="14"/>
        <v>0.316</v>
      </c>
      <c r="D36" s="414">
        <f>IF($B$4="Entrevistas totales",IF($J$4="Todas",SUMIFS(DB_Q8!$N$5:$N$254,DB_Q8!$B$5:$B$254,D$28),SUMIFS(DB_Q8!$N$5:$N$254,DB_Q8!$B$5:$B$254,D$28,DB_Q8!$E$5:$E$254,$J$4)),IF($J$4="Todas",SUMIFS(DB_Q8!$N$5:$N$254,DB_Q8!$G$5:$G$254,1,DB_Q8!$B$5:$B$254,D$28),SUMIFS(DB_Q8!$N$5:$N$254,DB_Q8!$G$5:$G$254,1,DB_Q8!$B$5:$B$254,D$28,DB_Q8!$E$5:$E$254,$J$4)))</f>
        <v>16</v>
      </c>
      <c r="E36" s="414">
        <f>IF($B$4="Entrevistas totales",IF($J$4="Todas",SUMIFS(DB_Q8!$N$5:$N$254,DB_Q8!$B$5:$B$254,E$28),SUMIFS(DB_Q8!$N$5:$N$254,DB_Q8!$B$5:$B$254,E$28,DB_Q8!$E$5:$E$254,$J$4)),IF($J$4="Todas",SUMIFS(DB_Q8!$N$5:$N$254,DB_Q8!$G$5:$G$254,1,DB_Q8!$B$5:$B$254,E$28),SUMIFS(DB_Q8!$N$5:$N$254,DB_Q8!$G$5:$G$254,1,DB_Q8!$B$5:$B$254,E$28,DB_Q8!$E$5:$E$254,$J$4)))</f>
        <v>7</v>
      </c>
      <c r="F36" s="414">
        <f>IF($B$4="Entrevistas totales",IF($J$4="Todas",SUMIFS(DB_Q8!$N$5:$N$254,DB_Q8!$B$5:$B$254,F$28),SUMIFS(DB_Q8!$N$5:$N$254,DB_Q8!$B$5:$B$254,F$28,DB_Q8!$E$5:$E$254,$J$4)),IF($J$4="Todas",SUMIFS(DB_Q8!$N$5:$N$254,DB_Q8!$G$5:$G$254,1,DB_Q8!$B$5:$B$254,F$28),SUMIFS(DB_Q8!$N$5:$N$254,DB_Q8!$G$5:$G$254,1,DB_Q8!$B$5:$B$254,F$28,DB_Q8!$E$5:$E$254,$J$4)))</f>
        <v>1</v>
      </c>
      <c r="G36" s="414">
        <f>IF($B$4="Entrevistas totales",IF($J$4="Todas",SUMIFS(DB_Q8!$N$5:$N$254,DB_Q8!$B$5:$B$254,G$28),SUMIFS(DB_Q8!$N$5:$N$254,DB_Q8!$B$5:$B$254,G$28,DB_Q8!$E$5:$E$254,$J$4)),IF($J$4="Todas",SUMIFS(DB_Q8!$N$5:$N$254,DB_Q8!$G$5:$G$254,1,DB_Q8!$B$5:$B$254,G$28),SUMIFS(DB_Q8!$N$5:$N$254,DB_Q8!$G$5:$G$254,1,DB_Q8!$B$5:$B$254,G$28,DB_Q8!$E$5:$E$254,$J$4)))</f>
        <v>21</v>
      </c>
      <c r="H36" s="414">
        <f>IF($B$4="Entrevistas totales",IF($J$4="Todas",SUMIFS(DB_Q8!$N$5:$N$254,DB_Q8!$B$5:$B$254,H$28),SUMIFS(DB_Q8!$N$5:$N$254,DB_Q8!$B$5:$B$254,H$28,DB_Q8!$E$5:$E$254,$J$4)),IF($J$4="Todas",SUMIFS(DB_Q8!$N$5:$N$254,DB_Q8!$G$5:$G$254,1,DB_Q8!$B$5:$B$254,H$28),SUMIFS(DB_Q8!$N$5:$N$254,DB_Q8!$G$5:$G$254,1,DB_Q8!$B$5:$B$254,H$28,DB_Q8!$E$5:$E$254,$J$4)))</f>
        <v>4</v>
      </c>
      <c r="I36" s="414">
        <f>IF($B$4="Entrevistas totales",IF($J$4="Todas",SUMIFS(DB_Q8!$N$5:$N$254,DB_Q8!$B$5:$B$254,I$28),SUMIFS(DB_Q8!$N$5:$N$254,DB_Q8!$B$5:$B$254,I$28,DB_Q8!$E$5:$E$254,$J$4)),IF($J$4="Todas",SUMIFS(DB_Q8!$N$5:$N$254,DB_Q8!$G$5:$G$254,1,DB_Q8!$B$5:$B$254,I$28),SUMIFS(DB_Q8!$N$5:$N$254,DB_Q8!$G$5:$G$254,1,DB_Q8!$B$5:$B$254,I$28,DB_Q8!$E$5:$E$254,$J$4)))</f>
        <v>5</v>
      </c>
      <c r="J36" s="414">
        <f>IF($B$4="Entrevistas totales",IF($J$4="Todas",SUMIFS(DB_Q8!$N$5:$N$254,DB_Q8!$B$5:$B$254,J$28),SUMIFS(DB_Q8!$N$5:$N$254,DB_Q8!$B$5:$B$254,J$28,DB_Q8!$E$5:$E$254,$J$4)),IF($J$4="Todas",SUMIFS(DB_Q8!$N$5:$N$254,DB_Q8!$G$5:$G$254,1,DB_Q8!$B$5:$B$254,J$28),SUMIFS(DB_Q8!$N$5:$N$254,DB_Q8!$G$5:$G$254,1,DB_Q8!$B$5:$B$254,J$28,DB_Q8!$E$5:$E$254,$J$4)))</f>
        <v>10</v>
      </c>
      <c r="K36" s="414">
        <f>IF($B$4="Entrevistas totales",IF($J$4="Todas",SUMIFS(DB_Q8!$N$5:$N$254,DB_Q8!$B$5:$B$254,K$28),SUMIFS(DB_Q8!$N$5:$N$254,DB_Q8!$B$5:$B$254,K$28,DB_Q8!$E$5:$E$254,$J$4)),IF($J$4="Todas",SUMIFS(DB_Q8!$N$5:$N$254,DB_Q8!$G$5:$G$254,1,DB_Q8!$B$5:$B$254,K$28),SUMIFS(DB_Q8!$N$5:$N$254,DB_Q8!$G$5:$G$254,1,DB_Q8!$B$5:$B$254,K$28,DB_Q8!$E$5:$E$254,$J$4)))</f>
        <v>9</v>
      </c>
      <c r="L36" s="414">
        <f>IF($B$4="Entrevistas totales",IF($J$4="Todas",SUMIFS(DB_Q8!$N$5:$N$254,DB_Q8!$B$5:$B$254,L$28),SUMIFS(DB_Q8!$N$5:$N$254,DB_Q8!$B$5:$B$254,L$28,DB_Q8!$E$5:$E$254,$J$4)),IF($J$4="Todas",SUMIFS(DB_Q8!$N$5:$N$254,DB_Q8!$G$5:$G$254,1,DB_Q8!$B$5:$B$254,L$28),SUMIFS(DB_Q8!$N$5:$N$254,DB_Q8!$G$5:$G$254,1,DB_Q8!$B$5:$B$254,L$28,DB_Q8!$E$5:$E$254,$J$4)))</f>
        <v>6</v>
      </c>
      <c r="M36" s="415">
        <f t="shared" si="13"/>
        <v>0.61538461538461542</v>
      </c>
      <c r="N36" s="415">
        <f t="shared" si="13"/>
        <v>0.28000000000000003</v>
      </c>
      <c r="O36" s="415">
        <f t="shared" si="13"/>
        <v>0.2</v>
      </c>
      <c r="P36" s="415">
        <f t="shared" si="13"/>
        <v>0.34426229508196721</v>
      </c>
      <c r="Q36" s="415">
        <f t="shared" si="13"/>
        <v>0.22222222222222221</v>
      </c>
      <c r="R36" s="415">
        <f t="shared" si="13"/>
        <v>0.55555555555555558</v>
      </c>
      <c r="S36" s="415">
        <f t="shared" si="13"/>
        <v>0.41666666666666669</v>
      </c>
      <c r="T36" s="415">
        <f t="shared" si="13"/>
        <v>0.13432835820895522</v>
      </c>
      <c r="U36" s="415">
        <f t="shared" si="13"/>
        <v>0.4</v>
      </c>
    </row>
    <row r="37" spans="1:21" ht="15" customHeight="1" thickBot="1">
      <c r="B37" s="492" t="str">
        <f>"Zona climática: "&amp;$J$4</f>
        <v>Zona climática: Todas</v>
      </c>
      <c r="C37" s="398">
        <f>IFERROR(IF($B$4="Conocimiento general",SUM(D37:F37)/IF($J$4="Todas",COUNT(DB_Q8!$A$5:$A$254),COUNTIF(DB_Q8!$E$5:$E$254,$J$4)),1-C44),)</f>
        <v>7.1999999999999953E-2</v>
      </c>
      <c r="D37" s="399">
        <f>IF($J$4="Todas",COUNTIFS(DB_Q8!$B$5:$B$254,D$28,DB_Q8!$G$5:$G$254,1),COUNTIFS(DB_Q8!$E$5:$E$254,$J$4,DB_Q8!$B$5:$B$254,D$28,DB_Q8!$G$5:$G$254,1))</f>
        <v>14</v>
      </c>
      <c r="E37" s="399">
        <f>IF($J$4="Todas",COUNTIFS(DB_Q8!$B$5:$B$254,E$28,DB_Q8!$G$5:$G$254,1),COUNTIFS(DB_Q8!$E$5:$E$254,$J$4,DB_Q8!$B$5:$B$254,E$28,DB_Q8!$G$5:$G$254,1))</f>
        <v>18</v>
      </c>
      <c r="F37" s="399">
        <f>IF($J$4="Todas",COUNTIFS(DB_Q8!$B$5:$B$254,F$28,DB_Q8!$G$5:$G$254,1),COUNTIFS(DB_Q8!$E$5:$E$254,$J$4,DB_Q8!$B$5:$B$254,F$28,DB_Q8!$G$5:$G$254,1))</f>
        <v>4</v>
      </c>
      <c r="G37" s="399">
        <f>IF($J$4="Todas",COUNTIFS(DB_Q8!$B$5:$B$254,G$28,DB_Q8!$G$5:$G$254,1),COUNTIFS(DB_Q8!$E$5:$E$254,$J$4,DB_Q8!$B$5:$B$254,G$28,DB_Q8!$G$5:$G$254,1))</f>
        <v>48</v>
      </c>
      <c r="H37" s="399">
        <f>IF($J$4="Todas",COUNTIFS(DB_Q8!$B$5:$B$254,H$28,DB_Q8!$G$5:$G$254,1),COUNTIFS(DB_Q8!$E$5:$E$254,$J$4,DB_Q8!$B$5:$B$254,H$28,DB_Q8!$G$5:$G$254,1))</f>
        <v>16</v>
      </c>
      <c r="I37" s="399">
        <f>IF($J$4="Todas",COUNTIFS(DB_Q8!$B$5:$B$254,I$28,DB_Q8!$G$5:$G$254,1),COUNTIFS(DB_Q8!$E$5:$E$254,$J$4,DB_Q8!$B$5:$B$254,I$28,DB_Q8!$G$5:$G$254,1))</f>
        <v>5</v>
      </c>
      <c r="J37" s="399">
        <f>IF($J$4="Todas",COUNTIFS(DB_Q8!$B$5:$B$254,J$28,DB_Q8!$G$5:$G$254,1),COUNTIFS(DB_Q8!$E$5:$E$254,$J$4,DB_Q8!$B$5:$B$254,J$28,DB_Q8!$G$5:$G$254,1))</f>
        <v>14</v>
      </c>
      <c r="K37" s="399">
        <f>IF($J$4="Todas",COUNTIFS(DB_Q8!$B$5:$B$254,K$28,DB_Q8!$G$5:$G$254,1),COUNTIFS(DB_Q8!$E$5:$E$254,$J$4,DB_Q8!$B$5:$B$254,K$28,DB_Q8!$G$5:$G$254,1))</f>
        <v>58</v>
      </c>
      <c r="L37" s="399">
        <f>IF($J$4="Todas",COUNTIFS(DB_Q8!$B$5:$B$254,L$28,DB_Q8!$G$5:$G$254,1),COUNTIFS(DB_Q8!$E$5:$E$254,$J$4,DB_Q8!$B$5:$B$254,L$28,DB_Q8!$G$5:$G$254,1))</f>
        <v>9</v>
      </c>
      <c r="M37" s="400">
        <f t="shared" ref="M37:U37" si="15">IFERROR(D37/D$45,)</f>
        <v>0.53846153846153844</v>
      </c>
      <c r="N37" s="400">
        <f t="shared" si="15"/>
        <v>0.72</v>
      </c>
      <c r="O37" s="400">
        <f t="shared" si="15"/>
        <v>0.8</v>
      </c>
      <c r="P37" s="400">
        <f t="shared" si="15"/>
        <v>0.78688524590163933</v>
      </c>
      <c r="Q37" s="400">
        <f t="shared" si="15"/>
        <v>0.88888888888888884</v>
      </c>
      <c r="R37" s="400">
        <f t="shared" si="15"/>
        <v>0.55555555555555558</v>
      </c>
      <c r="S37" s="400">
        <f t="shared" si="15"/>
        <v>0.58333333333333337</v>
      </c>
      <c r="T37" s="400">
        <f t="shared" si="15"/>
        <v>0.86567164179104472</v>
      </c>
      <c r="U37" s="400">
        <f t="shared" si="15"/>
        <v>0.6</v>
      </c>
    </row>
    <row r="38" spans="1:21" ht="15" customHeight="1" thickTop="1">
      <c r="B38" s="471" t="s">
        <v>70</v>
      </c>
      <c r="C38" s="473">
        <f>VLOOKUP(B38,$B$19:$C$25,2,)</f>
        <v>2.4E-2</v>
      </c>
      <c r="D38" s="407">
        <f>IF($J$4="Todas",SUMIFS(DB_Q8!$O$5:$O$254,DB_Q8!$B$5:$B$254,D$28),SUMIFS(DB_Q8!$O$5:$O$254,DB_Q8!$E$5:$E$254,$J$4,DB_Q8!$B$5:$B$254,D$28))</f>
        <v>1</v>
      </c>
      <c r="E38" s="407">
        <f>IF($J$4="Todas",SUMIFS(DB_Q8!$O$5:$O$254,DB_Q8!$B$5:$B$254,E$28),SUMIFS(DB_Q8!$O$5:$O$254,DB_Q8!$E$5:$E$254,$J$4,DB_Q8!$B$5:$B$254,E$28))</f>
        <v>0</v>
      </c>
      <c r="F38" s="407">
        <f>IF($J$4="Todas",SUMIFS(DB_Q8!$O$5:$O$254,DB_Q8!$B$5:$B$254,F$28),SUMIFS(DB_Q8!$O$5:$O$254,DB_Q8!$E$5:$E$254,$J$4,DB_Q8!$B$5:$B$254,F$28))</f>
        <v>0</v>
      </c>
      <c r="G38" s="407">
        <f>IF($J$4="Todas",SUMIFS(DB_Q8!$O$5:$O$254,DB_Q8!$B$5:$B$254,G$28),SUMIFS(DB_Q8!$O$5:$O$254,DB_Q8!$E$5:$E$254,$J$4,DB_Q8!$B$5:$B$254,G$28))</f>
        <v>3</v>
      </c>
      <c r="H38" s="407">
        <f>IF($J$4="Todas",SUMIFS(DB_Q8!$O$5:$O$254,DB_Q8!$B$5:$B$254,H$28),SUMIFS(DB_Q8!$O$5:$O$254,DB_Q8!$E$5:$E$254,$J$4,DB_Q8!$B$5:$B$254,H$28))</f>
        <v>0</v>
      </c>
      <c r="I38" s="407">
        <f>IF($J$4="Todas",SUMIFS(DB_Q8!$O$5:$O$254,DB_Q8!$B$5:$B$254,I$28),SUMIFS(DB_Q8!$O$5:$O$254,DB_Q8!$E$5:$E$254,$J$4,DB_Q8!$B$5:$B$254,I$28))</f>
        <v>0</v>
      </c>
      <c r="J38" s="407">
        <f>IF($J$4="Todas",SUMIFS(DB_Q8!$O$5:$O$254,DB_Q8!$B$5:$B$254,J$28),SUMIFS(DB_Q8!$O$5:$O$254,DB_Q8!$E$5:$E$254,$J$4,DB_Q8!$B$5:$B$254,J$28))</f>
        <v>1</v>
      </c>
      <c r="K38" s="407">
        <f>IF($J$4="Todas",SUMIFS(DB_Q8!$O$5:$O$254,DB_Q8!$B$5:$B$254,K$28),SUMIFS(DB_Q8!$O$5:$O$254,DB_Q8!$E$5:$E$254,$J$4,DB_Q8!$B$5:$B$254,K$28))</f>
        <v>0</v>
      </c>
      <c r="L38" s="407">
        <f>IF($J$4="Todas",SUMIFS(DB_Q8!$O$5:$O$254,DB_Q8!$B$5:$B$254,L$28),SUMIFS(DB_Q8!$O$5:$O$254,DB_Q8!$E$5:$E$254,$J$4,DB_Q8!$B$5:$B$254,L$28))</f>
        <v>1</v>
      </c>
      <c r="M38" s="408">
        <f t="shared" ref="M38:U44" si="16">IFERROR(IF($B$4="Entrevistas totales",D38/D$45,D38/D$37),)</f>
        <v>3.8461538461538464E-2</v>
      </c>
      <c r="N38" s="408">
        <f t="shared" si="16"/>
        <v>0</v>
      </c>
      <c r="O38" s="408">
        <f t="shared" si="16"/>
        <v>0</v>
      </c>
      <c r="P38" s="408">
        <f t="shared" si="16"/>
        <v>4.9180327868852458E-2</v>
      </c>
      <c r="Q38" s="408">
        <f t="shared" si="16"/>
        <v>0</v>
      </c>
      <c r="R38" s="408">
        <f t="shared" si="16"/>
        <v>0</v>
      </c>
      <c r="S38" s="408">
        <f t="shared" si="16"/>
        <v>4.1666666666666664E-2</v>
      </c>
      <c r="T38" s="408">
        <f t="shared" si="16"/>
        <v>0</v>
      </c>
      <c r="U38" s="408">
        <f t="shared" si="16"/>
        <v>6.6666666666666666E-2</v>
      </c>
    </row>
    <row r="39" spans="1:21" ht="15" customHeight="1">
      <c r="B39" s="475" t="s">
        <v>71</v>
      </c>
      <c r="C39" s="477">
        <f t="shared" ref="C39:C43" si="17">VLOOKUP(B39,$B$19:$C$25,2,)</f>
        <v>8.0000000000000002E-8</v>
      </c>
      <c r="D39" s="414">
        <f>IF($J$4="Todas",SUMIFS(DB_Q8!$P$5:$P$254,DB_Q8!$B$5:$B$254,D$28),SUMIFS(DB_Q8!$P$5:$P$254,DB_Q8!$E$5:$E$254,$J$4,DB_Q8!$B$5:$B$254,D$28))</f>
        <v>0</v>
      </c>
      <c r="E39" s="414">
        <f>IF($J$4="Todas",SUMIFS(DB_Q8!$P$5:$P$254,DB_Q8!$B$5:$B$254,E$28),SUMIFS(DB_Q8!$P$5:$P$254,DB_Q8!$E$5:$E$254,$J$4,DB_Q8!$B$5:$B$254,E$28))</f>
        <v>0</v>
      </c>
      <c r="F39" s="414">
        <f>IF($J$4="Todas",SUMIFS(DB_Q8!$P$5:$P$254,DB_Q8!$B$5:$B$254,F$28),SUMIFS(DB_Q8!$P$5:$P$254,DB_Q8!$E$5:$E$254,$J$4,DB_Q8!$B$5:$B$254,F$28))</f>
        <v>0</v>
      </c>
      <c r="G39" s="414">
        <f>IF($J$4="Todas",SUMIFS(DB_Q8!$P$5:$P$254,DB_Q8!$B$5:$B$254,G$28),SUMIFS(DB_Q8!$P$5:$P$254,DB_Q8!$E$5:$E$254,$J$4,DB_Q8!$B$5:$B$254,G$28))</f>
        <v>0</v>
      </c>
      <c r="H39" s="414">
        <f>IF($J$4="Todas",SUMIFS(DB_Q8!$P$5:$P$254,DB_Q8!$B$5:$B$254,H$28),SUMIFS(DB_Q8!$P$5:$P$254,DB_Q8!$E$5:$E$254,$J$4,DB_Q8!$B$5:$B$254,H$28))</f>
        <v>0</v>
      </c>
      <c r="I39" s="414">
        <f>IF($J$4="Todas",SUMIFS(DB_Q8!$P$5:$P$254,DB_Q8!$B$5:$B$254,I$28),SUMIFS(DB_Q8!$P$5:$P$254,DB_Q8!$E$5:$E$254,$J$4,DB_Q8!$B$5:$B$254,I$28))</f>
        <v>0</v>
      </c>
      <c r="J39" s="414">
        <f>IF($J$4="Todas",SUMIFS(DB_Q8!$P$5:$P$254,DB_Q8!$B$5:$B$254,J$28),SUMIFS(DB_Q8!$P$5:$P$254,DB_Q8!$E$5:$E$254,$J$4,DB_Q8!$B$5:$B$254,J$28))</f>
        <v>0</v>
      </c>
      <c r="K39" s="414">
        <f>IF($J$4="Todas",SUMIFS(DB_Q8!$P$5:$P$254,DB_Q8!$B$5:$B$254,K$28),SUMIFS(DB_Q8!$P$5:$P$254,DB_Q8!$E$5:$E$254,$J$4,DB_Q8!$B$5:$B$254,K$28))</f>
        <v>0</v>
      </c>
      <c r="L39" s="414">
        <f>IF($J$4="Todas",SUMIFS(DB_Q8!$P$5:$P$254,DB_Q8!$B$5:$B$254,L$28),SUMIFS(DB_Q8!$P$5:$P$254,DB_Q8!$E$5:$E$254,$J$4,DB_Q8!$B$5:$B$254,L$28))</f>
        <v>0</v>
      </c>
      <c r="M39" s="415">
        <f t="shared" si="16"/>
        <v>0</v>
      </c>
      <c r="N39" s="415">
        <f t="shared" si="16"/>
        <v>0</v>
      </c>
      <c r="O39" s="415">
        <f t="shared" si="16"/>
        <v>0</v>
      </c>
      <c r="P39" s="415">
        <f t="shared" si="16"/>
        <v>0</v>
      </c>
      <c r="Q39" s="415">
        <f t="shared" si="16"/>
        <v>0</v>
      </c>
      <c r="R39" s="415">
        <f t="shared" si="16"/>
        <v>0</v>
      </c>
      <c r="S39" s="415">
        <f t="shared" si="16"/>
        <v>0</v>
      </c>
      <c r="T39" s="415">
        <f t="shared" si="16"/>
        <v>0</v>
      </c>
      <c r="U39" s="415">
        <f t="shared" si="16"/>
        <v>0</v>
      </c>
    </row>
    <row r="40" spans="1:21" ht="15" customHeight="1">
      <c r="B40" s="475" t="s">
        <v>72</v>
      </c>
      <c r="C40" s="477">
        <f t="shared" si="17"/>
        <v>3.5999999999999997E-2</v>
      </c>
      <c r="D40" s="414">
        <f>IF($J$4="Todas",SUMIFS(DB_Q8!$Q$5:$Q$254,DB_Q8!$B$5:$B$254,D$28),SUMIFS(DB_Q8!$Q$5:$Q$254,DB_Q8!$E$5:$E$254,$J$4,DB_Q8!$B$5:$B$254,D$28))</f>
        <v>1</v>
      </c>
      <c r="E40" s="414">
        <f>IF($J$4="Todas",SUMIFS(DB_Q8!$Q$5:$Q$254,DB_Q8!$B$5:$B$254,E$28),SUMIFS(DB_Q8!$Q$5:$Q$254,DB_Q8!$E$5:$E$254,$J$4,DB_Q8!$B$5:$B$254,E$28))</f>
        <v>0</v>
      </c>
      <c r="F40" s="414">
        <f>IF($J$4="Todas",SUMIFS(DB_Q8!$Q$5:$Q$254,DB_Q8!$B$5:$B$254,F$28),SUMIFS(DB_Q8!$Q$5:$Q$254,DB_Q8!$E$5:$E$254,$J$4,DB_Q8!$B$5:$B$254,F$28))</f>
        <v>0</v>
      </c>
      <c r="G40" s="414">
        <f>IF($J$4="Todas",SUMIFS(DB_Q8!$Q$5:$Q$254,DB_Q8!$B$5:$B$254,G$28),SUMIFS(DB_Q8!$Q$5:$Q$254,DB_Q8!$E$5:$E$254,$J$4,DB_Q8!$B$5:$B$254,G$28))</f>
        <v>4</v>
      </c>
      <c r="H40" s="414">
        <f>IF($J$4="Todas",SUMIFS(DB_Q8!$Q$5:$Q$254,DB_Q8!$B$5:$B$254,H$28),SUMIFS(DB_Q8!$Q$5:$Q$254,DB_Q8!$E$5:$E$254,$J$4,DB_Q8!$B$5:$B$254,H$28))</f>
        <v>4</v>
      </c>
      <c r="I40" s="414">
        <f>IF($J$4="Todas",SUMIFS(DB_Q8!$Q$5:$Q$254,DB_Q8!$B$5:$B$254,I$28),SUMIFS(DB_Q8!$Q$5:$Q$254,DB_Q8!$E$5:$E$254,$J$4,DB_Q8!$B$5:$B$254,I$28))</f>
        <v>0</v>
      </c>
      <c r="J40" s="414">
        <f>IF($J$4="Todas",SUMIFS(DB_Q8!$Q$5:$Q$254,DB_Q8!$B$5:$B$254,J$28),SUMIFS(DB_Q8!$Q$5:$Q$254,DB_Q8!$E$5:$E$254,$J$4,DB_Q8!$B$5:$B$254,J$28))</f>
        <v>0</v>
      </c>
      <c r="K40" s="414">
        <f>IF($J$4="Todas",SUMIFS(DB_Q8!$Q$5:$Q$254,DB_Q8!$B$5:$B$254,K$28),SUMIFS(DB_Q8!$Q$5:$Q$254,DB_Q8!$E$5:$E$254,$J$4,DB_Q8!$B$5:$B$254,K$28))</f>
        <v>0</v>
      </c>
      <c r="L40" s="414">
        <f>IF($J$4="Todas",SUMIFS(DB_Q8!$Q$5:$Q$254,DB_Q8!$B$5:$B$254,L$28),SUMIFS(DB_Q8!$Q$5:$Q$254,DB_Q8!$E$5:$E$254,$J$4,DB_Q8!$B$5:$B$254,L$28))</f>
        <v>0</v>
      </c>
      <c r="M40" s="415">
        <f t="shared" si="16"/>
        <v>3.8461538461538464E-2</v>
      </c>
      <c r="N40" s="415">
        <f t="shared" si="16"/>
        <v>0</v>
      </c>
      <c r="O40" s="415">
        <f t="shared" si="16"/>
        <v>0</v>
      </c>
      <c r="P40" s="415">
        <f t="shared" si="16"/>
        <v>6.5573770491803282E-2</v>
      </c>
      <c r="Q40" s="415">
        <f t="shared" si="16"/>
        <v>0.22222222222222221</v>
      </c>
      <c r="R40" s="415">
        <f t="shared" si="16"/>
        <v>0</v>
      </c>
      <c r="S40" s="415">
        <f t="shared" si="16"/>
        <v>0</v>
      </c>
      <c r="T40" s="415">
        <f t="shared" si="16"/>
        <v>0</v>
      </c>
      <c r="U40" s="415">
        <f t="shared" si="16"/>
        <v>0</v>
      </c>
    </row>
    <row r="41" spans="1:21" ht="15" customHeight="1">
      <c r="B41" s="475" t="s">
        <v>73</v>
      </c>
      <c r="C41" s="477">
        <f t="shared" si="17"/>
        <v>1.2E-2</v>
      </c>
      <c r="D41" s="414">
        <f>IF($J$4="Todas",SUMIFS(DB_Q8!$R$5:$R$254,DB_Q8!$B$5:$B$254,D$28),SUMIFS(DB_Q8!$R$5:$R$254,DB_Q8!$E$5:$E$254,$J$4,DB_Q8!$B$5:$B$254,D$28))</f>
        <v>1</v>
      </c>
      <c r="E41" s="414">
        <f>IF($J$4="Todas",SUMIFS(DB_Q8!$R$5:$R$254,DB_Q8!$B$5:$B$254,E$28),SUMIFS(DB_Q8!$R$5:$R$254,DB_Q8!$E$5:$E$254,$J$4,DB_Q8!$B$5:$B$254,E$28))</f>
        <v>0</v>
      </c>
      <c r="F41" s="414">
        <f>IF($J$4="Todas",SUMIFS(DB_Q8!$R$5:$R$254,DB_Q8!$B$5:$B$254,F$28),SUMIFS(DB_Q8!$R$5:$R$254,DB_Q8!$E$5:$E$254,$J$4,DB_Q8!$B$5:$B$254,F$28))</f>
        <v>0</v>
      </c>
      <c r="G41" s="414">
        <f>IF($J$4="Todas",SUMIFS(DB_Q8!$R$5:$R$254,DB_Q8!$B$5:$B$254,G$28),SUMIFS(DB_Q8!$R$5:$R$254,DB_Q8!$E$5:$E$254,$J$4,DB_Q8!$B$5:$B$254,G$28))</f>
        <v>0</v>
      </c>
      <c r="H41" s="414">
        <f>IF($J$4="Todas",SUMIFS(DB_Q8!$R$5:$R$254,DB_Q8!$B$5:$B$254,H$28),SUMIFS(DB_Q8!$R$5:$R$254,DB_Q8!$E$5:$E$254,$J$4,DB_Q8!$B$5:$B$254,H$28))</f>
        <v>2</v>
      </c>
      <c r="I41" s="414">
        <f>IF($J$4="Todas",SUMIFS(DB_Q8!$R$5:$R$254,DB_Q8!$B$5:$B$254,I$28),SUMIFS(DB_Q8!$R$5:$R$254,DB_Q8!$E$5:$E$254,$J$4,DB_Q8!$B$5:$B$254,I$28))</f>
        <v>0</v>
      </c>
      <c r="J41" s="414">
        <f>IF($J$4="Todas",SUMIFS(DB_Q8!$R$5:$R$254,DB_Q8!$B$5:$B$254,J$28),SUMIFS(DB_Q8!$R$5:$R$254,DB_Q8!$E$5:$E$254,$J$4,DB_Q8!$B$5:$B$254,J$28))</f>
        <v>0</v>
      </c>
      <c r="K41" s="414">
        <f>IF($J$4="Todas",SUMIFS(DB_Q8!$R$5:$R$254,DB_Q8!$B$5:$B$254,K$28),SUMIFS(DB_Q8!$R$5:$R$254,DB_Q8!$E$5:$E$254,$J$4,DB_Q8!$B$5:$B$254,K$28))</f>
        <v>0</v>
      </c>
      <c r="L41" s="414">
        <f>IF($J$4="Todas",SUMIFS(DB_Q8!$R$5:$R$254,DB_Q8!$B$5:$B$254,L$28),SUMIFS(DB_Q8!$R$5:$R$254,DB_Q8!$E$5:$E$254,$J$4,DB_Q8!$B$5:$B$254,L$28))</f>
        <v>0</v>
      </c>
      <c r="M41" s="415">
        <f t="shared" si="16"/>
        <v>3.8461538461538464E-2</v>
      </c>
      <c r="N41" s="415">
        <f t="shared" si="16"/>
        <v>0</v>
      </c>
      <c r="O41" s="415">
        <f t="shared" si="16"/>
        <v>0</v>
      </c>
      <c r="P41" s="415">
        <f t="shared" si="16"/>
        <v>0</v>
      </c>
      <c r="Q41" s="415">
        <f t="shared" si="16"/>
        <v>0.1111111111111111</v>
      </c>
      <c r="R41" s="415">
        <f t="shared" si="16"/>
        <v>0</v>
      </c>
      <c r="S41" s="415">
        <f t="shared" si="16"/>
        <v>0</v>
      </c>
      <c r="T41" s="415">
        <f t="shared" si="16"/>
        <v>0</v>
      </c>
      <c r="U41" s="415">
        <f t="shared" si="16"/>
        <v>0</v>
      </c>
    </row>
    <row r="42" spans="1:21" ht="15" customHeight="1">
      <c r="B42" s="493" t="s">
        <v>170</v>
      </c>
      <c r="C42" s="484">
        <f t="shared" si="17"/>
        <v>2.0000000000000002E-7</v>
      </c>
      <c r="D42" s="494">
        <f>IF($J$4="Todas",SUMIFS(DB_Q8!$S$5:$S$254,DB_Q8!$B$5:$B$254,D$28),SUMIFS(DB_Q8!$S$5:$S$254,DB_Q8!$E$5:$E$254,$J$4,DB_Q8!$B$5:$B$254,D$28))</f>
        <v>0</v>
      </c>
      <c r="E42" s="494">
        <f>IF($J$4="Todas",SUMIFS(DB_Q8!$S$5:$S$254,DB_Q8!$B$5:$B$254,E$28),SUMIFS(DB_Q8!$S$5:$S$254,DB_Q8!$E$5:$E$254,$J$4,DB_Q8!$B$5:$B$254,E$28))</f>
        <v>0</v>
      </c>
      <c r="F42" s="494">
        <f>IF($J$4="Todas",SUMIFS(DB_Q8!$S$5:$S$254,DB_Q8!$B$5:$B$254,F$28),SUMIFS(DB_Q8!$S$5:$S$254,DB_Q8!$E$5:$E$254,$J$4,DB_Q8!$B$5:$B$254,F$28))</f>
        <v>0</v>
      </c>
      <c r="G42" s="494">
        <f>IF($J$4="Todas",SUMIFS(DB_Q8!$S$5:$S$254,DB_Q8!$B$5:$B$254,G$28),SUMIFS(DB_Q8!$S$5:$S$254,DB_Q8!$E$5:$E$254,$J$4,DB_Q8!$B$5:$B$254,G$28))</f>
        <v>0</v>
      </c>
      <c r="H42" s="494">
        <f>IF($J$4="Todas",SUMIFS(DB_Q8!$S$5:$S$254,DB_Q8!$B$5:$B$254,H$28),SUMIFS(DB_Q8!$S$5:$S$254,DB_Q8!$E$5:$E$254,$J$4,DB_Q8!$B$5:$B$254,H$28))</f>
        <v>0</v>
      </c>
      <c r="I42" s="494">
        <f>IF($J$4="Todas",SUMIFS(DB_Q8!$S$5:$S$254,DB_Q8!$B$5:$B$254,I$28),SUMIFS(DB_Q8!$S$5:$S$254,DB_Q8!$E$5:$E$254,$J$4,DB_Q8!$B$5:$B$254,I$28))</f>
        <v>0</v>
      </c>
      <c r="J42" s="494">
        <f>IF($J$4="Todas",SUMIFS(DB_Q8!$S$5:$S$254,DB_Q8!$B$5:$B$254,J$28),SUMIFS(DB_Q8!$S$5:$S$254,DB_Q8!$E$5:$E$254,$J$4,DB_Q8!$B$5:$B$254,J$28))</f>
        <v>0</v>
      </c>
      <c r="K42" s="494">
        <f>IF($J$4="Todas",SUMIFS(DB_Q8!$S$5:$S$254,DB_Q8!$B$5:$B$254,K$28),SUMIFS(DB_Q8!$S$5:$S$254,DB_Q8!$E$5:$E$254,$J$4,DB_Q8!$B$5:$B$254,K$28))</f>
        <v>0</v>
      </c>
      <c r="L42" s="494">
        <f>IF($J$4="Todas",SUMIFS(DB_Q8!$S$5:$S$254,DB_Q8!$B$5:$B$254,L$28),SUMIFS(DB_Q8!$S$5:$S$254,DB_Q8!$E$5:$E$254,$J$4,DB_Q8!$B$5:$B$254,L$28))</f>
        <v>0</v>
      </c>
      <c r="M42" s="495">
        <f t="shared" si="16"/>
        <v>0</v>
      </c>
      <c r="N42" s="495">
        <f t="shared" si="16"/>
        <v>0</v>
      </c>
      <c r="O42" s="495">
        <f t="shared" si="16"/>
        <v>0</v>
      </c>
      <c r="P42" s="495">
        <f t="shared" si="16"/>
        <v>0</v>
      </c>
      <c r="Q42" s="495">
        <f t="shared" si="16"/>
        <v>0</v>
      </c>
      <c r="R42" s="495">
        <f t="shared" si="16"/>
        <v>0</v>
      </c>
      <c r="S42" s="495">
        <f t="shared" si="16"/>
        <v>0</v>
      </c>
      <c r="T42" s="495">
        <f t="shared" si="16"/>
        <v>0</v>
      </c>
      <c r="U42" s="495">
        <f t="shared" si="16"/>
        <v>0</v>
      </c>
    </row>
    <row r="43" spans="1:21" ht="15" customHeight="1">
      <c r="B43" s="493" t="s">
        <v>74</v>
      </c>
      <c r="C43" s="484">
        <f t="shared" si="17"/>
        <v>2.4000000000000003E-7</v>
      </c>
      <c r="D43" s="494">
        <f>IF($J$4="Todas",SUMIFS(DB_Q8!$T$5:$T$254,DB_Q8!$B$5:$B$254,D$28),SUMIFS(DB_Q8!$T$5:$T$254,DB_Q8!$E$5:$E$254,$J$4,DB_Q8!$B$5:$B$254,D$28))</f>
        <v>0</v>
      </c>
      <c r="E43" s="494">
        <f>IF($J$4="Todas",SUMIFS(DB_Q8!$T$5:$T$254,DB_Q8!$B$5:$B$254,E$28),SUMIFS(DB_Q8!$T$5:$T$254,DB_Q8!$E$5:$E$254,$J$4,DB_Q8!$B$5:$B$254,E$28))</f>
        <v>0</v>
      </c>
      <c r="F43" s="494">
        <f>IF($J$4="Todas",SUMIFS(DB_Q8!$T$5:$T$254,DB_Q8!$B$5:$B$254,F$28),SUMIFS(DB_Q8!$T$5:$T$254,DB_Q8!$E$5:$E$254,$J$4,DB_Q8!$B$5:$B$254,F$28))</f>
        <v>0</v>
      </c>
      <c r="G43" s="494">
        <f>IF($J$4="Todas",SUMIFS(DB_Q8!$T$5:$T$254,DB_Q8!$B$5:$B$254,G$28),SUMIFS(DB_Q8!$T$5:$T$254,DB_Q8!$E$5:$E$254,$J$4,DB_Q8!$B$5:$B$254,G$28))</f>
        <v>0</v>
      </c>
      <c r="H43" s="494">
        <f>IF($J$4="Todas",SUMIFS(DB_Q8!$T$5:$T$254,DB_Q8!$B$5:$B$254,H$28),SUMIFS(DB_Q8!$T$5:$T$254,DB_Q8!$E$5:$E$254,$J$4,DB_Q8!$B$5:$B$254,H$28))</f>
        <v>0</v>
      </c>
      <c r="I43" s="494">
        <f>IF($J$4="Todas",SUMIFS(DB_Q8!$T$5:$T$254,DB_Q8!$B$5:$B$254,I$28),SUMIFS(DB_Q8!$T$5:$T$254,DB_Q8!$E$5:$E$254,$J$4,DB_Q8!$B$5:$B$254,I$28))</f>
        <v>0</v>
      </c>
      <c r="J43" s="494">
        <f>IF($J$4="Todas",SUMIFS(DB_Q8!$T$5:$T$254,DB_Q8!$B$5:$B$254,J$28),SUMIFS(DB_Q8!$T$5:$T$254,DB_Q8!$E$5:$E$254,$J$4,DB_Q8!$B$5:$B$254,J$28))</f>
        <v>0</v>
      </c>
      <c r="K43" s="494">
        <f>IF($J$4="Todas",SUMIFS(DB_Q8!$T$5:$T$254,DB_Q8!$B$5:$B$254,K$28),SUMIFS(DB_Q8!$T$5:$T$254,DB_Q8!$E$5:$E$254,$J$4,DB_Q8!$B$5:$B$254,K$28))</f>
        <v>0</v>
      </c>
      <c r="L43" s="494">
        <f>IF($J$4="Todas",SUMIFS(DB_Q8!$T$5:$T$254,DB_Q8!$B$5:$B$254,L$28),SUMIFS(DB_Q8!$T$5:$T$254,DB_Q8!$E$5:$E$254,$J$4,DB_Q8!$B$5:$B$254,L$28))</f>
        <v>0</v>
      </c>
      <c r="M43" s="495">
        <f t="shared" si="16"/>
        <v>0</v>
      </c>
      <c r="N43" s="495">
        <f t="shared" si="16"/>
        <v>0</v>
      </c>
      <c r="O43" s="495">
        <f t="shared" si="16"/>
        <v>0</v>
      </c>
      <c r="P43" s="495">
        <f t="shared" si="16"/>
        <v>0</v>
      </c>
      <c r="Q43" s="495">
        <f t="shared" si="16"/>
        <v>0</v>
      </c>
      <c r="R43" s="495">
        <f t="shared" si="16"/>
        <v>0</v>
      </c>
      <c r="S43" s="495">
        <f t="shared" si="16"/>
        <v>0</v>
      </c>
      <c r="T43" s="495">
        <f t="shared" si="16"/>
        <v>0</v>
      </c>
      <c r="U43" s="495">
        <f t="shared" si="16"/>
        <v>0</v>
      </c>
    </row>
    <row r="44" spans="1:21" ht="15" customHeight="1" thickBot="1">
      <c r="B44" s="487" t="s">
        <v>90</v>
      </c>
      <c r="C44" s="489">
        <f>VLOOKUP(B44,$B$19:$C$25,2,)</f>
        <v>0.92800000000000005</v>
      </c>
      <c r="D44" s="422">
        <f>IF($B$4="Entrevistas totales",IF($J$4="Todas",SUMIFS(DB_Q8!$U$5:$U$254,DB_Q8!$B$5:$B$254,D$28),SUMIFS(DB_Q8!$U$5:$U$254,DB_Q8!$B$5:$B$254,D$28,DB_Q8!$E$5:$E$254,$J$4)),IF($J$4="Todas",SUMIFS(DB_Q8!$U$5:$U$254,DB_Q8!$G$5:$G$254,1,DB_Q8!$B$5:$B$254,D$28),SUMIFS(DB_Q8!$U$5:$U$254,DB_Q8!$G$5:$G$254,1,DB_Q8!$B$5:$B$254,D$28,DB_Q8!$E$5:$E$254,$J$4)))</f>
        <v>23</v>
      </c>
      <c r="E44" s="422">
        <f>IF($B$4="Entrevistas totales",IF($J$4="Todas",SUMIFS(DB_Q8!$U$5:$U$254,DB_Q8!$B$5:$B$254,E$28),SUMIFS(DB_Q8!$U$5:$U$254,DB_Q8!$B$5:$B$254,E$28,DB_Q8!$E$5:$E$254,$J$4)),IF($J$4="Todas",SUMIFS(DB_Q8!$U$5:$U$254,DB_Q8!$G$5:$G$254,1,DB_Q8!$B$5:$B$254,E$28),SUMIFS(DB_Q8!$U$5:$U$254,DB_Q8!$G$5:$G$254,1,DB_Q8!$B$5:$B$254,E$28,DB_Q8!$E$5:$E$254,$J$4)))</f>
        <v>25</v>
      </c>
      <c r="F44" s="422">
        <f>IF($B$4="Entrevistas totales",IF($J$4="Todas",SUMIFS(DB_Q8!$U$5:$U$254,DB_Q8!$B$5:$B$254,F$28),SUMIFS(DB_Q8!$U$5:$U$254,DB_Q8!$B$5:$B$254,F$28,DB_Q8!$E$5:$E$254,$J$4)),IF($J$4="Todas",SUMIFS(DB_Q8!$U$5:$U$254,DB_Q8!$G$5:$G$254,1,DB_Q8!$B$5:$B$254,F$28),SUMIFS(DB_Q8!$U$5:$U$254,DB_Q8!$G$5:$G$254,1,DB_Q8!$B$5:$B$254,F$28,DB_Q8!$E$5:$E$254,$J$4)))</f>
        <v>5</v>
      </c>
      <c r="G44" s="422">
        <f>IF($B$4="Entrevistas totales",IF($J$4="Todas",SUMIFS(DB_Q8!$U$5:$U$254,DB_Q8!$B$5:$B$254,G$28),SUMIFS(DB_Q8!$U$5:$U$254,DB_Q8!$B$5:$B$254,G$28,DB_Q8!$E$5:$E$254,$J$4)),IF($J$4="Todas",SUMIFS(DB_Q8!$U$5:$U$254,DB_Q8!$G$5:$G$254,1,DB_Q8!$B$5:$B$254,G$28),SUMIFS(DB_Q8!$U$5:$U$254,DB_Q8!$G$5:$G$254,1,DB_Q8!$B$5:$B$254,G$28,DB_Q8!$E$5:$E$254,$J$4)))</f>
        <v>54</v>
      </c>
      <c r="H44" s="422">
        <f>IF($B$4="Entrevistas totales",IF($J$4="Todas",SUMIFS(DB_Q8!$U$5:$U$254,DB_Q8!$B$5:$B$254,H$28),SUMIFS(DB_Q8!$U$5:$U$254,DB_Q8!$B$5:$B$254,H$28,DB_Q8!$E$5:$E$254,$J$4)),IF($J$4="Todas",SUMIFS(DB_Q8!$U$5:$U$254,DB_Q8!$G$5:$G$254,1,DB_Q8!$B$5:$B$254,H$28),SUMIFS(DB_Q8!$U$5:$U$254,DB_Q8!$G$5:$G$254,1,DB_Q8!$B$5:$B$254,H$28,DB_Q8!$E$5:$E$254,$J$4)))</f>
        <v>12</v>
      </c>
      <c r="I44" s="422">
        <f>IF($B$4="Entrevistas totales",IF($J$4="Todas",SUMIFS(DB_Q8!$U$5:$U$254,DB_Q8!$B$5:$B$254,I$28),SUMIFS(DB_Q8!$U$5:$U$254,DB_Q8!$B$5:$B$254,I$28,DB_Q8!$E$5:$E$254,$J$4)),IF($J$4="Todas",SUMIFS(DB_Q8!$U$5:$U$254,DB_Q8!$G$5:$G$254,1,DB_Q8!$B$5:$B$254,I$28),SUMIFS(DB_Q8!$U$5:$U$254,DB_Q8!$G$5:$G$254,1,DB_Q8!$B$5:$B$254,I$28,DB_Q8!$E$5:$E$254,$J$4)))</f>
        <v>9</v>
      </c>
      <c r="J44" s="422">
        <f>IF($B$4="Entrevistas totales",IF($J$4="Todas",SUMIFS(DB_Q8!$U$5:$U$254,DB_Q8!$B$5:$B$254,J$28),SUMIFS(DB_Q8!$U$5:$U$254,DB_Q8!$B$5:$B$254,J$28,DB_Q8!$E$5:$E$254,$J$4)),IF($J$4="Todas",SUMIFS(DB_Q8!$U$5:$U$254,DB_Q8!$G$5:$G$254,1,DB_Q8!$B$5:$B$254,J$28),SUMIFS(DB_Q8!$U$5:$U$254,DB_Q8!$G$5:$G$254,1,DB_Q8!$B$5:$B$254,J$28,DB_Q8!$E$5:$E$254,$J$4)))</f>
        <v>23</v>
      </c>
      <c r="K44" s="422">
        <f>IF($B$4="Entrevistas totales",IF($J$4="Todas",SUMIFS(DB_Q8!$U$5:$U$254,DB_Q8!$B$5:$B$254,K$28),SUMIFS(DB_Q8!$U$5:$U$254,DB_Q8!$B$5:$B$254,K$28,DB_Q8!$E$5:$E$254,$J$4)),IF($J$4="Todas",SUMIFS(DB_Q8!$U$5:$U$254,DB_Q8!$G$5:$G$254,1,DB_Q8!$B$5:$B$254,K$28),SUMIFS(DB_Q8!$U$5:$U$254,DB_Q8!$G$5:$G$254,1,DB_Q8!$B$5:$B$254,K$28,DB_Q8!$E$5:$E$254,$J$4)))</f>
        <v>67</v>
      </c>
      <c r="L44" s="422">
        <f>IF($B$4="Entrevistas totales",IF($J$4="Todas",SUMIFS(DB_Q8!$U$5:$U$254,DB_Q8!$B$5:$B$254,L$28),SUMIFS(DB_Q8!$U$5:$U$254,DB_Q8!$B$5:$B$254,L$28,DB_Q8!$E$5:$E$254,$J$4)),IF($J$4="Todas",SUMIFS(DB_Q8!$U$5:$U$254,DB_Q8!$G$5:$G$254,1,DB_Q8!$B$5:$B$254,L$28),SUMIFS(DB_Q8!$U$5:$U$254,DB_Q8!$G$5:$G$254,1,DB_Q8!$B$5:$B$254,L$28,DB_Q8!$E$5:$E$254,$J$4)))</f>
        <v>14</v>
      </c>
      <c r="M44" s="423">
        <f t="shared" si="16"/>
        <v>0.88461538461538458</v>
      </c>
      <c r="N44" s="423">
        <f t="shared" si="16"/>
        <v>1</v>
      </c>
      <c r="O44" s="423">
        <f t="shared" si="16"/>
        <v>1</v>
      </c>
      <c r="P44" s="423">
        <f t="shared" si="16"/>
        <v>0.88524590163934425</v>
      </c>
      <c r="Q44" s="423">
        <f t="shared" si="16"/>
        <v>0.66666666666666663</v>
      </c>
      <c r="R44" s="423">
        <f t="shared" si="16"/>
        <v>1</v>
      </c>
      <c r="S44" s="423">
        <f t="shared" si="16"/>
        <v>0.95833333333333337</v>
      </c>
      <c r="T44" s="423">
        <f t="shared" si="16"/>
        <v>1</v>
      </c>
      <c r="U44" s="423">
        <f t="shared" si="16"/>
        <v>0.93333333333333335</v>
      </c>
    </row>
    <row r="45" spans="1:21" ht="15" customHeight="1" thickTop="1">
      <c r="D45" s="269">
        <f>IF($J$4="Todas",COUNTIF(DB_Q8!$B$5:$B$254,D$28),COUNTIFS(DB_Q8!$B$5:$B$254,D$28,DB_Q8!$E$5:$E$254,$J$4))</f>
        <v>26</v>
      </c>
      <c r="E45" s="269">
        <f>IF($J$4="Todas",COUNTIF(DB_Q8!$B$5:$B$254,E$28),COUNTIFS(DB_Q8!$B$5:$B$254,E$28,DB_Q8!$E$5:$E$254,$J$4))</f>
        <v>25</v>
      </c>
      <c r="F45" s="269">
        <f>IF($J$4="Todas",COUNTIF(DB_Q8!$B$5:$B$254,F$28),COUNTIFS(DB_Q8!$B$5:$B$254,F$28,DB_Q8!$E$5:$E$254,$J$4))</f>
        <v>5</v>
      </c>
      <c r="G45" s="269">
        <f>IF($J$4="Todas",COUNTIF(DB_Q8!$B$5:$B$254,G$28),COUNTIFS(DB_Q8!$B$5:$B$254,G$28,DB_Q8!$E$5:$E$254,$J$4))</f>
        <v>61</v>
      </c>
      <c r="H45" s="269">
        <f>IF($J$4="Todas",COUNTIF(DB_Q8!$B$5:$B$254,H$28),COUNTIFS(DB_Q8!$B$5:$B$254,H$28,DB_Q8!$E$5:$E$254,$J$4))</f>
        <v>18</v>
      </c>
      <c r="I45" s="269">
        <f>IF($J$4="Todas",COUNTIF(DB_Q8!$B$5:$B$254,I$28),COUNTIFS(DB_Q8!$B$5:$B$254,I$28,DB_Q8!$E$5:$E$254,$J$4))</f>
        <v>9</v>
      </c>
      <c r="J45" s="269">
        <f>IF($J$4="Todas",COUNTIF(DB_Q8!$B$5:$B$254,J$28),COUNTIFS(DB_Q8!$B$5:$B$254,J$28,DB_Q8!$E$5:$E$254,$J$4))</f>
        <v>24</v>
      </c>
      <c r="K45" s="269">
        <f>IF($J$4="Todas",COUNTIF(DB_Q8!$B$5:$B$254,K$28),COUNTIFS(DB_Q8!$B$5:$B$254,K$28,DB_Q8!$E$5:$E$254,$J$4))</f>
        <v>67</v>
      </c>
      <c r="L45" s="269">
        <f>IF($J$4="Todas",COUNTIF(DB_Q8!$B$5:$B$254,L$28),COUNTIFS(DB_Q8!$B$5:$B$254,L$28,DB_Q8!$E$5:$E$254,$J$4))</f>
        <v>15</v>
      </c>
      <c r="M45" s="342"/>
      <c r="N45" s="342"/>
      <c r="O45" s="342"/>
      <c r="P45" s="342"/>
      <c r="Q45" s="342"/>
      <c r="S45" s="342"/>
      <c r="T45" s="342"/>
      <c r="U45" s="342"/>
    </row>
    <row r="46" spans="1:21" s="342" customFormat="1" ht="15.75" customHeight="1">
      <c r="A46" s="269"/>
      <c r="B46" s="496"/>
      <c r="C46" s="270"/>
      <c r="D46" s="497"/>
      <c r="E46" s="497"/>
      <c r="F46" s="497"/>
      <c r="G46" s="497"/>
      <c r="H46" s="498"/>
      <c r="I46" s="498"/>
      <c r="J46" s="499"/>
      <c r="K46" s="499"/>
      <c r="L46" s="499"/>
      <c r="M46" s="499"/>
      <c r="N46" s="499"/>
      <c r="O46" s="499"/>
      <c r="P46" s="499"/>
      <c r="Q46" s="497"/>
      <c r="S46" s="499"/>
      <c r="T46" s="499"/>
      <c r="U46" s="499"/>
    </row>
    <row r="47" spans="1:21" s="342" customFormat="1" ht="15" customHeight="1">
      <c r="A47" s="269"/>
      <c r="C47" s="500"/>
      <c r="T47" s="497"/>
      <c r="U47" s="497"/>
    </row>
    <row r="48" spans="1:21" ht="15" customHeight="1">
      <c r="D48" s="278" t="s">
        <v>295</v>
      </c>
      <c r="E48" s="431"/>
      <c r="F48" s="431"/>
      <c r="G48" s="431"/>
      <c r="H48" s="431"/>
      <c r="I48" s="431"/>
      <c r="J48" s="431"/>
      <c r="K48" s="431"/>
      <c r="L48" s="204"/>
      <c r="M48" s="249"/>
      <c r="N48" s="249"/>
      <c r="O48" s="249"/>
      <c r="P48" s="249"/>
      <c r="Q48" s="204"/>
      <c r="R48" s="204"/>
      <c r="S48" s="204"/>
      <c r="T48" s="371"/>
      <c r="U48" s="371"/>
    </row>
    <row r="49" spans="1:21" ht="15" customHeight="1">
      <c r="B49" s="491" t="str">
        <f>$B$4</f>
        <v>Entrevistas totales</v>
      </c>
      <c r="D49" s="434" t="s">
        <v>247</v>
      </c>
      <c r="E49" s="434" t="s">
        <v>248</v>
      </c>
      <c r="F49" s="434" t="s">
        <v>249</v>
      </c>
      <c r="G49" s="434" t="s">
        <v>250</v>
      </c>
      <c r="H49" s="434" t="s">
        <v>253</v>
      </c>
      <c r="I49" s="434" t="s">
        <v>251</v>
      </c>
      <c r="J49" s="434" t="s">
        <v>252</v>
      </c>
      <c r="K49" s="434" t="s">
        <v>90</v>
      </c>
      <c r="L49" s="435" t="s">
        <v>247</v>
      </c>
      <c r="M49" s="435" t="s">
        <v>248</v>
      </c>
      <c r="N49" s="435" t="s">
        <v>249</v>
      </c>
      <c r="O49" s="435" t="s">
        <v>250</v>
      </c>
      <c r="P49" s="435" t="s">
        <v>253</v>
      </c>
      <c r="Q49" s="435" t="s">
        <v>251</v>
      </c>
      <c r="R49" s="435" t="s">
        <v>252</v>
      </c>
      <c r="S49" s="435" t="s">
        <v>90</v>
      </c>
      <c r="T49" s="252"/>
      <c r="U49" s="252"/>
    </row>
    <row r="50" spans="1:21" s="502" customFormat="1" ht="15" customHeight="1" thickBot="1">
      <c r="A50" s="485"/>
      <c r="B50" s="492" t="str">
        <f>"Zona climática: "&amp;$J$4</f>
        <v>Zona climática: Todas</v>
      </c>
      <c r="C50" s="398">
        <f>IFERROR(IF($B$4="Conocimiento general",SUM(D50:E50)/IF($J$4="Todas",COUNT(DB_Q8!$A$5:$A$254),COUNTIF(DB_Q8!$E$5:$E$254,$J$4)),1-C57),)</f>
        <v>0.68399999999999994</v>
      </c>
      <c r="D50" s="399">
        <f>IF($J$4="Todas",COUNTIFS(DB_Q8!$D$5:$D$254,D$49,DB_Q8!$G$5:$G$254,1),COUNTIFS(DB_Q8!$E$5:$E$254,$J$4,DB_Q8!$D$5:$D$254,D$49,DB_Q8!$G$5:$G$254,1))</f>
        <v>38</v>
      </c>
      <c r="E50" s="399">
        <f>IF($J$4="Todas",COUNTIFS(DB_Q8!$D$5:$D$254,E$49,DB_Q8!$G$5:$G$254,1),COUNTIFS(DB_Q8!$E$5:$E$254,$J$4,DB_Q8!$D$5:$D$254,E$49,DB_Q8!$G$5:$G$254,1))</f>
        <v>34</v>
      </c>
      <c r="F50" s="399">
        <f>IF($J$4="Todas",COUNTIFS(DB_Q8!$D$5:$D$254,F$49,DB_Q8!$G$5:$G$254,1),COUNTIFS(DB_Q8!$E$5:$E$254,$J$4,DB_Q8!$D$5:$D$254,F$49,DB_Q8!$G$5:$G$254,1))</f>
        <v>29</v>
      </c>
      <c r="G50" s="399">
        <f>IF($J$4="Todas",COUNTIFS(DB_Q8!$D$5:$D$254,G$49,DB_Q8!$G$5:$G$254,1),COUNTIFS(DB_Q8!$E$5:$E$254,$J$4,DB_Q8!$D$5:$D$254,G$49,DB_Q8!$G$5:$G$254,1))</f>
        <v>29</v>
      </c>
      <c r="H50" s="399">
        <f>IF($J$4="Todas",COUNTIFS(DB_Q8!$D$5:$D$254,H$49,DB_Q8!$G$5:$G$254,1),COUNTIFS(DB_Q8!$E$5:$E$254,$J$4,DB_Q8!$D$5:$D$254,H$49,DB_Q8!$G$5:$G$254,1))</f>
        <v>17</v>
      </c>
      <c r="I50" s="399">
        <f>IF($J$4="Todas",COUNTIFS(DB_Q8!$D$5:$D$254,I$49,DB_Q8!$G$5:$G$254,1),COUNTIFS(DB_Q8!$E$5:$E$254,$J$4,DB_Q8!$D$5:$D$254,I$49,DB_Q8!$G$5:$G$254,1))</f>
        <v>24</v>
      </c>
      <c r="J50" s="399">
        <f>IF($J$4="Todas",COUNTIFS(DB_Q8!$D$5:$D$254,J$49,DB_Q8!$G$5:$G$254,1),COUNTIFS(DB_Q8!$E$5:$E$254,$J$4,DB_Q8!$D$5:$D$254,J$49,DB_Q8!$G$5:$G$254,1))</f>
        <v>8</v>
      </c>
      <c r="K50" s="399">
        <f>IF($J$4="Todas",COUNTIFS(DB_Q8!$D$5:$D$254,K$49,DB_Q8!$G$5:$G$254,1),COUNTIFS(DB_Q8!$E$5:$E$254,$J$4,DB_Q8!$D$5:$D$254,K$49,DB_Q8!$G$5:$G$254,1))</f>
        <v>7</v>
      </c>
      <c r="L50" s="400">
        <f t="shared" ref="L50:S50" si="18">IFERROR(D50/D$66,)</f>
        <v>0.70370370370370372</v>
      </c>
      <c r="M50" s="400">
        <f t="shared" si="18"/>
        <v>0.65384615384615385</v>
      </c>
      <c r="N50" s="400">
        <f t="shared" si="18"/>
        <v>0.60416666666666663</v>
      </c>
      <c r="O50" s="400">
        <f t="shared" si="18"/>
        <v>0.80555555555555558</v>
      </c>
      <c r="P50" s="400">
        <f t="shared" si="18"/>
        <v>1</v>
      </c>
      <c r="Q50" s="400">
        <f t="shared" si="18"/>
        <v>0.92307692307692313</v>
      </c>
      <c r="R50" s="400">
        <f t="shared" si="18"/>
        <v>0.8</v>
      </c>
      <c r="S50" s="400">
        <f t="shared" si="18"/>
        <v>1</v>
      </c>
      <c r="T50" s="501"/>
      <c r="U50" s="501"/>
    </row>
    <row r="51" spans="1:21" ht="15" customHeight="1" thickTop="1">
      <c r="B51" s="458" t="s">
        <v>70</v>
      </c>
      <c r="C51" s="460">
        <f>VLOOKUP(B51,$B$9:$C$15,2,)</f>
        <v>9.1999999999999998E-2</v>
      </c>
      <c r="D51" s="407">
        <f>IF($J$4="Todas",SUMIFS(DB_Q8!$H$5:$H$254,DB_Q8!$D$5:$D$254,D$49),SUMIFS(DB_Q8!$H$5:$H$254,DB_Q8!$E$5:$E$254,$J$4,DB_Q8!$D$5:$D$254,D$49))</f>
        <v>5</v>
      </c>
      <c r="E51" s="407">
        <f>IF($J$4="Todas",SUMIFS(DB_Q8!$H$5:$H$254,DB_Q8!$D$5:$D$254,E$49),SUMIFS(DB_Q8!$H$5:$H$254,DB_Q8!$E$5:$E$254,$J$4,DB_Q8!$D$5:$D$254,E$49))</f>
        <v>4</v>
      </c>
      <c r="F51" s="407">
        <f>IF($J$4="Todas",SUMIFS(DB_Q8!$H$5:$H$254,DB_Q8!$D$5:$D$254,F$49),SUMIFS(DB_Q8!$H$5:$H$254,DB_Q8!$E$5:$E$254,$J$4,DB_Q8!$D$5:$D$254,F$49))</f>
        <v>2</v>
      </c>
      <c r="G51" s="407">
        <f>IF($J$4="Todas",SUMIFS(DB_Q8!$H$5:$H$254,DB_Q8!$D$5:$D$254,G$49),SUMIFS(DB_Q8!$H$5:$H$254,DB_Q8!$E$5:$E$254,$J$4,DB_Q8!$D$5:$D$254,G$49))</f>
        <v>5</v>
      </c>
      <c r="H51" s="407">
        <f>IF($J$4="Todas",SUMIFS(DB_Q8!$H$5:$H$254,DB_Q8!$D$5:$D$254,H$49),SUMIFS(DB_Q8!$H$5:$H$254,DB_Q8!$E$5:$E$254,$J$4,DB_Q8!$D$5:$D$254,H$49))</f>
        <v>3</v>
      </c>
      <c r="I51" s="407">
        <f>IF($J$4="Todas",SUMIFS(DB_Q8!$H$5:$H$254,DB_Q8!$D$5:$D$254,I$49),SUMIFS(DB_Q8!$H$5:$H$254,DB_Q8!$E$5:$E$254,$J$4,DB_Q8!$D$5:$D$254,I$49))</f>
        <v>2</v>
      </c>
      <c r="J51" s="407">
        <f>IF($J$4="Todas",SUMIFS(DB_Q8!$H$5:$H$254,DB_Q8!$D$5:$D$254,J$49),SUMIFS(DB_Q8!$H$5:$H$254,DB_Q8!$E$5:$E$254,$J$4,DB_Q8!$D$5:$D$254,J$49))</f>
        <v>0</v>
      </c>
      <c r="K51" s="407">
        <f>IF($J$4="Todas",SUMIFS(DB_Q8!$H$5:$H$254,DB_Q8!$D$5:$D$254,K$49),SUMIFS(DB_Q8!$H$5:$H$254,DB_Q8!$E$5:$E$254,$J$4,DB_Q8!$D$5:$D$254,K$49))</f>
        <v>2</v>
      </c>
      <c r="L51" s="408">
        <f t="shared" ref="L51:S57" si="19">IFERROR(IF($B$27="Entrevistas totales",D51/D$66,D51/D$50),)</f>
        <v>0.13157894736842105</v>
      </c>
      <c r="M51" s="408">
        <f t="shared" si="19"/>
        <v>0.11764705882352941</v>
      </c>
      <c r="N51" s="408">
        <f t="shared" si="19"/>
        <v>6.8965517241379309E-2</v>
      </c>
      <c r="O51" s="408">
        <f t="shared" si="19"/>
        <v>0.17241379310344829</v>
      </c>
      <c r="P51" s="408">
        <f t="shared" si="19"/>
        <v>0.17647058823529413</v>
      </c>
      <c r="Q51" s="408">
        <f t="shared" si="19"/>
        <v>8.3333333333333329E-2</v>
      </c>
      <c r="R51" s="408">
        <f t="shared" si="19"/>
        <v>0</v>
      </c>
      <c r="S51" s="408">
        <f t="shared" si="19"/>
        <v>0.2857142857142857</v>
      </c>
      <c r="T51" s="253"/>
      <c r="U51" s="253"/>
    </row>
    <row r="52" spans="1:21" ht="15" customHeight="1">
      <c r="B52" s="463" t="s">
        <v>71</v>
      </c>
      <c r="C52" s="465">
        <f t="shared" ref="C52:C57" si="20">VLOOKUP(B52,$B$9:$C$15,2,)</f>
        <v>0.28799999999999998</v>
      </c>
      <c r="D52" s="414">
        <f>IF($J$4="Todas",SUMIFS(DB_Q8!$I$5:$I$254,DB_Q8!$D$5:$D$254,D$49),SUMIFS(DB_Q8!$I$5:$I$254,DB_Q8!$E$5:$E$254,$J$4,DB_Q8!$D$5:$D$254,D$49))</f>
        <v>16</v>
      </c>
      <c r="E52" s="414">
        <f>IF($J$4="Todas",SUMIFS(DB_Q8!$I$5:$I$254,DB_Q8!$D$5:$D$254,E$49),SUMIFS(DB_Q8!$I$5:$I$254,DB_Q8!$E$5:$E$254,$J$4,DB_Q8!$D$5:$D$254,E$49))</f>
        <v>6</v>
      </c>
      <c r="F52" s="414">
        <f>IF($J$4="Todas",SUMIFS(DB_Q8!$I$5:$I$254,DB_Q8!$D$5:$D$254,F$49),SUMIFS(DB_Q8!$I$5:$I$254,DB_Q8!$E$5:$E$254,$J$4,DB_Q8!$D$5:$D$254,F$49))</f>
        <v>14</v>
      </c>
      <c r="G52" s="414">
        <f>IF($J$4="Todas",SUMIFS(DB_Q8!$I$5:$I$254,DB_Q8!$D$5:$D$254,G$49),SUMIFS(DB_Q8!$I$5:$I$254,DB_Q8!$E$5:$E$254,$J$4,DB_Q8!$D$5:$D$254,G$49))</f>
        <v>11</v>
      </c>
      <c r="H52" s="414">
        <f>IF($J$4="Todas",SUMIFS(DB_Q8!$I$5:$I$254,DB_Q8!$D$5:$D$254,H$49),SUMIFS(DB_Q8!$I$5:$I$254,DB_Q8!$E$5:$E$254,$J$4,DB_Q8!$D$5:$D$254,H$49))</f>
        <v>10</v>
      </c>
      <c r="I52" s="414">
        <f>IF($J$4="Todas",SUMIFS(DB_Q8!$I$5:$I$254,DB_Q8!$D$5:$D$254,I$49),SUMIFS(DB_Q8!$I$5:$I$254,DB_Q8!$E$5:$E$254,$J$4,DB_Q8!$D$5:$D$254,I$49))</f>
        <v>12</v>
      </c>
      <c r="J52" s="414">
        <f>IF($J$4="Todas",SUMIFS(DB_Q8!$I$5:$I$254,DB_Q8!$D$5:$D$254,J$49),SUMIFS(DB_Q8!$I$5:$I$254,DB_Q8!$E$5:$E$254,$J$4,DB_Q8!$D$5:$D$254,J$49))</f>
        <v>0</v>
      </c>
      <c r="K52" s="414">
        <f>IF($J$4="Todas",SUMIFS(DB_Q8!$I$5:$I$254,DB_Q8!$D$5:$D$254,K$49),SUMIFS(DB_Q8!$I$5:$I$254,DB_Q8!$E$5:$E$254,$J$4,DB_Q8!$D$5:$D$254,K$49))</f>
        <v>3</v>
      </c>
      <c r="L52" s="415">
        <f t="shared" si="19"/>
        <v>0.42105263157894735</v>
      </c>
      <c r="M52" s="415">
        <f t="shared" si="19"/>
        <v>0.17647058823529413</v>
      </c>
      <c r="N52" s="415">
        <f t="shared" si="19"/>
        <v>0.48275862068965519</v>
      </c>
      <c r="O52" s="415">
        <f t="shared" si="19"/>
        <v>0.37931034482758619</v>
      </c>
      <c r="P52" s="415">
        <f t="shared" si="19"/>
        <v>0.58823529411764708</v>
      </c>
      <c r="Q52" s="415">
        <f t="shared" si="19"/>
        <v>0.5</v>
      </c>
      <c r="R52" s="415">
        <f t="shared" si="19"/>
        <v>0</v>
      </c>
      <c r="S52" s="415">
        <f t="shared" si="19"/>
        <v>0.42857142857142855</v>
      </c>
      <c r="T52" s="253"/>
      <c r="U52" s="253"/>
    </row>
    <row r="53" spans="1:21" ht="15" customHeight="1">
      <c r="B53" s="463" t="s">
        <v>72</v>
      </c>
      <c r="C53" s="465">
        <f t="shared" si="20"/>
        <v>1.6E-2</v>
      </c>
      <c r="D53" s="414">
        <f>IF($J$4="Todas",SUMIFS(DB_Q8!$J$5:$J$254,DB_Q8!$D$5:$D$254,D$49),SUMIFS(DB_Q8!$J$5:$J$254,DB_Q8!$E$5:$E$254,$J$4,DB_Q8!$D$5:$D$254,D$49))</f>
        <v>0</v>
      </c>
      <c r="E53" s="414">
        <f>IF($J$4="Todas",SUMIFS(DB_Q8!$J$5:$J$254,DB_Q8!$D$5:$D$254,E$49),SUMIFS(DB_Q8!$J$5:$J$254,DB_Q8!$E$5:$E$254,$J$4,DB_Q8!$D$5:$D$254,E$49))</f>
        <v>2</v>
      </c>
      <c r="F53" s="414">
        <f>IF($J$4="Todas",SUMIFS(DB_Q8!$J$5:$J$254,DB_Q8!$D$5:$D$254,F$49),SUMIFS(DB_Q8!$J$5:$J$254,DB_Q8!$E$5:$E$254,$J$4,DB_Q8!$D$5:$D$254,F$49))</f>
        <v>0</v>
      </c>
      <c r="G53" s="414">
        <f>IF($J$4="Todas",SUMIFS(DB_Q8!$J$5:$J$254,DB_Q8!$D$5:$D$254,G$49),SUMIFS(DB_Q8!$J$5:$J$254,DB_Q8!$E$5:$E$254,$J$4,DB_Q8!$D$5:$D$254,G$49))</f>
        <v>0</v>
      </c>
      <c r="H53" s="414">
        <f>IF($J$4="Todas",SUMIFS(DB_Q8!$J$5:$J$254,DB_Q8!$D$5:$D$254,H$49),SUMIFS(DB_Q8!$J$5:$J$254,DB_Q8!$E$5:$E$254,$J$4,DB_Q8!$D$5:$D$254,H$49))</f>
        <v>0</v>
      </c>
      <c r="I53" s="414">
        <f>IF($J$4="Todas",SUMIFS(DB_Q8!$J$5:$J$254,DB_Q8!$D$5:$D$254,I$49),SUMIFS(DB_Q8!$J$5:$J$254,DB_Q8!$E$5:$E$254,$J$4,DB_Q8!$D$5:$D$254,I$49))</f>
        <v>0</v>
      </c>
      <c r="J53" s="414">
        <f>IF($J$4="Todas",SUMIFS(DB_Q8!$J$5:$J$254,DB_Q8!$D$5:$D$254,J$49),SUMIFS(DB_Q8!$J$5:$J$254,DB_Q8!$E$5:$E$254,$J$4,DB_Q8!$D$5:$D$254,J$49))</f>
        <v>2</v>
      </c>
      <c r="K53" s="414">
        <f>IF($J$4="Todas",SUMIFS(DB_Q8!$J$5:$J$254,DB_Q8!$D$5:$D$254,K$49),SUMIFS(DB_Q8!$J$5:$J$254,DB_Q8!$E$5:$E$254,$J$4,DB_Q8!$D$5:$D$254,K$49))</f>
        <v>0</v>
      </c>
      <c r="L53" s="415">
        <f t="shared" si="19"/>
        <v>0</v>
      </c>
      <c r="M53" s="415">
        <f t="shared" si="19"/>
        <v>5.8823529411764705E-2</v>
      </c>
      <c r="N53" s="415">
        <f t="shared" si="19"/>
        <v>0</v>
      </c>
      <c r="O53" s="415">
        <f t="shared" si="19"/>
        <v>0</v>
      </c>
      <c r="P53" s="415">
        <f t="shared" si="19"/>
        <v>0</v>
      </c>
      <c r="Q53" s="415">
        <f t="shared" si="19"/>
        <v>0</v>
      </c>
      <c r="R53" s="415">
        <f t="shared" si="19"/>
        <v>0.25</v>
      </c>
      <c r="S53" s="415">
        <f t="shared" si="19"/>
        <v>0</v>
      </c>
      <c r="T53" s="253"/>
      <c r="U53" s="253"/>
    </row>
    <row r="54" spans="1:21" ht="15" customHeight="1">
      <c r="B54" s="463" t="s">
        <v>73</v>
      </c>
      <c r="C54" s="465">
        <f t="shared" si="20"/>
        <v>0</v>
      </c>
      <c r="D54" s="414">
        <f>IF($J$4="Todas",SUMIFS(DB_Q8!$K$5:$K$254,DB_Q8!$D$5:$D$254,D$49),SUMIFS(DB_Q8!$K$5:$K$254,DB_Q8!$E$5:$E$254,$J$4,DB_Q8!$D$5:$D$254,D$49))</f>
        <v>0</v>
      </c>
      <c r="E54" s="414">
        <f>IF($J$4="Todas",SUMIFS(DB_Q8!$K$5:$K$254,DB_Q8!$D$5:$D$254,E$49),SUMIFS(DB_Q8!$K$5:$K$254,DB_Q8!$E$5:$E$254,$J$4,DB_Q8!$D$5:$D$254,E$49))</f>
        <v>0</v>
      </c>
      <c r="F54" s="414">
        <f>IF($J$4="Todas",SUMIFS(DB_Q8!$K$5:$K$254,DB_Q8!$D$5:$D$254,F$49),SUMIFS(DB_Q8!$K$5:$K$254,DB_Q8!$E$5:$E$254,$J$4,DB_Q8!$D$5:$D$254,F$49))</f>
        <v>0</v>
      </c>
      <c r="G54" s="414">
        <f>IF($J$4="Todas",SUMIFS(DB_Q8!$K$5:$K$254,DB_Q8!$D$5:$D$254,G$49),SUMIFS(DB_Q8!$K$5:$K$254,DB_Q8!$E$5:$E$254,$J$4,DB_Q8!$D$5:$D$254,G$49))</f>
        <v>0</v>
      </c>
      <c r="H54" s="414">
        <f>IF($J$4="Todas",SUMIFS(DB_Q8!$K$5:$K$254,DB_Q8!$D$5:$D$254,H$49),SUMIFS(DB_Q8!$K$5:$K$254,DB_Q8!$E$5:$E$254,$J$4,DB_Q8!$D$5:$D$254,H$49))</f>
        <v>0</v>
      </c>
      <c r="I54" s="414">
        <f>IF($J$4="Todas",SUMIFS(DB_Q8!$K$5:$K$254,DB_Q8!$D$5:$D$254,I$49),SUMIFS(DB_Q8!$K$5:$K$254,DB_Q8!$E$5:$E$254,$J$4,DB_Q8!$D$5:$D$254,I$49))</f>
        <v>0</v>
      </c>
      <c r="J54" s="414">
        <f>IF($J$4="Todas",SUMIFS(DB_Q8!$K$5:$K$254,DB_Q8!$D$5:$D$254,J$49),SUMIFS(DB_Q8!$K$5:$K$254,DB_Q8!$E$5:$E$254,$J$4,DB_Q8!$D$5:$D$254,J$49))</f>
        <v>0</v>
      </c>
      <c r="K54" s="414">
        <f>IF($J$4="Todas",SUMIFS(DB_Q8!$K$5:$K$254,DB_Q8!$D$5:$D$254,K$49),SUMIFS(DB_Q8!$K$5:$K$254,DB_Q8!$E$5:$E$254,$J$4,DB_Q8!$D$5:$D$254,K$49))</f>
        <v>0</v>
      </c>
      <c r="L54" s="415">
        <f t="shared" si="19"/>
        <v>0</v>
      </c>
      <c r="M54" s="415">
        <f t="shared" si="19"/>
        <v>0</v>
      </c>
      <c r="N54" s="415">
        <f t="shared" si="19"/>
        <v>0</v>
      </c>
      <c r="O54" s="415">
        <f t="shared" si="19"/>
        <v>0</v>
      </c>
      <c r="P54" s="415">
        <f t="shared" si="19"/>
        <v>0</v>
      </c>
      <c r="Q54" s="415">
        <f t="shared" si="19"/>
        <v>0</v>
      </c>
      <c r="R54" s="415">
        <f t="shared" si="19"/>
        <v>0</v>
      </c>
      <c r="S54" s="415">
        <f t="shared" si="19"/>
        <v>0</v>
      </c>
      <c r="T54" s="253"/>
      <c r="U54" s="253"/>
    </row>
    <row r="55" spans="1:21" ht="15" customHeight="1">
      <c r="B55" s="463" t="s">
        <v>141</v>
      </c>
      <c r="C55" s="465">
        <f t="shared" si="20"/>
        <v>4.0000000000000001E-3</v>
      </c>
      <c r="D55" s="414">
        <f>IF($J$4="Todas",SUMIFS(DB_Q8!$L$5:$L$254,DB_Q8!$D$5:$D$254,D$49),SUMIFS(DB_Q8!$L$5:$L$254,DB_Q8!$E$5:$E$254,$J$4,DB_Q8!$D$5:$D$254,D$49))</f>
        <v>0</v>
      </c>
      <c r="E55" s="414">
        <f>IF($J$4="Todas",SUMIFS(DB_Q8!$L$5:$L$254,DB_Q8!$D$5:$D$254,E$49),SUMIFS(DB_Q8!$L$5:$L$254,DB_Q8!$E$5:$E$254,$J$4,DB_Q8!$D$5:$D$254,E$49))</f>
        <v>0</v>
      </c>
      <c r="F55" s="414">
        <f>IF($J$4="Todas",SUMIFS(DB_Q8!$L$5:$L$254,DB_Q8!$D$5:$D$254,F$49),SUMIFS(DB_Q8!$L$5:$L$254,DB_Q8!$E$5:$E$254,$J$4,DB_Q8!$D$5:$D$254,F$49))</f>
        <v>0</v>
      </c>
      <c r="G55" s="414">
        <f>IF($J$4="Todas",SUMIFS(DB_Q8!$L$5:$L$254,DB_Q8!$D$5:$D$254,G$49),SUMIFS(DB_Q8!$L$5:$L$254,DB_Q8!$E$5:$E$254,$J$4,DB_Q8!$D$5:$D$254,G$49))</f>
        <v>1</v>
      </c>
      <c r="H55" s="414">
        <f>IF($J$4="Todas",SUMIFS(DB_Q8!$L$5:$L$254,DB_Q8!$D$5:$D$254,H$49),SUMIFS(DB_Q8!$L$5:$L$254,DB_Q8!$E$5:$E$254,$J$4,DB_Q8!$D$5:$D$254,H$49))</f>
        <v>0</v>
      </c>
      <c r="I55" s="414">
        <f>IF($J$4="Todas",SUMIFS(DB_Q8!$L$5:$L$254,DB_Q8!$D$5:$D$254,I$49),SUMIFS(DB_Q8!$L$5:$L$254,DB_Q8!$E$5:$E$254,$J$4,DB_Q8!$D$5:$D$254,I$49))</f>
        <v>0</v>
      </c>
      <c r="J55" s="414">
        <f>IF($J$4="Todas",SUMIFS(DB_Q8!$L$5:$L$254,DB_Q8!$D$5:$D$254,J$49),SUMIFS(DB_Q8!$L$5:$L$254,DB_Q8!$E$5:$E$254,$J$4,DB_Q8!$D$5:$D$254,J$49))</f>
        <v>0</v>
      </c>
      <c r="K55" s="414">
        <f>IF($J$4="Todas",SUMIFS(DB_Q8!$L$5:$L$254,DB_Q8!$D$5:$D$254,K$49),SUMIFS(DB_Q8!$L$5:$L$254,DB_Q8!$E$5:$E$254,$J$4,DB_Q8!$D$5:$D$254,K$49))</f>
        <v>0</v>
      </c>
      <c r="L55" s="415">
        <f t="shared" si="19"/>
        <v>0</v>
      </c>
      <c r="M55" s="415">
        <f t="shared" si="19"/>
        <v>0</v>
      </c>
      <c r="N55" s="415">
        <f t="shared" si="19"/>
        <v>0</v>
      </c>
      <c r="O55" s="415">
        <f t="shared" si="19"/>
        <v>3.4482758620689655E-2</v>
      </c>
      <c r="P55" s="415">
        <f t="shared" si="19"/>
        <v>0</v>
      </c>
      <c r="Q55" s="415">
        <f t="shared" si="19"/>
        <v>0</v>
      </c>
      <c r="R55" s="415">
        <f t="shared" si="19"/>
        <v>0</v>
      </c>
      <c r="S55" s="415">
        <f t="shared" si="19"/>
        <v>0</v>
      </c>
      <c r="T55" s="253"/>
      <c r="U55" s="253"/>
    </row>
    <row r="56" spans="1:21" ht="15" customHeight="1">
      <c r="B56" s="503" t="s">
        <v>74</v>
      </c>
      <c r="C56" s="504">
        <f t="shared" si="20"/>
        <v>0.28399999999999997</v>
      </c>
      <c r="D56" s="414">
        <f>IF($J$4="Todas",SUMIFS(DB_Q8!$M$5:$M$254,DB_Q8!$D$5:$D$254,D$49),SUMIFS(DB_Q8!$M$5:$M$254,DB_Q8!$E$5:$E$254,$J$4,DB_Q8!$D$5:$D$254,D$49))</f>
        <v>15</v>
      </c>
      <c r="E56" s="414">
        <f>IF($J$4="Todas",SUMIFS(DB_Q8!$M$5:$M$254,DB_Q8!$D$5:$D$254,E$49),SUMIFS(DB_Q8!$M$5:$M$254,DB_Q8!$E$5:$E$254,$J$4,DB_Q8!$D$5:$D$254,E$49))</f>
        <v>18</v>
      </c>
      <c r="F56" s="414">
        <f>IF($J$4="Todas",SUMIFS(DB_Q8!$M$5:$M$254,DB_Q8!$D$5:$D$254,F$49),SUMIFS(DB_Q8!$M$5:$M$254,DB_Q8!$E$5:$E$254,$J$4,DB_Q8!$D$5:$D$254,F$49))</f>
        <v>9</v>
      </c>
      <c r="G56" s="414">
        <f>IF($J$4="Todas",SUMIFS(DB_Q8!$M$5:$M$254,DB_Q8!$D$5:$D$254,G$49),SUMIFS(DB_Q8!$M$5:$M$254,DB_Q8!$E$5:$E$254,$J$4,DB_Q8!$D$5:$D$254,G$49))</f>
        <v>9</v>
      </c>
      <c r="H56" s="414">
        <f>IF($J$4="Todas",SUMIFS(DB_Q8!$M$5:$M$254,DB_Q8!$D$5:$D$254,H$49),SUMIFS(DB_Q8!$M$5:$M$254,DB_Q8!$E$5:$E$254,$J$4,DB_Q8!$D$5:$D$254,H$49))</f>
        <v>2</v>
      </c>
      <c r="I56" s="414">
        <f>IF($J$4="Todas",SUMIFS(DB_Q8!$M$5:$M$254,DB_Q8!$D$5:$D$254,I$49),SUMIFS(DB_Q8!$M$5:$M$254,DB_Q8!$E$5:$E$254,$J$4,DB_Q8!$D$5:$D$254,I$49))</f>
        <v>10</v>
      </c>
      <c r="J56" s="414">
        <f>IF($J$4="Todas",SUMIFS(DB_Q8!$M$5:$M$254,DB_Q8!$D$5:$D$254,J$49),SUMIFS(DB_Q8!$M$5:$M$254,DB_Q8!$E$5:$E$254,$J$4,DB_Q8!$D$5:$D$254,J$49))</f>
        <v>6</v>
      </c>
      <c r="K56" s="414">
        <f>IF($J$4="Todas",SUMIFS(DB_Q8!$M$5:$M$254,DB_Q8!$D$5:$D$254,K$49),SUMIFS(DB_Q8!$M$5:$M$254,DB_Q8!$E$5:$E$254,$J$4,DB_Q8!$D$5:$D$254,K$49))</f>
        <v>2</v>
      </c>
      <c r="L56" s="495">
        <f t="shared" si="19"/>
        <v>0.39473684210526316</v>
      </c>
      <c r="M56" s="495">
        <f t="shared" si="19"/>
        <v>0.52941176470588236</v>
      </c>
      <c r="N56" s="495">
        <f t="shared" si="19"/>
        <v>0.31034482758620691</v>
      </c>
      <c r="O56" s="495">
        <f t="shared" si="19"/>
        <v>0.31034482758620691</v>
      </c>
      <c r="P56" s="495">
        <f t="shared" si="19"/>
        <v>0.11764705882352941</v>
      </c>
      <c r="Q56" s="495">
        <f t="shared" si="19"/>
        <v>0.41666666666666669</v>
      </c>
      <c r="R56" s="495">
        <f t="shared" si="19"/>
        <v>0.75</v>
      </c>
      <c r="S56" s="495">
        <f t="shared" si="19"/>
        <v>0.2857142857142857</v>
      </c>
      <c r="T56" s="253"/>
      <c r="U56" s="253"/>
    </row>
    <row r="57" spans="1:21" ht="15" customHeight="1">
      <c r="B57" s="505" t="s">
        <v>90</v>
      </c>
      <c r="C57" s="506">
        <f t="shared" si="20"/>
        <v>0.316</v>
      </c>
      <c r="D57" s="414">
        <f>IF($B$4="Entrevistas totales",IF($J$4="Todas",SUMIFS(DB_Q8!$N$5:$N$254,DB_Q8!$D$5:$D$254,D$49),SUMIFS(DB_Q8!$N$5:$N$254,DB_Q8!$D$5:$D$254,D$49,DB_Q8!$E$5:$E$254,$J$4)),IF($J$4="Todas",SUMIFS(DB_Q8!$N$5:$N$254,DB_Q8!$G$5:$G$254,1,DB_Q8!$D$5:$D$254,D$49),SUMIFS(DB_Q8!$N$5:$N$254,DB_Q8!$G$5:$G$254,1,DB_Q8!$D$5:$D$254,D$49,DB_Q8!$E$5:$E$254,$J$4)))</f>
        <v>18</v>
      </c>
      <c r="E57" s="414">
        <f>IF($B$4="Entrevistas totales",IF($J$4="Todas",SUMIFS(DB_Q8!$N$5:$N$254,DB_Q8!$D$5:$D$254,E$49),SUMIFS(DB_Q8!$N$5:$N$254,DB_Q8!$D$5:$D$254,E$49,DB_Q8!$E$5:$E$254,$J$4)),IF($J$4="Todas",SUMIFS(DB_Q8!$N$5:$N$254,DB_Q8!$G$5:$G$254,1,DB_Q8!$D$5:$D$254,E$49),SUMIFS(DB_Q8!$N$5:$N$254,DB_Q8!$G$5:$G$254,1,DB_Q8!$D$5:$D$254,E$49,DB_Q8!$E$5:$E$254,$J$4)))</f>
        <v>22</v>
      </c>
      <c r="F57" s="414">
        <f>IF($B$4="Entrevistas totales",IF($J$4="Todas",SUMIFS(DB_Q8!$N$5:$N$254,DB_Q8!$D$5:$D$254,F$49),SUMIFS(DB_Q8!$N$5:$N$254,DB_Q8!$D$5:$D$254,F$49,DB_Q8!$E$5:$E$254,$J$4)),IF($J$4="Todas",SUMIFS(DB_Q8!$N$5:$N$254,DB_Q8!$G$5:$G$254,1,DB_Q8!$D$5:$D$254,F$49),SUMIFS(DB_Q8!$N$5:$N$254,DB_Q8!$G$5:$G$254,1,DB_Q8!$D$5:$D$254,F$49,DB_Q8!$E$5:$E$254,$J$4)))</f>
        <v>23</v>
      </c>
      <c r="G57" s="414">
        <f>IF($B$4="Entrevistas totales",IF($J$4="Todas",SUMIFS(DB_Q8!$N$5:$N$254,DB_Q8!$D$5:$D$254,G$49),SUMIFS(DB_Q8!$N$5:$N$254,DB_Q8!$D$5:$D$254,G$49,DB_Q8!$E$5:$E$254,$J$4)),IF($J$4="Todas",SUMIFS(DB_Q8!$N$5:$N$254,DB_Q8!$G$5:$G$254,1,DB_Q8!$D$5:$D$254,G$49),SUMIFS(DB_Q8!$N$5:$N$254,DB_Q8!$G$5:$G$254,1,DB_Q8!$D$5:$D$254,G$49,DB_Q8!$E$5:$E$254,$J$4)))</f>
        <v>10</v>
      </c>
      <c r="H57" s="414">
        <f>IF($B$4="Entrevistas totales",IF($J$4="Todas",SUMIFS(DB_Q8!$N$5:$N$254,DB_Q8!$D$5:$D$254,H$49),SUMIFS(DB_Q8!$N$5:$N$254,DB_Q8!$D$5:$D$254,H$49,DB_Q8!$E$5:$E$254,$J$4)),IF($J$4="Todas",SUMIFS(DB_Q8!$N$5:$N$254,DB_Q8!$G$5:$G$254,1,DB_Q8!$D$5:$D$254,H$49),SUMIFS(DB_Q8!$N$5:$N$254,DB_Q8!$G$5:$G$254,1,DB_Q8!$D$5:$D$254,H$49,DB_Q8!$E$5:$E$254,$J$4)))</f>
        <v>2</v>
      </c>
      <c r="I57" s="414">
        <f>IF($B$4="Entrevistas totales",IF($J$4="Todas",SUMIFS(DB_Q8!$N$5:$N$254,DB_Q8!$D$5:$D$254,I$49),SUMIFS(DB_Q8!$N$5:$N$254,DB_Q8!$D$5:$D$254,I$49,DB_Q8!$E$5:$E$254,$J$4)),IF($J$4="Todas",SUMIFS(DB_Q8!$N$5:$N$254,DB_Q8!$G$5:$G$254,1,DB_Q8!$D$5:$D$254,I$49),SUMIFS(DB_Q8!$N$5:$N$254,DB_Q8!$G$5:$G$254,1,DB_Q8!$D$5:$D$254,I$49,DB_Q8!$E$5:$E$254,$J$4)))</f>
        <v>2</v>
      </c>
      <c r="J57" s="414">
        <f>IF($B$4="Entrevistas totales",IF($J$4="Todas",SUMIFS(DB_Q8!$N$5:$N$254,DB_Q8!$D$5:$D$254,J$49),SUMIFS(DB_Q8!$N$5:$N$254,DB_Q8!$D$5:$D$254,J$49,DB_Q8!$E$5:$E$254,$J$4)),IF($J$4="Todas",SUMIFS(DB_Q8!$N$5:$N$254,DB_Q8!$G$5:$G$254,1,DB_Q8!$D$5:$D$254,J$49),SUMIFS(DB_Q8!$N$5:$N$254,DB_Q8!$G$5:$G$254,1,DB_Q8!$D$5:$D$254,J$49,DB_Q8!$E$5:$E$254,$J$4)))</f>
        <v>2</v>
      </c>
      <c r="K57" s="414">
        <f>IF($B$4="Entrevistas totales",IF($J$4="Todas",SUMIFS(DB_Q8!$N$5:$N$254,DB_Q8!$D$5:$D$254,K$49),SUMIFS(DB_Q8!$N$5:$N$254,DB_Q8!$D$5:$D$254,K$49,DB_Q8!$E$5:$E$254,$J$4)),IF($J$4="Todas",SUMIFS(DB_Q8!$N$5:$N$254,DB_Q8!$G$5:$G$254,1,DB_Q8!$D$5:$D$254,K$49),SUMIFS(DB_Q8!$N$5:$N$254,DB_Q8!$G$5:$G$254,1,DB_Q8!$D$5:$D$254,K$49,DB_Q8!$E$5:$E$254,$J$4)))</f>
        <v>0</v>
      </c>
      <c r="L57" s="507">
        <f t="shared" si="19"/>
        <v>0.47368421052631576</v>
      </c>
      <c r="M57" s="507">
        <f t="shared" si="19"/>
        <v>0.6470588235294118</v>
      </c>
      <c r="N57" s="507">
        <f t="shared" si="19"/>
        <v>0.7931034482758621</v>
      </c>
      <c r="O57" s="507">
        <f t="shared" si="19"/>
        <v>0.34482758620689657</v>
      </c>
      <c r="P57" s="507">
        <f t="shared" si="19"/>
        <v>0.11764705882352941</v>
      </c>
      <c r="Q57" s="507">
        <f t="shared" si="19"/>
        <v>8.3333333333333329E-2</v>
      </c>
      <c r="R57" s="507">
        <f t="shared" si="19"/>
        <v>0.25</v>
      </c>
      <c r="S57" s="507">
        <f t="shared" si="19"/>
        <v>0</v>
      </c>
      <c r="T57" s="253"/>
      <c r="U57" s="253"/>
    </row>
    <row r="58" spans="1:21" s="502" customFormat="1" ht="15" customHeight="1" thickBot="1">
      <c r="A58" s="485"/>
      <c r="B58" s="492" t="str">
        <f>"Zona climática: "&amp;$J$4</f>
        <v>Zona climática: Todas</v>
      </c>
      <c r="C58" s="398">
        <f>IFERROR(IF($B$4="Conocimiento general",SUM(D58:E58)/IF($J$4="Todas",COUNT(DB_Q8!$A$5:$A$254),COUNTIF(DB_Q8!$E$5:$E$254,$J$4)),1-C65),)</f>
        <v>7.1999999999999953E-2</v>
      </c>
      <c r="D58" s="399">
        <f>IF($J$4="Todas",COUNTIFS(DB_Q8!$D$5:$D$254,D$49,DB_Q8!$G$5:$G$254,1),COUNTIFS(DB_Q8!$E$5:$E$254,$J$4,DB_Q8!$D$5:$D$254,D$49,DB_Q8!$G$5:$G$254,1))</f>
        <v>38</v>
      </c>
      <c r="E58" s="399">
        <f>IF($J$4="Todas",COUNTIFS(DB_Q8!$D$5:$D$254,E$49,DB_Q8!$G$5:$G$254,1),COUNTIFS(DB_Q8!$E$5:$E$254,$J$4,DB_Q8!$D$5:$D$254,E$49,DB_Q8!$G$5:$G$254,1))</f>
        <v>34</v>
      </c>
      <c r="F58" s="399">
        <f>IF($J$4="Todas",COUNTIFS(DB_Q8!$D$5:$D$254,F$49,DB_Q8!$G$5:$G$254,1),COUNTIFS(DB_Q8!$E$5:$E$254,$J$4,DB_Q8!$D$5:$D$254,F$49,DB_Q8!$G$5:$G$254,1))</f>
        <v>29</v>
      </c>
      <c r="G58" s="399">
        <f>IF($J$4="Todas",COUNTIFS(DB_Q8!$D$5:$D$254,G$49,DB_Q8!$G$5:$G$254,1),COUNTIFS(DB_Q8!$E$5:$E$254,$J$4,DB_Q8!$D$5:$D$254,G$49,DB_Q8!$G$5:$G$254,1))</f>
        <v>29</v>
      </c>
      <c r="H58" s="399">
        <f>IF($J$4="Todas",COUNTIFS(DB_Q8!$D$5:$D$254,H$49,DB_Q8!$G$5:$G$254,1),COUNTIFS(DB_Q8!$E$5:$E$254,$J$4,DB_Q8!$D$5:$D$254,H$49,DB_Q8!$G$5:$G$254,1))</f>
        <v>17</v>
      </c>
      <c r="I58" s="399">
        <f>IF($J$4="Todas",COUNTIFS(DB_Q8!$D$5:$D$254,I$49,DB_Q8!$G$5:$G$254,1),COUNTIFS(DB_Q8!$E$5:$E$254,$J$4,DB_Q8!$D$5:$D$254,I$49,DB_Q8!$G$5:$G$254,1))</f>
        <v>24</v>
      </c>
      <c r="J58" s="399">
        <f>IF($J$4="Todas",COUNTIFS(DB_Q8!$D$5:$D$254,J$49,DB_Q8!$G$5:$G$254,1),COUNTIFS(DB_Q8!$E$5:$E$254,$J$4,DB_Q8!$D$5:$D$254,J$49,DB_Q8!$G$5:$G$254,1))</f>
        <v>8</v>
      </c>
      <c r="K58" s="399">
        <f>IF($J$4="Todas",COUNTIFS(DB_Q8!$D$5:$D$254,K$49,DB_Q8!$G$5:$G$254,1),COUNTIFS(DB_Q8!$E$5:$E$254,$J$4,DB_Q8!$D$5:$D$254,K$49,DB_Q8!$G$5:$G$254,1))</f>
        <v>7</v>
      </c>
      <c r="L58" s="400">
        <f t="shared" ref="L58:S58" si="21">IFERROR(D58/D$66,)</f>
        <v>0.70370370370370372</v>
      </c>
      <c r="M58" s="400">
        <f t="shared" si="21"/>
        <v>0.65384615384615385</v>
      </c>
      <c r="N58" s="400">
        <f t="shared" si="21"/>
        <v>0.60416666666666663</v>
      </c>
      <c r="O58" s="400">
        <f t="shared" si="21"/>
        <v>0.80555555555555558</v>
      </c>
      <c r="P58" s="400">
        <f t="shared" si="21"/>
        <v>1</v>
      </c>
      <c r="Q58" s="400">
        <f t="shared" si="21"/>
        <v>0.92307692307692313</v>
      </c>
      <c r="R58" s="400">
        <f t="shared" si="21"/>
        <v>0.8</v>
      </c>
      <c r="S58" s="400">
        <f t="shared" si="21"/>
        <v>1</v>
      </c>
      <c r="T58" s="501"/>
      <c r="U58" s="501"/>
    </row>
    <row r="59" spans="1:21" ht="15" customHeight="1" thickTop="1">
      <c r="B59" s="471" t="s">
        <v>70</v>
      </c>
      <c r="C59" s="473">
        <f>VLOOKUP(B59,$B$19:$C$25,2,)</f>
        <v>2.4E-2</v>
      </c>
      <c r="D59" s="407">
        <f>IF($J$4="Todas",SUMIFS(DB_Q8!$O$5:$O$254,DB_Q8!$D$5:$D$254,D$49),SUMIFS(DB_Q8!$O$5:$O$254,DB_Q8!$E$5:$E$254,$J$4,DB_Q8!$D$5:$D$254,D$49))</f>
        <v>0</v>
      </c>
      <c r="E59" s="407">
        <f>IF($J$4="Todas",SUMIFS(DB_Q8!$O$5:$O$254,DB_Q8!$D$5:$D$254,E$49),SUMIFS(DB_Q8!$O$5:$O$254,DB_Q8!$E$5:$E$254,$J$4,DB_Q8!$D$5:$D$254,E$49))</f>
        <v>2</v>
      </c>
      <c r="F59" s="407">
        <f>IF($J$4="Todas",SUMIFS(DB_Q8!$O$5:$O$254,DB_Q8!$D$5:$D$254,F$49),SUMIFS(DB_Q8!$O$5:$O$254,DB_Q8!$E$5:$E$254,$J$4,DB_Q8!$D$5:$D$254,F$49))</f>
        <v>0</v>
      </c>
      <c r="G59" s="407">
        <f>IF($J$4="Todas",SUMIFS(DB_Q8!$O$5:$O$254,DB_Q8!$D$5:$D$254,G$49),SUMIFS(DB_Q8!$O$5:$O$254,DB_Q8!$E$5:$E$254,$J$4,DB_Q8!$D$5:$D$254,G$49))</f>
        <v>2</v>
      </c>
      <c r="H59" s="407">
        <f>IF($J$4="Todas",SUMIFS(DB_Q8!$O$5:$O$254,DB_Q8!$D$5:$D$254,H$49),SUMIFS(DB_Q8!$O$5:$O$254,DB_Q8!$E$5:$E$254,$J$4,DB_Q8!$D$5:$D$254,H$49))</f>
        <v>1</v>
      </c>
      <c r="I59" s="407">
        <f>IF($J$4="Todas",SUMIFS(DB_Q8!$O$5:$O$254,DB_Q8!$D$5:$D$254,I$49),SUMIFS(DB_Q8!$O$5:$O$254,DB_Q8!$E$5:$E$254,$J$4,DB_Q8!$D$5:$D$254,I$49))</f>
        <v>0</v>
      </c>
      <c r="J59" s="407">
        <f>IF($J$4="Todas",SUMIFS(DB_Q8!$O$5:$O$254,DB_Q8!$D$5:$D$254,J$49),SUMIFS(DB_Q8!$O$5:$O$254,DB_Q8!$E$5:$E$254,$J$4,DB_Q8!$D$5:$D$254,J$49))</f>
        <v>0</v>
      </c>
      <c r="K59" s="407">
        <f>IF($J$4="Todas",SUMIFS(DB_Q8!$O$5:$O$254,DB_Q8!$D$5:$D$254,K$49),SUMIFS(DB_Q8!$O$5:$O$254,DB_Q8!$E$5:$E$254,$J$4,DB_Q8!$D$5:$D$254,K$49))</f>
        <v>1</v>
      </c>
      <c r="L59" s="408">
        <f t="shared" ref="L59:S65" si="22">IFERROR(IF($B$27="Entrevistas totales",D59/D$66,D59/D$58),)</f>
        <v>0</v>
      </c>
      <c r="M59" s="408">
        <f t="shared" si="22"/>
        <v>5.8823529411764705E-2</v>
      </c>
      <c r="N59" s="408">
        <f t="shared" si="22"/>
        <v>0</v>
      </c>
      <c r="O59" s="408">
        <f t="shared" si="22"/>
        <v>6.8965517241379309E-2</v>
      </c>
      <c r="P59" s="408">
        <f t="shared" si="22"/>
        <v>5.8823529411764705E-2</v>
      </c>
      <c r="Q59" s="408">
        <f t="shared" si="22"/>
        <v>0</v>
      </c>
      <c r="R59" s="408">
        <f t="shared" si="22"/>
        <v>0</v>
      </c>
      <c r="S59" s="408">
        <f t="shared" si="22"/>
        <v>0.14285714285714285</v>
      </c>
      <c r="T59" s="253"/>
      <c r="U59" s="253"/>
    </row>
    <row r="60" spans="1:21" ht="15" customHeight="1">
      <c r="B60" s="475" t="s">
        <v>71</v>
      </c>
      <c r="C60" s="477">
        <f t="shared" ref="C60:C65" si="23">VLOOKUP(B60,$B$19:$C$25,2,)</f>
        <v>8.0000000000000002E-8</v>
      </c>
      <c r="D60" s="414">
        <f>IF($J$4="Todas",SUMIFS(DB_Q8!$P$5:$P$254,DB_Q8!$D$5:$D$254,D$49),SUMIFS(DB_Q8!$P$5:$P$254,DB_Q8!$E$5:$E$254,$J$4,DB_Q8!$D$5:$D$254,D$49))</f>
        <v>0</v>
      </c>
      <c r="E60" s="414">
        <f>IF($J$4="Todas",SUMIFS(DB_Q8!$P$5:$P$254,DB_Q8!$D$5:$D$254,E$49),SUMIFS(DB_Q8!$P$5:$P$254,DB_Q8!$E$5:$E$254,$J$4,DB_Q8!$D$5:$D$254,E$49))</f>
        <v>0</v>
      </c>
      <c r="F60" s="414">
        <f>IF($J$4="Todas",SUMIFS(DB_Q8!$P$5:$P$254,DB_Q8!$D$5:$D$254,F$49),SUMIFS(DB_Q8!$P$5:$P$254,DB_Q8!$E$5:$E$254,$J$4,DB_Q8!$D$5:$D$254,F$49))</f>
        <v>0</v>
      </c>
      <c r="G60" s="414">
        <f>IF($J$4="Todas",SUMIFS(DB_Q8!$P$5:$P$254,DB_Q8!$D$5:$D$254,G$49),SUMIFS(DB_Q8!$P$5:$P$254,DB_Q8!$E$5:$E$254,$J$4,DB_Q8!$D$5:$D$254,G$49))</f>
        <v>0</v>
      </c>
      <c r="H60" s="414">
        <f>IF($J$4="Todas",SUMIFS(DB_Q8!$P$5:$P$254,DB_Q8!$D$5:$D$254,H$49),SUMIFS(DB_Q8!$P$5:$P$254,DB_Q8!$E$5:$E$254,$J$4,DB_Q8!$D$5:$D$254,H$49))</f>
        <v>0</v>
      </c>
      <c r="I60" s="414">
        <f>IF($J$4="Todas",SUMIFS(DB_Q8!$P$5:$P$254,DB_Q8!$D$5:$D$254,I$49),SUMIFS(DB_Q8!$P$5:$P$254,DB_Q8!$E$5:$E$254,$J$4,DB_Q8!$D$5:$D$254,I$49))</f>
        <v>0</v>
      </c>
      <c r="J60" s="414">
        <f>IF($J$4="Todas",SUMIFS(DB_Q8!$P$5:$P$254,DB_Q8!$D$5:$D$254,J$49),SUMIFS(DB_Q8!$P$5:$P$254,DB_Q8!$E$5:$E$254,$J$4,DB_Q8!$D$5:$D$254,J$49))</f>
        <v>0</v>
      </c>
      <c r="K60" s="414">
        <f>IF($J$4="Todas",SUMIFS(DB_Q8!$P$5:$P$254,DB_Q8!$D$5:$D$254,K$49),SUMIFS(DB_Q8!$P$5:$P$254,DB_Q8!$E$5:$E$254,$J$4,DB_Q8!$D$5:$D$254,K$49))</f>
        <v>0</v>
      </c>
      <c r="L60" s="415">
        <f t="shared" si="22"/>
        <v>0</v>
      </c>
      <c r="M60" s="415">
        <f t="shared" si="22"/>
        <v>0</v>
      </c>
      <c r="N60" s="415">
        <f t="shared" si="22"/>
        <v>0</v>
      </c>
      <c r="O60" s="415">
        <f t="shared" si="22"/>
        <v>0</v>
      </c>
      <c r="P60" s="415">
        <f t="shared" si="22"/>
        <v>0</v>
      </c>
      <c r="Q60" s="415">
        <f t="shared" si="22"/>
        <v>0</v>
      </c>
      <c r="R60" s="415">
        <f t="shared" si="22"/>
        <v>0</v>
      </c>
      <c r="S60" s="415">
        <f t="shared" si="22"/>
        <v>0</v>
      </c>
      <c r="T60" s="253"/>
      <c r="U60" s="253"/>
    </row>
    <row r="61" spans="1:21" ht="15" customHeight="1">
      <c r="B61" s="475" t="s">
        <v>72</v>
      </c>
      <c r="C61" s="477">
        <f t="shared" si="23"/>
        <v>3.5999999999999997E-2</v>
      </c>
      <c r="D61" s="414">
        <f>IF($J$4="Todas",SUMIFS(DB_Q8!$Q$5:$Q$254,DB_Q8!$D$5:$D$254,D$49),SUMIFS(DB_Q8!$Q$5:$Q$254,DB_Q8!$E$5:$E$254,$J$4,DB_Q8!$D$5:$D$254,D$49))</f>
        <v>0</v>
      </c>
      <c r="E61" s="414">
        <f>IF($J$4="Todas",SUMIFS(DB_Q8!$Q$5:$Q$254,DB_Q8!$D$5:$D$254,E$49),SUMIFS(DB_Q8!$Q$5:$Q$254,DB_Q8!$E$5:$E$254,$J$4,DB_Q8!$D$5:$D$254,E$49))</f>
        <v>0</v>
      </c>
      <c r="F61" s="414">
        <f>IF($J$4="Todas",SUMIFS(DB_Q8!$Q$5:$Q$254,DB_Q8!$D$5:$D$254,F$49),SUMIFS(DB_Q8!$Q$5:$Q$254,DB_Q8!$E$5:$E$254,$J$4,DB_Q8!$D$5:$D$254,F$49))</f>
        <v>3</v>
      </c>
      <c r="G61" s="414">
        <f>IF($J$4="Todas",SUMIFS(DB_Q8!$Q$5:$Q$254,DB_Q8!$D$5:$D$254,G$49),SUMIFS(DB_Q8!$Q$5:$Q$254,DB_Q8!$E$5:$E$254,$J$4,DB_Q8!$D$5:$D$254,G$49))</f>
        <v>2</v>
      </c>
      <c r="H61" s="414">
        <f>IF($J$4="Todas",SUMIFS(DB_Q8!$Q$5:$Q$254,DB_Q8!$D$5:$D$254,H$49),SUMIFS(DB_Q8!$Q$5:$Q$254,DB_Q8!$E$5:$E$254,$J$4,DB_Q8!$D$5:$D$254,H$49))</f>
        <v>2</v>
      </c>
      <c r="I61" s="414">
        <f>IF($J$4="Todas",SUMIFS(DB_Q8!$Q$5:$Q$254,DB_Q8!$D$5:$D$254,I$49),SUMIFS(DB_Q8!$Q$5:$Q$254,DB_Q8!$E$5:$E$254,$J$4,DB_Q8!$D$5:$D$254,I$49))</f>
        <v>0</v>
      </c>
      <c r="J61" s="414">
        <f>IF($J$4="Todas",SUMIFS(DB_Q8!$Q$5:$Q$254,DB_Q8!$D$5:$D$254,J$49),SUMIFS(DB_Q8!$Q$5:$Q$254,DB_Q8!$E$5:$E$254,$J$4,DB_Q8!$D$5:$D$254,J$49))</f>
        <v>2</v>
      </c>
      <c r="K61" s="414">
        <f>IF($J$4="Todas",SUMIFS(DB_Q8!$Q$5:$Q$254,DB_Q8!$D$5:$D$254,K$49),SUMIFS(DB_Q8!$Q$5:$Q$254,DB_Q8!$E$5:$E$254,$J$4,DB_Q8!$D$5:$D$254,K$49))</f>
        <v>0</v>
      </c>
      <c r="L61" s="415">
        <f t="shared" si="22"/>
        <v>0</v>
      </c>
      <c r="M61" s="415">
        <f t="shared" si="22"/>
        <v>0</v>
      </c>
      <c r="N61" s="415">
        <f t="shared" si="22"/>
        <v>0.10344827586206896</v>
      </c>
      <c r="O61" s="415">
        <f t="shared" si="22"/>
        <v>6.8965517241379309E-2</v>
      </c>
      <c r="P61" s="415">
        <f t="shared" si="22"/>
        <v>0.11764705882352941</v>
      </c>
      <c r="Q61" s="415">
        <f t="shared" si="22"/>
        <v>0</v>
      </c>
      <c r="R61" s="415">
        <f t="shared" si="22"/>
        <v>0.25</v>
      </c>
      <c r="S61" s="415">
        <f t="shared" si="22"/>
        <v>0</v>
      </c>
      <c r="T61" s="253"/>
      <c r="U61" s="253"/>
    </row>
    <row r="62" spans="1:21" ht="15" customHeight="1">
      <c r="B62" s="475" t="s">
        <v>73</v>
      </c>
      <c r="C62" s="477">
        <f t="shared" si="23"/>
        <v>1.2E-2</v>
      </c>
      <c r="D62" s="414">
        <f>IF($J$4="Todas",SUMIFS(DB_Q8!$R$5:$R$254,DB_Q8!$D$5:$D$254,D$49),SUMIFS(DB_Q8!$R$5:$R$254,DB_Q8!$E$5:$E$254,$J$4,DB_Q8!$D$5:$D$254,D$49))</f>
        <v>0</v>
      </c>
      <c r="E62" s="414">
        <f>IF($J$4="Todas",SUMIFS(DB_Q8!$R$5:$R$254,DB_Q8!$D$5:$D$254,E$49),SUMIFS(DB_Q8!$R$5:$R$254,DB_Q8!$E$5:$E$254,$J$4,DB_Q8!$D$5:$D$254,E$49))</f>
        <v>0</v>
      </c>
      <c r="F62" s="414">
        <f>IF($J$4="Todas",SUMIFS(DB_Q8!$R$5:$R$254,DB_Q8!$D$5:$D$254,F$49),SUMIFS(DB_Q8!$R$5:$R$254,DB_Q8!$E$5:$E$254,$J$4,DB_Q8!$D$5:$D$254,F$49))</f>
        <v>0</v>
      </c>
      <c r="G62" s="414">
        <f>IF($J$4="Todas",SUMIFS(DB_Q8!$R$5:$R$254,DB_Q8!$D$5:$D$254,G$49),SUMIFS(DB_Q8!$R$5:$R$254,DB_Q8!$E$5:$E$254,$J$4,DB_Q8!$D$5:$D$254,G$49))</f>
        <v>1</v>
      </c>
      <c r="H62" s="414">
        <f>IF($J$4="Todas",SUMIFS(DB_Q8!$R$5:$R$254,DB_Q8!$D$5:$D$254,H$49),SUMIFS(DB_Q8!$R$5:$R$254,DB_Q8!$E$5:$E$254,$J$4,DB_Q8!$D$5:$D$254,H$49))</f>
        <v>2</v>
      </c>
      <c r="I62" s="414">
        <f>IF($J$4="Todas",SUMIFS(DB_Q8!$R$5:$R$254,DB_Q8!$D$5:$D$254,I$49),SUMIFS(DB_Q8!$R$5:$R$254,DB_Q8!$E$5:$E$254,$J$4,DB_Q8!$D$5:$D$254,I$49))</f>
        <v>0</v>
      </c>
      <c r="J62" s="414">
        <f>IF($J$4="Todas",SUMIFS(DB_Q8!$R$5:$R$254,DB_Q8!$D$5:$D$254,J$49),SUMIFS(DB_Q8!$R$5:$R$254,DB_Q8!$E$5:$E$254,$J$4,DB_Q8!$D$5:$D$254,J$49))</f>
        <v>0</v>
      </c>
      <c r="K62" s="414">
        <f>IF($J$4="Todas",SUMIFS(DB_Q8!$R$5:$R$254,DB_Q8!$D$5:$D$254,K$49),SUMIFS(DB_Q8!$R$5:$R$254,DB_Q8!$E$5:$E$254,$J$4,DB_Q8!$D$5:$D$254,K$49))</f>
        <v>0</v>
      </c>
      <c r="L62" s="415">
        <f t="shared" si="22"/>
        <v>0</v>
      </c>
      <c r="M62" s="415">
        <f t="shared" si="22"/>
        <v>0</v>
      </c>
      <c r="N62" s="415">
        <f t="shared" si="22"/>
        <v>0</v>
      </c>
      <c r="O62" s="415">
        <f t="shared" si="22"/>
        <v>3.4482758620689655E-2</v>
      </c>
      <c r="P62" s="415">
        <f t="shared" si="22"/>
        <v>0.11764705882352941</v>
      </c>
      <c r="Q62" s="415">
        <f t="shared" si="22"/>
        <v>0</v>
      </c>
      <c r="R62" s="415">
        <f t="shared" si="22"/>
        <v>0</v>
      </c>
      <c r="S62" s="415">
        <f t="shared" si="22"/>
        <v>0</v>
      </c>
      <c r="T62" s="253"/>
      <c r="U62" s="253"/>
    </row>
    <row r="63" spans="1:21" ht="15" customHeight="1">
      <c r="B63" s="493" t="s">
        <v>170</v>
      </c>
      <c r="C63" s="484">
        <f t="shared" si="23"/>
        <v>2.0000000000000002E-7</v>
      </c>
      <c r="D63" s="494">
        <f>IF($J$4="Todas",SUMIFS(DB_Q8!$S$5:$S$254,DB_Q8!$D$5:$D$254,D$49),SUMIFS(DB_Q8!$S$5:$S$254,DB_Q8!$E$5:$E$254,$J$4,DB_Q8!$D$5:$D$254,D$49))</f>
        <v>0</v>
      </c>
      <c r="E63" s="494">
        <f>IF($J$4="Todas",SUMIFS(DB_Q8!$S$5:$S$254,DB_Q8!$D$5:$D$254,E$49),SUMIFS(DB_Q8!$S$5:$S$254,DB_Q8!$E$5:$E$254,$J$4,DB_Q8!$D$5:$D$254,E$49))</f>
        <v>0</v>
      </c>
      <c r="F63" s="494">
        <f>IF($J$4="Todas",SUMIFS(DB_Q8!$S$5:$S$254,DB_Q8!$D$5:$D$254,F$49),SUMIFS(DB_Q8!$S$5:$S$254,DB_Q8!$E$5:$E$254,$J$4,DB_Q8!$D$5:$D$254,F$49))</f>
        <v>0</v>
      </c>
      <c r="G63" s="494">
        <f>IF($J$4="Todas",SUMIFS(DB_Q8!$S$5:$S$254,DB_Q8!$D$5:$D$254,G$49),SUMIFS(DB_Q8!$S$5:$S$254,DB_Q8!$E$5:$E$254,$J$4,DB_Q8!$D$5:$D$254,G$49))</f>
        <v>0</v>
      </c>
      <c r="H63" s="494">
        <f>IF($J$4="Todas",SUMIFS(DB_Q8!$S$5:$S$254,DB_Q8!$D$5:$D$254,H$49),SUMIFS(DB_Q8!$S$5:$S$254,DB_Q8!$E$5:$E$254,$J$4,DB_Q8!$D$5:$D$254,H$49))</f>
        <v>0</v>
      </c>
      <c r="I63" s="494">
        <f>IF($J$4="Todas",SUMIFS(DB_Q8!$S$5:$S$254,DB_Q8!$D$5:$D$254,I$49),SUMIFS(DB_Q8!$S$5:$S$254,DB_Q8!$E$5:$E$254,$J$4,DB_Q8!$D$5:$D$254,I$49))</f>
        <v>0</v>
      </c>
      <c r="J63" s="494">
        <f>IF($J$4="Todas",SUMIFS(DB_Q8!$S$5:$S$254,DB_Q8!$D$5:$D$254,J$49),SUMIFS(DB_Q8!$S$5:$S$254,DB_Q8!$E$5:$E$254,$J$4,DB_Q8!$D$5:$D$254,J$49))</f>
        <v>0</v>
      </c>
      <c r="K63" s="494">
        <f>IF($J$4="Todas",SUMIFS(DB_Q8!$S$5:$S$254,DB_Q8!$D$5:$D$254,K$49),SUMIFS(DB_Q8!$S$5:$S$254,DB_Q8!$E$5:$E$254,$J$4,DB_Q8!$D$5:$D$254,K$49))</f>
        <v>0</v>
      </c>
      <c r="L63" s="495">
        <f t="shared" si="22"/>
        <v>0</v>
      </c>
      <c r="M63" s="495">
        <f t="shared" si="22"/>
        <v>0</v>
      </c>
      <c r="N63" s="495">
        <f t="shared" si="22"/>
        <v>0</v>
      </c>
      <c r="O63" s="495">
        <f t="shared" si="22"/>
        <v>0</v>
      </c>
      <c r="P63" s="495">
        <f t="shared" si="22"/>
        <v>0</v>
      </c>
      <c r="Q63" s="495">
        <f t="shared" si="22"/>
        <v>0</v>
      </c>
      <c r="R63" s="495">
        <f t="shared" si="22"/>
        <v>0</v>
      </c>
      <c r="S63" s="495">
        <f t="shared" si="22"/>
        <v>0</v>
      </c>
      <c r="T63" s="253"/>
      <c r="U63" s="253"/>
    </row>
    <row r="64" spans="1:21" ht="15" customHeight="1">
      <c r="B64" s="493" t="s">
        <v>74</v>
      </c>
      <c r="C64" s="484">
        <f t="shared" si="23"/>
        <v>2.4000000000000003E-7</v>
      </c>
      <c r="D64" s="494">
        <f>IF($J$4="Todas",SUMIFS(DB_Q8!$T$5:$T$254,DB_Q8!$D$5:$D$254,D$49),SUMIFS(DB_Q8!$T$5:$T$254,DB_Q8!$E$5:$E$254,$J$4,DB_Q8!$D$5:$D$254,D$49))</f>
        <v>0</v>
      </c>
      <c r="E64" s="494">
        <f>IF($J$4="Todas",SUMIFS(DB_Q8!$T$5:$T$254,DB_Q8!$D$5:$D$254,E$49),SUMIFS(DB_Q8!$T$5:$T$254,DB_Q8!$E$5:$E$254,$J$4,DB_Q8!$D$5:$D$254,E$49))</f>
        <v>0</v>
      </c>
      <c r="F64" s="494">
        <f>IF($J$4="Todas",SUMIFS(DB_Q8!$T$5:$T$254,DB_Q8!$D$5:$D$254,F$49),SUMIFS(DB_Q8!$T$5:$T$254,DB_Q8!$E$5:$E$254,$J$4,DB_Q8!$D$5:$D$254,F$49))</f>
        <v>0</v>
      </c>
      <c r="G64" s="494">
        <f>IF($J$4="Todas",SUMIFS(DB_Q8!$T$5:$T$254,DB_Q8!$D$5:$D$254,G$49),SUMIFS(DB_Q8!$T$5:$T$254,DB_Q8!$E$5:$E$254,$J$4,DB_Q8!$D$5:$D$254,G$49))</f>
        <v>0</v>
      </c>
      <c r="H64" s="494">
        <f>IF($J$4="Todas",SUMIFS(DB_Q8!$T$5:$T$254,DB_Q8!$D$5:$D$254,H$49),SUMIFS(DB_Q8!$T$5:$T$254,DB_Q8!$E$5:$E$254,$J$4,DB_Q8!$D$5:$D$254,H$49))</f>
        <v>0</v>
      </c>
      <c r="I64" s="494">
        <f>IF($J$4="Todas",SUMIFS(DB_Q8!$T$5:$T$254,DB_Q8!$D$5:$D$254,I$49),SUMIFS(DB_Q8!$T$5:$T$254,DB_Q8!$E$5:$E$254,$J$4,DB_Q8!$D$5:$D$254,I$49))</f>
        <v>0</v>
      </c>
      <c r="J64" s="494">
        <f>IF($J$4="Todas",SUMIFS(DB_Q8!$T$5:$T$254,DB_Q8!$D$5:$D$254,J$49),SUMIFS(DB_Q8!$T$5:$T$254,DB_Q8!$E$5:$E$254,$J$4,DB_Q8!$D$5:$D$254,J$49))</f>
        <v>0</v>
      </c>
      <c r="K64" s="494">
        <f>IF($J$4="Todas",SUMIFS(DB_Q8!$T$5:$T$254,DB_Q8!$D$5:$D$254,K$49),SUMIFS(DB_Q8!$T$5:$T$254,DB_Q8!$E$5:$E$254,$J$4,DB_Q8!$D$5:$D$254,K$49))</f>
        <v>0</v>
      </c>
      <c r="L64" s="495">
        <f t="shared" si="22"/>
        <v>0</v>
      </c>
      <c r="M64" s="495">
        <f t="shared" si="22"/>
        <v>0</v>
      </c>
      <c r="N64" s="495">
        <f t="shared" si="22"/>
        <v>0</v>
      </c>
      <c r="O64" s="495">
        <f t="shared" si="22"/>
        <v>0</v>
      </c>
      <c r="P64" s="495">
        <f t="shared" si="22"/>
        <v>0</v>
      </c>
      <c r="Q64" s="495">
        <f t="shared" si="22"/>
        <v>0</v>
      </c>
      <c r="R64" s="495">
        <f t="shared" si="22"/>
        <v>0</v>
      </c>
      <c r="S64" s="495">
        <f t="shared" si="22"/>
        <v>0</v>
      </c>
      <c r="T64" s="253"/>
      <c r="U64" s="253"/>
    </row>
    <row r="65" spans="1:45" ht="15" customHeight="1" thickBot="1">
      <c r="B65" s="487" t="s">
        <v>90</v>
      </c>
      <c r="C65" s="489">
        <f t="shared" si="23"/>
        <v>0.92800000000000005</v>
      </c>
      <c r="D65" s="422">
        <f>IF($B$4="Entrevistas totales",IF($J$4="Todas",SUMIFS(DB_Q8!$U$5:$U$254,DB_Q8!$D$5:$D$254,D$49),SUMIFS(DB_Q8!$U$5:$U$254,DB_Q8!$B$5:$B$254,D$49,DB_Q8!$E$5:$E$254,$J$4)),IF($J$4="Todas",SUMIFS(DB_Q8!$U$5:$U$254,DB_Q8!$G$5:$G$254,1,DB_Q8!$D$5:$D$254,D$49),SUMIFS(DB_Q8!$U$5:$U$254,DB_Q8!$G$5:$G$254,1,DB_Q8!$D$5:$D$254,D$49,DB_Q8!$E$5:$E$254,$J$4)))</f>
        <v>54</v>
      </c>
      <c r="E65" s="422">
        <f>IF($B$4="Entrevistas totales",IF($J$4="Todas",SUMIFS(DB_Q8!$U$5:$U$254,DB_Q8!$D$5:$D$254,E$49),SUMIFS(DB_Q8!$U$5:$U$254,DB_Q8!$B$5:$B$254,E$49,DB_Q8!$E$5:$E$254,$J$4)),IF($J$4="Todas",SUMIFS(DB_Q8!$U$5:$U$254,DB_Q8!$G$5:$G$254,1,DB_Q8!$D$5:$D$254,E$49),SUMIFS(DB_Q8!$U$5:$U$254,DB_Q8!$G$5:$G$254,1,DB_Q8!$D$5:$D$254,E$49,DB_Q8!$E$5:$E$254,$J$4)))</f>
        <v>50</v>
      </c>
      <c r="F65" s="422">
        <f>IF($B$4="Entrevistas totales",IF($J$4="Todas",SUMIFS(DB_Q8!$U$5:$U$254,DB_Q8!$D$5:$D$254,F$49),SUMIFS(DB_Q8!$U$5:$U$254,DB_Q8!$B$5:$B$254,F$49,DB_Q8!$E$5:$E$254,$J$4)),IF($J$4="Todas",SUMIFS(DB_Q8!$U$5:$U$254,DB_Q8!$G$5:$G$254,1,DB_Q8!$D$5:$D$254,F$49),SUMIFS(DB_Q8!$U$5:$U$254,DB_Q8!$G$5:$G$254,1,DB_Q8!$D$5:$D$254,F$49,DB_Q8!$E$5:$E$254,$J$4)))</f>
        <v>45</v>
      </c>
      <c r="G65" s="422">
        <f>IF($B$4="Entrevistas totales",IF($J$4="Todas",SUMIFS(DB_Q8!$U$5:$U$254,DB_Q8!$D$5:$D$254,G$49),SUMIFS(DB_Q8!$U$5:$U$254,DB_Q8!$B$5:$B$254,G$49,DB_Q8!$E$5:$E$254,$J$4)),IF($J$4="Todas",SUMIFS(DB_Q8!$U$5:$U$254,DB_Q8!$G$5:$G$254,1,DB_Q8!$D$5:$D$254,G$49),SUMIFS(DB_Q8!$U$5:$U$254,DB_Q8!$G$5:$G$254,1,DB_Q8!$D$5:$D$254,G$49,DB_Q8!$E$5:$E$254,$J$4)))</f>
        <v>31</v>
      </c>
      <c r="H65" s="422">
        <f>IF($B$4="Entrevistas totales",IF($J$4="Todas",SUMIFS(DB_Q8!$U$5:$U$254,DB_Q8!$D$5:$D$254,H$49),SUMIFS(DB_Q8!$U$5:$U$254,DB_Q8!$B$5:$B$254,H$49,DB_Q8!$E$5:$E$254,$J$4)),IF($J$4="Todas",SUMIFS(DB_Q8!$U$5:$U$254,DB_Q8!$G$5:$G$254,1,DB_Q8!$D$5:$D$254,H$49),SUMIFS(DB_Q8!$U$5:$U$254,DB_Q8!$G$5:$G$254,1,DB_Q8!$D$5:$D$254,H$49,DB_Q8!$E$5:$E$254,$J$4)))</f>
        <v>12</v>
      </c>
      <c r="I65" s="422">
        <f>IF($B$4="Entrevistas totales",IF($J$4="Todas",SUMIFS(DB_Q8!$U$5:$U$254,DB_Q8!$D$5:$D$254,I$49),SUMIFS(DB_Q8!$U$5:$U$254,DB_Q8!$B$5:$B$254,I$49,DB_Q8!$E$5:$E$254,$J$4)),IF($J$4="Todas",SUMIFS(DB_Q8!$U$5:$U$254,DB_Q8!$G$5:$G$254,1,DB_Q8!$D$5:$D$254,I$49),SUMIFS(DB_Q8!$U$5:$U$254,DB_Q8!$G$5:$G$254,1,DB_Q8!$D$5:$D$254,I$49,DB_Q8!$E$5:$E$254,$J$4)))</f>
        <v>26</v>
      </c>
      <c r="J65" s="422">
        <f>IF($B$4="Entrevistas totales",IF($J$4="Todas",SUMIFS(DB_Q8!$U$5:$U$254,DB_Q8!$D$5:$D$254,J$49),SUMIFS(DB_Q8!$U$5:$U$254,DB_Q8!$B$5:$B$254,J$49,DB_Q8!$E$5:$E$254,$J$4)),IF($J$4="Todas",SUMIFS(DB_Q8!$U$5:$U$254,DB_Q8!$G$5:$G$254,1,DB_Q8!$D$5:$D$254,J$49),SUMIFS(DB_Q8!$U$5:$U$254,DB_Q8!$G$5:$G$254,1,DB_Q8!$D$5:$D$254,J$49,DB_Q8!$E$5:$E$254,$J$4)))</f>
        <v>8</v>
      </c>
      <c r="K65" s="422">
        <f>IF($B$4="Entrevistas totales",IF($J$4="Todas",SUMIFS(DB_Q8!$U$5:$U$254,DB_Q8!$D$5:$D$254,K$49),SUMIFS(DB_Q8!$U$5:$U$254,DB_Q8!$B$5:$B$254,K$49,DB_Q8!$E$5:$E$254,$J$4)),IF($J$4="Todas",SUMIFS(DB_Q8!$U$5:$U$254,DB_Q8!$G$5:$G$254,1,DB_Q8!$D$5:$D$254,K$49),SUMIFS(DB_Q8!$U$5:$U$254,DB_Q8!$G$5:$G$254,1,DB_Q8!$D$5:$D$254,K$49,DB_Q8!$E$5:$E$254,$J$4)))</f>
        <v>6</v>
      </c>
      <c r="L65" s="423">
        <f t="shared" si="22"/>
        <v>1.4210526315789473</v>
      </c>
      <c r="M65" s="423">
        <f t="shared" si="22"/>
        <v>1.4705882352941178</v>
      </c>
      <c r="N65" s="423">
        <f t="shared" si="22"/>
        <v>1.5517241379310345</v>
      </c>
      <c r="O65" s="423">
        <f t="shared" si="22"/>
        <v>1.0689655172413792</v>
      </c>
      <c r="P65" s="423">
        <f t="shared" si="22"/>
        <v>0.70588235294117652</v>
      </c>
      <c r="Q65" s="423">
        <f t="shared" si="22"/>
        <v>1.0833333333333333</v>
      </c>
      <c r="R65" s="423">
        <f t="shared" si="22"/>
        <v>1</v>
      </c>
      <c r="S65" s="423">
        <f t="shared" si="22"/>
        <v>0.8571428571428571</v>
      </c>
      <c r="T65" s="253"/>
      <c r="U65" s="253"/>
    </row>
    <row r="66" spans="1:45" ht="15" customHeight="1" thickTop="1">
      <c r="D66" s="270">
        <f>IF($J$4="Todas",COUNTIF(DB_Q8!$D$5:$D$254,D$49),COUNTIFS(DB_Q8!$D$5:$D$254,D$49,DB_Q8!$E$5:$E$254,$J$4))</f>
        <v>54</v>
      </c>
      <c r="E66" s="270">
        <f>IF($J$4="Todas",COUNTIF(DB_Q8!$D$5:$D$254,E$49),COUNTIFS(DB_Q8!$D$5:$D$254,E$49,DB_Q8!$E$5:$E$254,$J$4))</f>
        <v>52</v>
      </c>
      <c r="F66" s="270">
        <f>IF($J$4="Todas",COUNTIF(DB_Q8!$D$5:$D$254,F$49),COUNTIFS(DB_Q8!$D$5:$D$254,F$49,DB_Q8!$E$5:$E$254,$J$4))</f>
        <v>48</v>
      </c>
      <c r="G66" s="270">
        <f>IF($J$4="Todas",COUNTIF(DB_Q8!$D$5:$D$254,G$49),COUNTIFS(DB_Q8!$D$5:$D$254,G$49,DB_Q8!$E$5:$E$254,$J$4))</f>
        <v>36</v>
      </c>
      <c r="H66" s="270">
        <f>IF($J$4="Todas",COUNTIF(DB_Q8!$D$5:$D$254,H$49),COUNTIFS(DB_Q8!$D$5:$D$254,H$49,DB_Q8!$E$5:$E$254,$J$4))</f>
        <v>17</v>
      </c>
      <c r="I66" s="270">
        <f>IF($J$4="Todas",COUNTIF(DB_Q8!$D$5:$D$254,I$49),COUNTIFS(DB_Q8!$D$5:$D$254,I$49,DB_Q8!$E$5:$E$254,$J$4))</f>
        <v>26</v>
      </c>
      <c r="J66" s="270">
        <f>IF($J$4="Todas",COUNTIF(DB_Q8!$D$5:$D$254,J$49),COUNTIFS(DB_Q8!$D$5:$D$254,J$49,DB_Q8!$E$5:$E$254,$J$4))</f>
        <v>10</v>
      </c>
      <c r="K66" s="270">
        <f>IF($J$4="Todas",COUNTIF(DB_Q8!$D$5:$D$254,K$49),COUNTIFS(DB_Q8!$D$5:$D$254,K$49,DB_Q8!$E$5:$E$254,$J$4))</f>
        <v>7</v>
      </c>
      <c r="L66" s="497"/>
      <c r="M66" s="497"/>
      <c r="N66" s="497"/>
      <c r="O66" s="497"/>
      <c r="P66" s="497"/>
      <c r="Q66" s="508"/>
      <c r="R66" s="342"/>
      <c r="S66" s="497"/>
    </row>
    <row r="67" spans="1:45" s="342" customFormat="1" ht="15.75" customHeight="1">
      <c r="A67" s="269"/>
      <c r="B67" s="496"/>
      <c r="C67" s="270"/>
      <c r="D67" s="509"/>
      <c r="E67" s="509"/>
      <c r="F67" s="509"/>
      <c r="G67" s="509"/>
      <c r="H67" s="509"/>
      <c r="I67" s="509"/>
      <c r="J67" s="509"/>
      <c r="K67" s="509"/>
      <c r="L67" s="509"/>
      <c r="M67" s="509"/>
      <c r="N67" s="509"/>
      <c r="O67" s="509"/>
      <c r="P67" s="270"/>
      <c r="Q67" s="510"/>
      <c r="R67" s="510"/>
      <c r="S67" s="510"/>
      <c r="T67" s="510"/>
      <c r="U67" s="510"/>
      <c r="V67" s="510"/>
      <c r="W67" s="510"/>
      <c r="X67" s="510"/>
      <c r="Y67" s="510"/>
      <c r="Z67" s="510"/>
      <c r="AA67" s="510"/>
      <c r="AB67" s="510"/>
      <c r="AC67" s="510"/>
      <c r="AD67" s="510"/>
      <c r="AE67" s="510"/>
      <c r="AF67" s="510"/>
      <c r="AG67" s="510"/>
      <c r="AH67" s="510"/>
      <c r="AI67" s="510"/>
      <c r="AJ67" s="510"/>
      <c r="AK67" s="510"/>
      <c r="AL67" s="510"/>
      <c r="AM67" s="510"/>
      <c r="AN67" s="511"/>
      <c r="AO67" s="511"/>
      <c r="AP67" s="511"/>
      <c r="AQ67" s="370"/>
      <c r="AR67" s="370"/>
      <c r="AS67" s="370"/>
    </row>
    <row r="68" spans="1:45" s="342" customFormat="1" ht="15" customHeight="1">
      <c r="A68" s="269"/>
      <c r="C68" s="500"/>
      <c r="T68" s="511"/>
      <c r="U68" s="511"/>
      <c r="V68" s="511"/>
      <c r="W68" s="511"/>
      <c r="X68" s="511"/>
      <c r="Y68" s="511"/>
      <c r="Z68" s="511"/>
      <c r="AA68" s="511"/>
      <c r="AB68" s="511"/>
      <c r="AC68" s="511"/>
      <c r="AD68" s="511"/>
      <c r="AE68" s="511"/>
      <c r="AF68" s="511"/>
      <c r="AG68" s="511"/>
      <c r="AH68" s="511"/>
      <c r="AI68" s="511"/>
      <c r="AJ68" s="511"/>
      <c r="AK68" s="511"/>
      <c r="AL68" s="511"/>
      <c r="AM68" s="511"/>
      <c r="AN68" s="511"/>
      <c r="AO68" s="511"/>
      <c r="AP68" s="511"/>
      <c r="AQ68" s="370"/>
      <c r="AR68" s="370"/>
      <c r="AS68" s="370"/>
    </row>
    <row r="69" spans="1:45" ht="15" customHeight="1">
      <c r="D69" s="278" t="s">
        <v>296</v>
      </c>
      <c r="E69" s="278"/>
      <c r="F69" s="278"/>
      <c r="G69" s="441"/>
      <c r="H69" s="442"/>
      <c r="I69" s="441"/>
      <c r="J69" s="278" t="s">
        <v>297</v>
      </c>
      <c r="K69" s="278"/>
      <c r="L69" s="278"/>
      <c r="M69" s="278"/>
      <c r="N69" s="278"/>
      <c r="O69" s="204"/>
      <c r="P69" s="204"/>
      <c r="Q69" s="204"/>
      <c r="R69" s="162"/>
      <c r="S69" s="162"/>
      <c r="T69" s="371"/>
      <c r="U69" s="371"/>
      <c r="V69" s="512"/>
      <c r="W69" s="512"/>
      <c r="X69" s="512"/>
      <c r="Y69" s="512"/>
      <c r="Z69" s="512"/>
      <c r="AA69" s="512"/>
      <c r="AB69" s="512"/>
      <c r="AC69" s="512"/>
      <c r="AD69" s="512"/>
      <c r="AE69" s="512"/>
      <c r="AF69" s="512"/>
      <c r="AG69" s="512"/>
      <c r="AH69" s="512"/>
      <c r="AI69" s="512"/>
      <c r="AJ69" s="512"/>
      <c r="AK69" s="512"/>
      <c r="AL69" s="512"/>
      <c r="AM69" s="512"/>
      <c r="AN69" s="513"/>
      <c r="AO69" s="513"/>
      <c r="AP69" s="513"/>
      <c r="AQ69" s="514"/>
      <c r="AR69" s="514"/>
      <c r="AS69" s="514"/>
    </row>
    <row r="70" spans="1:45" ht="15" customHeight="1">
      <c r="B70" s="491" t="str">
        <f>$B$4</f>
        <v>Entrevistas totales</v>
      </c>
      <c r="D70" s="434" t="s">
        <v>89</v>
      </c>
      <c r="E70" s="434" t="s">
        <v>0</v>
      </c>
      <c r="F70" s="434" t="s">
        <v>90</v>
      </c>
      <c r="G70" s="435" t="s">
        <v>89</v>
      </c>
      <c r="H70" s="435" t="s">
        <v>0</v>
      </c>
      <c r="I70" s="515" t="s">
        <v>90</v>
      </c>
      <c r="J70" s="434" t="s">
        <v>242</v>
      </c>
      <c r="K70" s="434" t="s">
        <v>243</v>
      </c>
      <c r="L70" s="434" t="s">
        <v>244</v>
      </c>
      <c r="M70" s="434" t="s">
        <v>245</v>
      </c>
      <c r="N70" s="434" t="s">
        <v>90</v>
      </c>
      <c r="O70" s="435" t="s">
        <v>242</v>
      </c>
      <c r="P70" s="435" t="s">
        <v>243</v>
      </c>
      <c r="Q70" s="435" t="s">
        <v>244</v>
      </c>
      <c r="R70" s="435" t="s">
        <v>245</v>
      </c>
      <c r="S70" s="435" t="s">
        <v>90</v>
      </c>
      <c r="T70" s="252"/>
      <c r="U70" s="252"/>
      <c r="V70" s="516"/>
      <c r="W70" s="516"/>
      <c r="X70" s="516"/>
      <c r="Y70" s="517"/>
      <c r="Z70" s="517"/>
      <c r="AA70" s="517"/>
      <c r="AB70" s="516"/>
      <c r="AC70" s="516"/>
      <c r="AD70" s="516"/>
      <c r="AE70" s="517"/>
      <c r="AF70" s="517"/>
      <c r="AG70" s="517"/>
      <c r="AH70" s="516"/>
      <c r="AI70" s="516"/>
      <c r="AJ70" s="516"/>
      <c r="AK70" s="517"/>
      <c r="AL70" s="517"/>
      <c r="AM70" s="517"/>
      <c r="AN70" s="513"/>
      <c r="AO70" s="513"/>
      <c r="AP70" s="513"/>
      <c r="AQ70" s="514"/>
      <c r="AR70" s="514"/>
      <c r="AS70" s="514"/>
    </row>
    <row r="71" spans="1:45" s="502" customFormat="1" ht="15" customHeight="1" thickBot="1">
      <c r="A71" s="485"/>
      <c r="B71" s="492" t="str">
        <f>"Zona climática: "&amp;$J$4</f>
        <v>Zona climática: Todas</v>
      </c>
      <c r="C71" s="398">
        <f>IFERROR(IF($B$4="Conocimiento general",SUM(D71:E71)/IF($J$4="Todas",COUNT(DB_Q8!$A$5:$A$254),COUNTIF(DB_Q8!$E$5:$E$254,$J$4)),1-C78),)</f>
        <v>0.68399999999999994</v>
      </c>
      <c r="D71" s="399">
        <f>IF($J$4="Todas",COUNTIFS(DB_Q8!$F$5:$F$254,D$70,DB_Q8!$G$5:$G$254,1),COUNTIFS(DB_Q8!$E$5:$E$254,$J$4,DB_Q8!$F$5:$F$254,D$70,DB_Q8!$G$5:$G$254,1))</f>
        <v>96</v>
      </c>
      <c r="E71" s="399">
        <f>IF($J$4="Todas",COUNTIFS(DB_Q8!$F$5:$F$254,E$70,DB_Q8!$G$5:$G$254,1),COUNTIFS(DB_Q8!$E$5:$E$254,$J$4,DB_Q8!$F$5:$F$254,E$70,DB_Q8!$G$5:$G$254,1))</f>
        <v>83</v>
      </c>
      <c r="F71" s="399">
        <f>IF($J$4="Todas",COUNTIFS(DB_Q8!$F$5:$F$254,F$70,DB_Q8!$G$5:$G$254,1),COUNTIFS(DB_Q8!$E$5:$E$254,$J$4,DB_Q8!$F$5:$F$254,F$70,DB_Q8!$G$5:$G$254,1))</f>
        <v>7</v>
      </c>
      <c r="G71" s="400">
        <f>IFERROR(D71/D$87,)</f>
        <v>0.84955752212389379</v>
      </c>
      <c r="H71" s="400">
        <f>IFERROR(E71/E$87,)</f>
        <v>0.6484375</v>
      </c>
      <c r="I71" s="518">
        <f>IFERROR(F71/F$87,)</f>
        <v>0.77777777777777779</v>
      </c>
      <c r="J71" s="399">
        <f>IF($J$4="Todas",COUNTIFS(DB_Q8!$C$5:$C$254,J$70,DB_Q8!$G$5:$G$254,1),COUNTIFS(DB_Q8!$E$5:$E$254,$J$4,DB_Q8!$C$5:$C$254,J$70,DB_Q8!$G$5:$G$254,1))</f>
        <v>19</v>
      </c>
      <c r="K71" s="399">
        <f>IF($J$4="Todas",COUNTIFS(DB_Q8!$C$5:$C$254,K$70,DB_Q8!$G$5:$G$254,1),COUNTIFS(DB_Q8!$E$5:$E$254,$J$4,DB_Q8!$C$5:$C$254,K$70,DB_Q8!$G$5:$G$254,1))</f>
        <v>56</v>
      </c>
      <c r="L71" s="399">
        <f>IF($J$4="Todas",COUNTIFS(DB_Q8!$C$5:$C$254,L$70,DB_Q8!$G$5:$G$254,1),COUNTIFS(DB_Q8!$E$5:$E$254,$J$4,DB_Q8!$C$5:$C$254,L$70,DB_Q8!$G$5:$G$254,1))</f>
        <v>83</v>
      </c>
      <c r="M71" s="399">
        <f>IF($J$4="Todas",COUNTIFS(DB_Q8!$C$5:$C$254,M$70,DB_Q8!$G$5:$G$254,1),COUNTIFS(DB_Q8!$E$5:$E$254,$J$4,DB_Q8!$C$5:$C$254,M$70,DB_Q8!$G$5:$G$254,1))</f>
        <v>21</v>
      </c>
      <c r="N71" s="399">
        <f>IF($J$4="Todas",COUNTIFS(DB_Q8!$C$5:$C$254,N$70,DB_Q8!$G$5:$G$254,1),COUNTIFS(DB_Q8!$E$5:$E$254,$J$4,DB_Q8!$C$5:$C$254,N$70,DB_Q8!$G$5:$G$254,1))</f>
        <v>7</v>
      </c>
      <c r="O71" s="400">
        <f>IFERROR(J71/J$87,)</f>
        <v>0.48717948717948717</v>
      </c>
      <c r="P71" s="400">
        <f>IFERROR(K71/K$87,)</f>
        <v>0.8</v>
      </c>
      <c r="Q71" s="400">
        <f>IFERROR(L71/L$87,)</f>
        <v>0.78301886792452835</v>
      </c>
      <c r="R71" s="400">
        <f>IFERROR(M71/M$87,)</f>
        <v>0.95454545454545459</v>
      </c>
      <c r="S71" s="400">
        <f>IFERROR(N71/N$87,)</f>
        <v>0.53846153846153844</v>
      </c>
      <c r="T71" s="501"/>
      <c r="U71" s="501"/>
      <c r="V71" s="519"/>
      <c r="W71" s="519"/>
      <c r="X71" s="519"/>
      <c r="Y71" s="520"/>
      <c r="Z71" s="520"/>
      <c r="AA71" s="520"/>
      <c r="AB71" s="519"/>
      <c r="AC71" s="519"/>
      <c r="AD71" s="519"/>
      <c r="AE71" s="520"/>
      <c r="AF71" s="520"/>
      <c r="AG71" s="520"/>
      <c r="AH71" s="519"/>
      <c r="AI71" s="519"/>
      <c r="AJ71" s="519"/>
      <c r="AK71" s="520"/>
      <c r="AL71" s="520"/>
      <c r="AM71" s="520"/>
      <c r="AN71" s="521"/>
      <c r="AO71" s="521"/>
      <c r="AP71" s="521"/>
      <c r="AQ71" s="522"/>
      <c r="AR71" s="522"/>
      <c r="AS71" s="522"/>
    </row>
    <row r="72" spans="1:45" ht="15" customHeight="1" thickTop="1">
      <c r="B72" s="458" t="s">
        <v>70</v>
      </c>
      <c r="C72" s="460">
        <f>VLOOKUP(B72,$B$9:$C$15,2,)</f>
        <v>9.1999999999999998E-2</v>
      </c>
      <c r="D72" s="407">
        <f>IF($J$4="Todas",SUMIFS(DB_Q8!$H$5:$H$254,DB_Q8!$F$5:$F$254,D$70),SUMIFS(DB_Q8!$H$5:$H$254,DB_Q8!$E$5:$E$254,$J$4,DB_Q8!$F$5:$F$254,D$70))</f>
        <v>12</v>
      </c>
      <c r="E72" s="407">
        <f>IF($J$4="Todas",SUMIFS(DB_Q8!$H$5:$H$254,DB_Q8!$F$5:$F$254,E$70),SUMIFS(DB_Q8!$H$5:$H$254,DB_Q8!$E$5:$E$254,$J$4,DB_Q8!$F$5:$F$254,E$70))</f>
        <v>11</v>
      </c>
      <c r="F72" s="407">
        <f>IF($J$4="Todas",SUMIFS(DB_Q8!$H$5:$H$254,DB_Q8!$F$5:$F$254,F$70),SUMIFS(DB_Q8!$H$5:$H$254,DB_Q8!$E$5:$E$254,$J$4,DB_Q8!$F$5:$F$254,F$70))</f>
        <v>0</v>
      </c>
      <c r="G72" s="408">
        <f t="shared" ref="G72:I78" si="24">IFERROR(IF($B$27="Entrevistas totales",D72/D$87,D72/D$71),)</f>
        <v>0.125</v>
      </c>
      <c r="H72" s="408">
        <f t="shared" si="24"/>
        <v>0.13253012048192772</v>
      </c>
      <c r="I72" s="523">
        <f t="shared" si="24"/>
        <v>0</v>
      </c>
      <c r="J72" s="407">
        <f>IF($J$4="Todas",SUMIFS(DB_Q8!$H$5:$H$254,DB_Q8!$C$5:$C$254,J$70),SUMIFS(DB_Q8!$H$5:$H$254,DB_Q8!$E$5:$E$254,$J$4,DB_Q8!$C$5:$C$254,J$70))</f>
        <v>5</v>
      </c>
      <c r="K72" s="407">
        <f>IF($J$4="Todas",SUMIFS(DB_Q8!$H$5:$H$254,DB_Q8!$C$5:$C$254,K$70),SUMIFS(DB_Q8!$H$5:$H$254,DB_Q8!$E$5:$E$254,$J$4,DB_Q8!$C$5:$C$254,K$70))</f>
        <v>7</v>
      </c>
      <c r="L72" s="407">
        <f>IF($J$4="Todas",SUMIFS(DB_Q8!$H$5:$H$254,DB_Q8!$C$5:$C$254,L$70),SUMIFS(DB_Q8!$H$5:$H$254,DB_Q8!$E$5:$E$254,$J$4,DB_Q8!$C$5:$C$254,L$70))</f>
        <v>3</v>
      </c>
      <c r="M72" s="407">
        <f>IF($J$4="Todas",SUMIFS(DB_Q8!$H$5:$H$254,DB_Q8!$C$5:$C$254,M$70),SUMIFS(DB_Q8!$H$5:$H$254,DB_Q8!$E$5:$E$254,$J$4,DB_Q8!$C$5:$C$254,M$70))</f>
        <v>6</v>
      </c>
      <c r="N72" s="407">
        <f>IF($J$4="Todas",SUMIFS(DB_Q8!$H$5:$H$254,DB_Q8!$C$5:$C$254,N$70),SUMIFS(DB_Q8!$H$5:$H$254,DB_Q8!$E$5:$E$254,$J$4,DB_Q8!$C$5:$C$254,N$70))</f>
        <v>2</v>
      </c>
      <c r="O72" s="408">
        <f t="shared" ref="O72:S78" si="25">IFERROR(IF($B$27="Entrevistas totales",J72/J$87,J72/J$71),)</f>
        <v>0.26315789473684209</v>
      </c>
      <c r="P72" s="408">
        <f t="shared" si="25"/>
        <v>0.125</v>
      </c>
      <c r="Q72" s="408">
        <f t="shared" si="25"/>
        <v>3.614457831325301E-2</v>
      </c>
      <c r="R72" s="408">
        <f t="shared" si="25"/>
        <v>0.2857142857142857</v>
      </c>
      <c r="S72" s="408">
        <f t="shared" si="25"/>
        <v>0.2857142857142857</v>
      </c>
      <c r="T72" s="253"/>
      <c r="U72" s="253"/>
      <c r="V72" s="191"/>
      <c r="W72" s="191"/>
      <c r="X72" s="191"/>
      <c r="Y72" s="524"/>
      <c r="Z72" s="524"/>
      <c r="AA72" s="524"/>
      <c r="AB72" s="191"/>
      <c r="AC72" s="191"/>
      <c r="AD72" s="191"/>
      <c r="AE72" s="524"/>
      <c r="AF72" s="524"/>
      <c r="AG72" s="524"/>
      <c r="AH72" s="191"/>
      <c r="AI72" s="191"/>
      <c r="AJ72" s="191"/>
      <c r="AK72" s="524"/>
      <c r="AL72" s="524"/>
      <c r="AM72" s="524"/>
      <c r="AN72" s="513"/>
      <c r="AO72" s="513"/>
      <c r="AP72" s="513"/>
      <c r="AQ72" s="514"/>
      <c r="AR72" s="514"/>
      <c r="AS72" s="514"/>
    </row>
    <row r="73" spans="1:45" ht="15" customHeight="1">
      <c r="B73" s="463" t="s">
        <v>71</v>
      </c>
      <c r="C73" s="465">
        <f t="shared" ref="C73:C78" si="26">VLOOKUP(B73,$B$9:$C$15,2,)</f>
        <v>0.28799999999999998</v>
      </c>
      <c r="D73" s="414">
        <f>IF($J$4="Todas",SUMIFS(DB_Q8!$I$5:$I$254,DB_Q8!$F$5:$F$254,D$70),SUMIFS(DB_Q8!$I$5:$I$254,DB_Q8!$E$5:$E$254,$J$4,DB_Q8!$F$5:$F$254,D$70))</f>
        <v>41</v>
      </c>
      <c r="E73" s="414">
        <f>IF($J$4="Todas",SUMIFS(DB_Q8!$I$5:$I$254,DB_Q8!$F$5:$F$254,E$70),SUMIFS(DB_Q8!$I$5:$I$254,DB_Q8!$E$5:$E$254,$J$4,DB_Q8!$F$5:$F$254,E$70))</f>
        <v>28</v>
      </c>
      <c r="F73" s="414">
        <f>IF($J$4="Todas",SUMIFS(DB_Q8!$I$5:$I$254,DB_Q8!$F$5:$F$254,F$70),SUMIFS(DB_Q8!$I$5:$I$254,DB_Q8!$E$5:$E$254,$J$4,DB_Q8!$F$5:$F$254,F$70))</f>
        <v>3</v>
      </c>
      <c r="G73" s="415">
        <f t="shared" si="24"/>
        <v>0.42708333333333331</v>
      </c>
      <c r="H73" s="415">
        <f t="shared" si="24"/>
        <v>0.33734939759036142</v>
      </c>
      <c r="I73" s="525">
        <f t="shared" si="24"/>
        <v>0.42857142857142855</v>
      </c>
      <c r="J73" s="414">
        <f>IF($J$4="Todas",SUMIFS(DB_Q8!$I$5:$I$254,DB_Q8!$C$5:$C$254,J$70),SUMIFS(DB_Q8!$I$5:$I$254,DB_Q8!$E$5:$E$254,$J$4,DB_Q8!$C$5:$C$254,J$70))</f>
        <v>3</v>
      </c>
      <c r="K73" s="414">
        <f>IF($J$4="Todas",SUMIFS(DB_Q8!$I$5:$I$254,DB_Q8!$C$5:$C$254,K$70),SUMIFS(DB_Q8!$I$5:$I$254,DB_Q8!$E$5:$E$254,$J$4,DB_Q8!$C$5:$C$254,K$70))</f>
        <v>27</v>
      </c>
      <c r="L73" s="414">
        <f>IF($J$4="Todas",SUMIFS(DB_Q8!$I$5:$I$254,DB_Q8!$C$5:$C$254,L$70),SUMIFS(DB_Q8!$I$5:$I$254,DB_Q8!$E$5:$E$254,$J$4,DB_Q8!$C$5:$C$254,L$70))</f>
        <v>37</v>
      </c>
      <c r="M73" s="414">
        <f>IF($J$4="Todas",SUMIFS(DB_Q8!$I$5:$I$254,DB_Q8!$C$5:$C$254,M$70),SUMIFS(DB_Q8!$I$5:$I$254,DB_Q8!$E$5:$E$254,$J$4,DB_Q8!$C$5:$C$254,M$70))</f>
        <v>3</v>
      </c>
      <c r="N73" s="414">
        <f>IF($J$4="Todas",SUMIFS(DB_Q8!$I$5:$I$254,DB_Q8!$C$5:$C$254,N$70),SUMIFS(DB_Q8!$I$5:$I$254,DB_Q8!$E$5:$E$254,$J$4,DB_Q8!$C$5:$C$254,N$70))</f>
        <v>2</v>
      </c>
      <c r="O73" s="415">
        <f t="shared" si="25"/>
        <v>0.15789473684210525</v>
      </c>
      <c r="P73" s="415">
        <f t="shared" si="25"/>
        <v>0.48214285714285715</v>
      </c>
      <c r="Q73" s="415">
        <f t="shared" si="25"/>
        <v>0.44578313253012047</v>
      </c>
      <c r="R73" s="415">
        <f t="shared" si="25"/>
        <v>0.14285714285714285</v>
      </c>
      <c r="S73" s="415">
        <f t="shared" si="25"/>
        <v>0.2857142857142857</v>
      </c>
      <c r="T73" s="253"/>
      <c r="U73" s="253"/>
      <c r="V73" s="191"/>
      <c r="W73" s="191"/>
      <c r="X73" s="191"/>
      <c r="Y73" s="524"/>
      <c r="Z73" s="524"/>
      <c r="AA73" s="524"/>
      <c r="AB73" s="191"/>
      <c r="AC73" s="191"/>
      <c r="AD73" s="191"/>
      <c r="AE73" s="524"/>
      <c r="AF73" s="524"/>
      <c r="AG73" s="524"/>
      <c r="AH73" s="191"/>
      <c r="AI73" s="191"/>
      <c r="AJ73" s="191"/>
      <c r="AK73" s="524"/>
      <c r="AL73" s="524"/>
      <c r="AM73" s="524"/>
      <c r="AN73" s="513"/>
      <c r="AO73" s="513"/>
      <c r="AP73" s="513"/>
      <c r="AQ73" s="514"/>
      <c r="AR73" s="514"/>
      <c r="AS73" s="514"/>
    </row>
    <row r="74" spans="1:45" ht="15" customHeight="1">
      <c r="B74" s="463" t="s">
        <v>72</v>
      </c>
      <c r="C74" s="465">
        <f t="shared" si="26"/>
        <v>1.6E-2</v>
      </c>
      <c r="D74" s="414">
        <f>IF($J$4="Todas",SUMIFS(DB_Q8!$J$5:$J$254,DB_Q8!$F$5:$F$254,D$70),SUMIFS(DB_Q8!$J$5:$J$254,DB_Q8!$E$5:$E$254,$J$4,DB_Q8!$F$5:$F$254,D$70))</f>
        <v>2</v>
      </c>
      <c r="E74" s="414">
        <f>IF($J$4="Todas",SUMIFS(DB_Q8!$J$5:$J$254,DB_Q8!$F$5:$F$254,E$70),SUMIFS(DB_Q8!$J$5:$J$254,DB_Q8!$E$5:$E$254,$J$4,DB_Q8!$F$5:$F$254,E$70))</f>
        <v>2</v>
      </c>
      <c r="F74" s="414">
        <f>IF($J$4="Todas",SUMIFS(DB_Q8!$J$5:$J$254,DB_Q8!$F$5:$F$254,F$70),SUMIFS(DB_Q8!$J$5:$J$254,DB_Q8!$E$5:$E$254,$J$4,DB_Q8!$F$5:$F$254,F$70))</f>
        <v>0</v>
      </c>
      <c r="G74" s="415">
        <f t="shared" si="24"/>
        <v>2.0833333333333332E-2</v>
      </c>
      <c r="H74" s="415">
        <f t="shared" si="24"/>
        <v>2.4096385542168676E-2</v>
      </c>
      <c r="I74" s="525">
        <f t="shared" si="24"/>
        <v>0</v>
      </c>
      <c r="J74" s="414">
        <f>IF($J$4="Todas",SUMIFS(DB_Q8!$J$5:$J$254,DB_Q8!$C$5:$C$254,J$70),SUMIFS(DB_Q8!$J$5:$J$254,DB_Q8!$E$5:$E$254,$J$4,DB_Q8!$C$5:$C$254,J$70))</f>
        <v>0</v>
      </c>
      <c r="K74" s="414">
        <f>IF($J$4="Todas",SUMIFS(DB_Q8!$J$5:$J$254,DB_Q8!$C$5:$C$254,K$70),SUMIFS(DB_Q8!$J$5:$J$254,DB_Q8!$E$5:$E$254,$J$4,DB_Q8!$C$5:$C$254,K$70))</f>
        <v>4</v>
      </c>
      <c r="L74" s="414">
        <f>IF($J$4="Todas",SUMIFS(DB_Q8!$J$5:$J$254,DB_Q8!$C$5:$C$254,L$70),SUMIFS(DB_Q8!$J$5:$J$254,DB_Q8!$E$5:$E$254,$J$4,DB_Q8!$C$5:$C$254,L$70))</f>
        <v>0</v>
      </c>
      <c r="M74" s="414">
        <f>IF($J$4="Todas",SUMIFS(DB_Q8!$J$5:$J$254,DB_Q8!$C$5:$C$254,M$70),SUMIFS(DB_Q8!$J$5:$J$254,DB_Q8!$E$5:$E$254,$J$4,DB_Q8!$C$5:$C$254,M$70))</f>
        <v>0</v>
      </c>
      <c r="N74" s="414">
        <f>IF($J$4="Todas",SUMIFS(DB_Q8!$J$5:$J$254,DB_Q8!$C$5:$C$254,N$70),SUMIFS(DB_Q8!$J$5:$J$254,DB_Q8!$E$5:$E$254,$J$4,DB_Q8!$C$5:$C$254,N$70))</f>
        <v>0</v>
      </c>
      <c r="O74" s="415">
        <f t="shared" si="25"/>
        <v>0</v>
      </c>
      <c r="P74" s="415">
        <f t="shared" si="25"/>
        <v>7.1428571428571425E-2</v>
      </c>
      <c r="Q74" s="415">
        <f t="shared" si="25"/>
        <v>0</v>
      </c>
      <c r="R74" s="415">
        <f t="shared" si="25"/>
        <v>0</v>
      </c>
      <c r="S74" s="415">
        <f t="shared" si="25"/>
        <v>0</v>
      </c>
      <c r="T74" s="253"/>
      <c r="U74" s="253"/>
      <c r="V74" s="191"/>
      <c r="W74" s="191"/>
      <c r="X74" s="191"/>
      <c r="Y74" s="524"/>
      <c r="Z74" s="524"/>
      <c r="AA74" s="524"/>
      <c r="AB74" s="191"/>
      <c r="AC74" s="191"/>
      <c r="AD74" s="191"/>
      <c r="AE74" s="524"/>
      <c r="AF74" s="524"/>
      <c r="AG74" s="524"/>
      <c r="AH74" s="191"/>
      <c r="AI74" s="191"/>
      <c r="AJ74" s="191"/>
      <c r="AK74" s="524"/>
      <c r="AL74" s="524"/>
      <c r="AM74" s="524"/>
      <c r="AN74" s="513"/>
      <c r="AO74" s="513"/>
      <c r="AP74" s="513"/>
      <c r="AQ74" s="514"/>
      <c r="AR74" s="514"/>
      <c r="AS74" s="514"/>
    </row>
    <row r="75" spans="1:45" ht="15" customHeight="1">
      <c r="B75" s="463" t="s">
        <v>73</v>
      </c>
      <c r="C75" s="465">
        <f t="shared" si="26"/>
        <v>0</v>
      </c>
      <c r="D75" s="414">
        <f>IF($J$4="Todas",SUMIFS(DB_Q8!$K$5:$K$254,DB_Q8!$F$5:$F$254,D$70),SUMIFS(DB_Q8!$K$5:$K$254,DB_Q8!$E$5:$E$254,$J$4,DB_Q8!$F$5:$F$254,D$70))</f>
        <v>0</v>
      </c>
      <c r="E75" s="414">
        <f>IF($J$4="Todas",SUMIFS(DB_Q8!$K$5:$K$254,DB_Q8!$F$5:$F$254,E$70),SUMIFS(DB_Q8!$K$5:$K$254,DB_Q8!$E$5:$E$254,$J$4,DB_Q8!$F$5:$F$254,E$70))</f>
        <v>0</v>
      </c>
      <c r="F75" s="414">
        <f>IF($J$4="Todas",SUMIFS(DB_Q8!$K$5:$K$254,DB_Q8!$F$5:$F$254,F$70),SUMIFS(DB_Q8!$K$5:$K$254,DB_Q8!$E$5:$E$254,$J$4,DB_Q8!$F$5:$F$254,F$70))</f>
        <v>0</v>
      </c>
      <c r="G75" s="415">
        <f t="shared" si="24"/>
        <v>0</v>
      </c>
      <c r="H75" s="415">
        <f t="shared" si="24"/>
        <v>0</v>
      </c>
      <c r="I75" s="525">
        <f t="shared" si="24"/>
        <v>0</v>
      </c>
      <c r="J75" s="414">
        <f>IF($J$4="Todas",SUMIFS(DB_Q8!$K$5:$K$254,DB_Q8!$C$5:$C$254,J$70),SUMIFS(DB_Q8!$K$5:$K$254,DB_Q8!$E$5:$E$254,$J$4,DB_Q8!$C$5:$C$254,J$70))</f>
        <v>0</v>
      </c>
      <c r="K75" s="414">
        <f>IF($J$4="Todas",SUMIFS(DB_Q8!$K$5:$K$254,DB_Q8!$C$5:$C$254,K$70),SUMIFS(DB_Q8!$K$5:$K$254,DB_Q8!$E$5:$E$254,$J$4,DB_Q8!$C$5:$C$254,K$70))</f>
        <v>0</v>
      </c>
      <c r="L75" s="414">
        <f>IF($J$4="Todas",SUMIFS(DB_Q8!$K$5:$K$254,DB_Q8!$C$5:$C$254,L$70),SUMIFS(DB_Q8!$K$5:$K$254,DB_Q8!$E$5:$E$254,$J$4,DB_Q8!$C$5:$C$254,L$70))</f>
        <v>0</v>
      </c>
      <c r="M75" s="414">
        <f>IF($J$4="Todas",SUMIFS(DB_Q8!$K$5:$K$254,DB_Q8!$C$5:$C$254,M$70),SUMIFS(DB_Q8!$K$5:$K$254,DB_Q8!$E$5:$E$254,$J$4,DB_Q8!$C$5:$C$254,M$70))</f>
        <v>0</v>
      </c>
      <c r="N75" s="414">
        <f>IF($J$4="Todas",SUMIFS(DB_Q8!$K$5:$K$254,DB_Q8!$C$5:$C$254,N$70),SUMIFS(DB_Q8!$K$5:$K$254,DB_Q8!$E$5:$E$254,$J$4,DB_Q8!$C$5:$C$254,N$70))</f>
        <v>0</v>
      </c>
      <c r="O75" s="415">
        <f t="shared" si="25"/>
        <v>0</v>
      </c>
      <c r="P75" s="415">
        <f t="shared" si="25"/>
        <v>0</v>
      </c>
      <c r="Q75" s="415">
        <f t="shared" si="25"/>
        <v>0</v>
      </c>
      <c r="R75" s="415">
        <f t="shared" si="25"/>
        <v>0</v>
      </c>
      <c r="S75" s="415">
        <f t="shared" si="25"/>
        <v>0</v>
      </c>
      <c r="T75" s="253"/>
      <c r="U75" s="253"/>
      <c r="V75" s="191"/>
      <c r="W75" s="191"/>
      <c r="X75" s="191"/>
      <c r="Y75" s="524"/>
      <c r="Z75" s="524"/>
      <c r="AA75" s="524"/>
      <c r="AB75" s="191"/>
      <c r="AC75" s="191"/>
      <c r="AD75" s="191"/>
      <c r="AE75" s="524"/>
      <c r="AF75" s="524"/>
      <c r="AG75" s="524"/>
      <c r="AH75" s="191"/>
      <c r="AI75" s="191"/>
      <c r="AJ75" s="191"/>
      <c r="AK75" s="524"/>
      <c r="AL75" s="524"/>
      <c r="AM75" s="524"/>
      <c r="AN75" s="513"/>
      <c r="AO75" s="513"/>
      <c r="AP75" s="513"/>
      <c r="AQ75" s="514"/>
      <c r="AR75" s="514"/>
      <c r="AS75" s="514"/>
    </row>
    <row r="76" spans="1:45" ht="15" customHeight="1">
      <c r="B76" s="463" t="s">
        <v>141</v>
      </c>
      <c r="C76" s="465">
        <f t="shared" si="26"/>
        <v>4.0000000000000001E-3</v>
      </c>
      <c r="D76" s="414">
        <f>IF($J$4="Todas",SUMIFS(DB_Q8!$L$5:$L$254,DB_Q8!$F$5:$F$254,D$70),SUMIFS(DB_Q8!$L$5:$L$254,DB_Q8!$E$5:$E$254,$J$4,DB_Q8!$F$5:$F$254,D$70))</f>
        <v>0</v>
      </c>
      <c r="E76" s="414">
        <f>IF($J$4="Todas",SUMIFS(DB_Q8!$L$5:$L$254,DB_Q8!$F$5:$F$254,E$70),SUMIFS(DB_Q8!$L$5:$L$254,DB_Q8!$E$5:$E$254,$J$4,DB_Q8!$F$5:$F$254,E$70))</f>
        <v>1</v>
      </c>
      <c r="F76" s="414">
        <f>IF($J$4="Todas",SUMIFS(DB_Q8!$L$5:$L$254,DB_Q8!$F$5:$F$254,F$70),SUMIFS(DB_Q8!$L$5:$L$254,DB_Q8!$E$5:$E$254,$J$4,DB_Q8!$F$5:$F$254,F$70))</f>
        <v>0</v>
      </c>
      <c r="G76" s="415">
        <f t="shared" si="24"/>
        <v>0</v>
      </c>
      <c r="H76" s="415">
        <f t="shared" si="24"/>
        <v>1.2048192771084338E-2</v>
      </c>
      <c r="I76" s="525">
        <f t="shared" si="24"/>
        <v>0</v>
      </c>
      <c r="J76" s="414">
        <f>IF($J$4="Todas",SUMIFS(DB_Q8!$L$5:$L$254,DB_Q8!$C$5:$C$254,J$70),SUMIFS(DB_Q8!$L$5:$L$254,DB_Q8!$E$5:$E$254,$J$4,DB_Q8!$C$5:$C$254,J$70))</f>
        <v>0</v>
      </c>
      <c r="K76" s="414">
        <f>IF($J$4="Todas",SUMIFS(DB_Q8!$L$5:$L$254,DB_Q8!$C$5:$C$254,K$70),SUMIFS(DB_Q8!$L$5:$L$254,DB_Q8!$E$5:$E$254,$J$4,DB_Q8!$C$5:$C$254,K$70))</f>
        <v>1</v>
      </c>
      <c r="L76" s="414">
        <f>IF($J$4="Todas",SUMIFS(DB_Q8!$L$5:$L$254,DB_Q8!$C$5:$C$254,L$70),SUMIFS(DB_Q8!$L$5:$L$254,DB_Q8!$E$5:$E$254,$J$4,DB_Q8!$C$5:$C$254,L$70))</f>
        <v>0</v>
      </c>
      <c r="M76" s="414">
        <f>IF($J$4="Todas",SUMIFS(DB_Q8!$L$5:$L$254,DB_Q8!$C$5:$C$254,M$70),SUMIFS(DB_Q8!$L$5:$L$254,DB_Q8!$E$5:$E$254,$J$4,DB_Q8!$C$5:$C$254,M$70))</f>
        <v>0</v>
      </c>
      <c r="N76" s="414">
        <f>IF($J$4="Todas",SUMIFS(DB_Q8!$L$5:$L$254,DB_Q8!$C$5:$C$254,N$70),SUMIFS(DB_Q8!$L$5:$L$254,DB_Q8!$E$5:$E$254,$J$4,DB_Q8!$C$5:$C$254,N$70))</f>
        <v>0</v>
      </c>
      <c r="O76" s="415">
        <f t="shared" si="25"/>
        <v>0</v>
      </c>
      <c r="P76" s="415">
        <f t="shared" si="25"/>
        <v>1.7857142857142856E-2</v>
      </c>
      <c r="Q76" s="415">
        <f t="shared" si="25"/>
        <v>0</v>
      </c>
      <c r="R76" s="415">
        <f t="shared" si="25"/>
        <v>0</v>
      </c>
      <c r="S76" s="415">
        <f t="shared" si="25"/>
        <v>0</v>
      </c>
      <c r="T76" s="253"/>
      <c r="U76" s="253"/>
      <c r="V76" s="191"/>
      <c r="W76" s="191"/>
      <c r="X76" s="191"/>
      <c r="Y76" s="524"/>
      <c r="Z76" s="524"/>
      <c r="AA76" s="524"/>
      <c r="AB76" s="191"/>
      <c r="AC76" s="191"/>
      <c r="AD76" s="191"/>
      <c r="AE76" s="524"/>
      <c r="AF76" s="524"/>
      <c r="AG76" s="524"/>
      <c r="AH76" s="191"/>
      <c r="AI76" s="191"/>
      <c r="AJ76" s="191"/>
      <c r="AK76" s="524"/>
      <c r="AL76" s="524"/>
      <c r="AM76" s="524"/>
      <c r="AN76" s="513"/>
      <c r="AO76" s="513"/>
      <c r="AP76" s="513"/>
      <c r="AQ76" s="514"/>
      <c r="AR76" s="514"/>
      <c r="AS76" s="514"/>
    </row>
    <row r="77" spans="1:45" ht="15" customHeight="1">
      <c r="B77" s="503" t="s">
        <v>74</v>
      </c>
      <c r="C77" s="504">
        <f t="shared" si="26"/>
        <v>0.28399999999999997</v>
      </c>
      <c r="D77" s="414">
        <f>IF($J$4="Todas",SUMIFS(DB_Q8!$M$5:$M$254,DB_Q8!$F$5:$F$254,D$70),SUMIFS(DB_Q8!$M$5:$M$254,DB_Q8!$E$5:$E$254,$J$4,DB_Q8!$F$5:$F$254,D$70))</f>
        <v>37</v>
      </c>
      <c r="E77" s="494">
        <f>IF($J$4="Todas",SUMIFS(DB_Q8!$M$5:$M$254,DB_Q8!$F$5:$F$254,E$70),SUMIFS(DB_Q8!$M$5:$M$254,DB_Q8!$E$5:$E$254,$J$4,DB_Q8!$F$5:$F$254,E$70))</f>
        <v>32</v>
      </c>
      <c r="F77" s="494">
        <f>IF($J$4="Todas",SUMIFS(DB_Q8!$M$5:$M$254,DB_Q8!$F$5:$F$254,F$70),SUMIFS(DB_Q8!$M$5:$M$254,DB_Q8!$E$5:$E$254,$J$4,DB_Q8!$F$5:$F$254,F$70))</f>
        <v>2</v>
      </c>
      <c r="G77" s="495">
        <f t="shared" si="24"/>
        <v>0.38541666666666669</v>
      </c>
      <c r="H77" s="495">
        <f t="shared" si="24"/>
        <v>0.38554216867469882</v>
      </c>
      <c r="I77" s="526">
        <f t="shared" si="24"/>
        <v>0.2857142857142857</v>
      </c>
      <c r="J77" s="494">
        <f>IF($J$4="Todas",SUMIFS(DB_Q8!$M$5:$M$254,DB_Q8!$C$5:$C$254,J$70),SUMIFS(DB_Q8!$M$5:$M$254,DB_Q8!$E$5:$E$254,$J$4,DB_Q8!$C$5:$C$254,J$70))</f>
        <v>8</v>
      </c>
      <c r="K77" s="494">
        <f>IF($J$4="Todas",SUMIFS(DB_Q8!$M$5:$M$254,DB_Q8!$C$5:$C$254,K$70),SUMIFS(DB_Q8!$M$5:$M$254,DB_Q8!$E$5:$E$254,$J$4,DB_Q8!$C$5:$C$254,K$70))</f>
        <v>15</v>
      </c>
      <c r="L77" s="494">
        <f>IF($J$4="Todas",SUMIFS(DB_Q8!$M$5:$M$254,DB_Q8!$C$5:$C$254,L$70),SUMIFS(DB_Q8!$M$5:$M$254,DB_Q8!$E$5:$E$254,$J$4,DB_Q8!$C$5:$C$254,L$70))</f>
        <v>39</v>
      </c>
      <c r="M77" s="494">
        <f>IF($J$4="Todas",SUMIFS(DB_Q8!$M$5:$M$254,DB_Q8!$C$5:$C$254,M$70),SUMIFS(DB_Q8!$M$5:$M$254,DB_Q8!$E$5:$E$254,$J$4,DB_Q8!$C$5:$C$254,M$70))</f>
        <v>6</v>
      </c>
      <c r="N77" s="494">
        <f>IF($J$4="Todas",SUMIFS(DB_Q8!$M$5:$M$254,DB_Q8!$C$5:$C$254,N$70),SUMIFS(DB_Q8!$M$5:$M$254,DB_Q8!$E$5:$E$254,$J$4,DB_Q8!$C$5:$C$254,N$70))</f>
        <v>3</v>
      </c>
      <c r="O77" s="495">
        <f t="shared" si="25"/>
        <v>0.42105263157894735</v>
      </c>
      <c r="P77" s="495">
        <f t="shared" si="25"/>
        <v>0.26785714285714285</v>
      </c>
      <c r="Q77" s="495">
        <f t="shared" si="25"/>
        <v>0.46987951807228917</v>
      </c>
      <c r="R77" s="495">
        <f t="shared" si="25"/>
        <v>0.2857142857142857</v>
      </c>
      <c r="S77" s="495">
        <f t="shared" si="25"/>
        <v>0.42857142857142855</v>
      </c>
      <c r="T77" s="253"/>
      <c r="U77" s="253"/>
      <c r="V77" s="191"/>
      <c r="W77" s="191"/>
      <c r="X77" s="191"/>
      <c r="Y77" s="524"/>
      <c r="Z77" s="524"/>
      <c r="AA77" s="524"/>
      <c r="AB77" s="191"/>
      <c r="AC77" s="191"/>
      <c r="AD77" s="191"/>
      <c r="AE77" s="524"/>
      <c r="AF77" s="524"/>
      <c r="AG77" s="524"/>
      <c r="AH77" s="191"/>
      <c r="AI77" s="191"/>
      <c r="AJ77" s="191"/>
      <c r="AK77" s="524"/>
      <c r="AL77" s="524"/>
      <c r="AM77" s="524"/>
      <c r="AN77" s="513"/>
      <c r="AO77" s="513"/>
      <c r="AP77" s="513"/>
      <c r="AQ77" s="514"/>
      <c r="AR77" s="514"/>
      <c r="AS77" s="514"/>
    </row>
    <row r="78" spans="1:45" ht="15" customHeight="1">
      <c r="B78" s="505" t="s">
        <v>90</v>
      </c>
      <c r="C78" s="506">
        <f t="shared" si="26"/>
        <v>0.316</v>
      </c>
      <c r="D78" s="414">
        <f>IF($B$4="Entrevistas totales",IF($J$4="Todas",SUMIFS(DB_Q8!$N$5:$N$254,DB_Q8!$F$5:$F$254,D$70),SUMIFS(DB_Q8!$N$5:$N$254,DB_Q8!$F$5:$F$254,D$70,DB_Q8!$E$5:$E$254,$J$4)),IF($J$4="Todas",SUMIFS(DB_Q8!$N$5:$N$254,DB_Q8!$G$5:$G$254,1,DB_Q8!$F$5:$F$254,D$70),SUMIFS(DB_Q8!$N$5:$N$254,DB_Q8!$G$5:$G$254,1,DB_Q8!$F$5:$F$254,D$70,DB_Q8!$E$5:$E$254,$J$4)))</f>
        <v>21</v>
      </c>
      <c r="E78" s="527">
        <f>IF($B$4="Entrevistas totales",IF($J$4="Todas",SUMIFS(DB_Q8!$N$5:$N$254,DB_Q8!$F$5:$F$254,E$70),SUMIFS(DB_Q8!$N$5:$N$254,DB_Q8!$F$5:$F$254,E$70,DB_Q8!$E$5:$E$254,$J$4)),IF($J$4="Todas",SUMIFS(DB_Q8!$N$5:$N$254,DB_Q8!$G$5:$G$254,1,DB_Q8!$F$5:$F$254,E$70),SUMIFS(DB_Q8!$N$5:$N$254,DB_Q8!$G$5:$G$254,1,DB_Q8!$F$5:$F$254,E$70,DB_Q8!$E$5:$E$254,$J$4)))</f>
        <v>54</v>
      </c>
      <c r="F78" s="527">
        <f>IF($B$4="Entrevistas totales",IF($J$4="Todas",SUMIFS(DB_Q8!$N$5:$N$254,DB_Q8!$F$5:$F$254,F$70),SUMIFS(DB_Q8!$N$5:$N$254,DB_Q8!$F$5:$F$254,F$70,DB_Q8!$E$5:$E$254,$J$4)),IF($J$4="Todas",SUMIFS(DB_Q8!$N$5:$N$254,DB_Q8!$G$5:$G$254,1,DB_Q8!$F$5:$F$254,F$70),SUMIFS(DB_Q8!$N$5:$N$254,DB_Q8!$G$5:$G$254,1,DB_Q8!$F$5:$F$254,F$70,DB_Q8!$E$5:$E$254,$J$4)))</f>
        <v>4</v>
      </c>
      <c r="G78" s="507">
        <f t="shared" si="24"/>
        <v>0.21875</v>
      </c>
      <c r="H78" s="507">
        <f t="shared" si="24"/>
        <v>0.6506024096385542</v>
      </c>
      <c r="I78" s="528">
        <f t="shared" si="24"/>
        <v>0.5714285714285714</v>
      </c>
      <c r="J78" s="527">
        <f>IF($B$4="Entrevistas totales",IF($J$4="Todas",SUMIFS(DB_Q8!$N$5:$N$254,DB_Q8!$C$5:$C$254,J$70),SUMIFS(DB_Q8!$N$5:$N$254,DB_Q8!$C$5:$C$254,J$70,DB_Q8!$E$5:$E$254,$J$4)),IF($J$4="Todas",SUMIFS(DB_Q8!$N$5:$N$254,DB_Q8!$G$5:$G$254,1,DB_Q8!$C$5:$C$254,J$70),SUMIFS(DB_Q8!$N$5:$N$254,DB_Q8!$G$5:$G$254,1,DB_Q8!$C$5:$C$254,J$70,DB_Q8!$E$5:$E$254,$J$4)))</f>
        <v>23</v>
      </c>
      <c r="K78" s="527">
        <f>IF($B$4="Entrevistas totales",IF($J$4="Todas",SUMIFS(DB_Q8!$N$5:$N$254,DB_Q8!$C$5:$C$254,K$70),SUMIFS(DB_Q8!$N$5:$N$254,DB_Q8!$C$5:$C$254,K$70,DB_Q8!$E$5:$E$254,$J$4)),IF($J$4="Todas",SUMIFS(DB_Q8!$N$5:$N$254,DB_Q8!$G$5:$G$254,1,DB_Q8!$C$5:$C$254,K$70),SUMIFS(DB_Q8!$N$5:$N$254,DB_Q8!$G$5:$G$254,1,DB_Q8!$C$5:$C$254,K$70,DB_Q8!$E$5:$E$254,$J$4)))</f>
        <v>16</v>
      </c>
      <c r="L78" s="527">
        <f>IF($B$4="Entrevistas totales",IF($J$4="Todas",SUMIFS(DB_Q8!$N$5:$N$254,DB_Q8!$C$5:$C$254,L$70),SUMIFS(DB_Q8!$N$5:$N$254,DB_Q8!$C$5:$C$254,L$70,DB_Q8!$E$5:$E$254,$J$4)),IF($J$4="Todas",SUMIFS(DB_Q8!$N$5:$N$254,DB_Q8!$G$5:$G$254,1,DB_Q8!$C$5:$C$254,L$70),SUMIFS(DB_Q8!$N$5:$N$254,DB_Q8!$G$5:$G$254,1,DB_Q8!$C$5:$C$254,L$70,DB_Q8!$E$5:$E$254,$J$4)))</f>
        <v>27</v>
      </c>
      <c r="M78" s="527">
        <f>IF($B$4="Entrevistas totales",IF($J$4="Todas",SUMIFS(DB_Q8!$N$5:$N$254,DB_Q8!$C$5:$C$254,M$70),SUMIFS(DB_Q8!$N$5:$N$254,DB_Q8!$C$5:$C$254,M$70,DB_Q8!$E$5:$E$254,$J$4)),IF($J$4="Todas",SUMIFS(DB_Q8!$N$5:$N$254,DB_Q8!$G$5:$G$254,1,DB_Q8!$C$5:$C$254,M$70),SUMIFS(DB_Q8!$N$5:$N$254,DB_Q8!$G$5:$G$254,1,DB_Q8!$C$5:$C$254,M$70,DB_Q8!$E$5:$E$254,$J$4)))</f>
        <v>7</v>
      </c>
      <c r="N78" s="527">
        <f>IF($B$4="Entrevistas totales",IF($J$4="Todas",SUMIFS(DB_Q8!$N$5:$N$254,DB_Q8!$C$5:$C$254,N$70),SUMIFS(DB_Q8!$N$5:$N$254,DB_Q8!$C$5:$C$254,N$70,DB_Q8!$E$5:$E$254,$J$4)),IF($J$4="Todas",SUMIFS(DB_Q8!$N$5:$N$254,DB_Q8!$G$5:$G$254,1,DB_Q8!$C$5:$C$254,N$70),SUMIFS(DB_Q8!$N$5:$N$254,DB_Q8!$G$5:$G$254,1,DB_Q8!$C$5:$C$254,N$70,DB_Q8!$E$5:$E$254,$J$4)))</f>
        <v>6</v>
      </c>
      <c r="O78" s="507">
        <f t="shared" si="25"/>
        <v>1.2105263157894737</v>
      </c>
      <c r="P78" s="507">
        <f t="shared" si="25"/>
        <v>0.2857142857142857</v>
      </c>
      <c r="Q78" s="507">
        <f t="shared" si="25"/>
        <v>0.3253012048192771</v>
      </c>
      <c r="R78" s="507">
        <f t="shared" si="25"/>
        <v>0.33333333333333331</v>
      </c>
      <c r="S78" s="507">
        <f t="shared" si="25"/>
        <v>0.8571428571428571</v>
      </c>
      <c r="T78" s="253"/>
      <c r="U78" s="253"/>
      <c r="V78" s="191"/>
      <c r="W78" s="191"/>
      <c r="X78" s="191"/>
      <c r="Y78" s="524"/>
      <c r="Z78" s="524"/>
      <c r="AA78" s="524"/>
      <c r="AB78" s="191"/>
      <c r="AC78" s="191"/>
      <c r="AD78" s="191"/>
      <c r="AE78" s="524"/>
      <c r="AF78" s="524"/>
      <c r="AG78" s="524"/>
      <c r="AH78" s="191"/>
      <c r="AI78" s="191"/>
      <c r="AJ78" s="191"/>
      <c r="AK78" s="524"/>
      <c r="AL78" s="524"/>
      <c r="AM78" s="524"/>
      <c r="AN78" s="513"/>
      <c r="AO78" s="513"/>
      <c r="AP78" s="513"/>
      <c r="AQ78" s="514"/>
      <c r="AR78" s="514"/>
      <c r="AS78" s="514"/>
    </row>
    <row r="79" spans="1:45" s="502" customFormat="1" ht="15" customHeight="1" thickBot="1">
      <c r="A79" s="485"/>
      <c r="B79" s="492" t="str">
        <f>"Zona climática: "&amp;$J$4</f>
        <v>Zona climática: Todas</v>
      </c>
      <c r="C79" s="398">
        <f>IFERROR(IF($B$4="Conocimiento general",SUM(D79:E79)/IF($J$4="Todas",COUNT(DB_Q8!$A$5:$A$254),COUNTIF(DB_Q8!$E$5:$E$254,$J$4)),1-C86),)</f>
        <v>7.1999999999999953E-2</v>
      </c>
      <c r="D79" s="399">
        <f>IF($J$4="Todas",COUNTIFS(DB_Q8!$F$5:$F$254,D$70,DB_Q8!$G$5:$G$254,1),COUNTIFS(DB_Q8!$E$5:$E$254,$J$4,DB_Q8!$F$5:$F$254,D$70,DB_Q8!$G$5:$G$254,1))</f>
        <v>96</v>
      </c>
      <c r="E79" s="399">
        <f>IF($J$4="Todas",COUNTIFS(DB_Q8!$F$5:$F$254,E$70,DB_Q8!$G$5:$G$254,1),COUNTIFS(DB_Q8!$E$5:$E$254,$J$4,DB_Q8!$F$5:$F$254,E$70,DB_Q8!$G$5:$G$254,1))</f>
        <v>83</v>
      </c>
      <c r="F79" s="399">
        <f>IF($J$4="Todas",COUNTIFS(DB_Q8!$F$5:$F$254,F$70,DB_Q8!$G$5:$G$254,1),COUNTIFS(DB_Q8!$E$5:$E$254,$J$4,DB_Q8!$F$5:$F$254,F$70,DB_Q8!$G$5:$G$254,1))</f>
        <v>7</v>
      </c>
      <c r="G79" s="400">
        <f>IFERROR(D79/D$87,)</f>
        <v>0.84955752212389379</v>
      </c>
      <c r="H79" s="400">
        <f>IFERROR(E79/E$87,)</f>
        <v>0.6484375</v>
      </c>
      <c r="I79" s="518">
        <f>IFERROR(F79/F$87,)</f>
        <v>0.77777777777777779</v>
      </c>
      <c r="J79" s="399">
        <f>IF($J$4="Todas",COUNTIFS(DB_Q8!$C$5:$C$254,J$70,DB_Q8!$G$5:$G$254,1),COUNTIFS(DB_Q8!$E$5:$E$254,$J$4,DB_Q8!$C$5:$C$254,J$70,DB_Q8!$G$5:$G$254,1))</f>
        <v>19</v>
      </c>
      <c r="K79" s="399">
        <f>IF($J$4="Todas",COUNTIFS(DB_Q8!$C$5:$C$254,K$70,DB_Q8!$G$5:$G$254,1),COUNTIFS(DB_Q8!$E$5:$E$254,$J$4,DB_Q8!$C$5:$C$254,K$70,DB_Q8!$G$5:$G$254,1))</f>
        <v>56</v>
      </c>
      <c r="L79" s="399">
        <f>IF($J$4="Todas",COUNTIFS(DB_Q8!$C$5:$C$254,L$70,DB_Q8!$G$5:$G$254,1),COUNTIFS(DB_Q8!$E$5:$E$254,$J$4,DB_Q8!$C$5:$C$254,L$70,DB_Q8!$G$5:$G$254,1))</f>
        <v>83</v>
      </c>
      <c r="M79" s="399">
        <f>IF($J$4="Todas",COUNTIFS(DB_Q8!$C$5:$C$254,M$70,DB_Q8!$G$5:$G$254,1),COUNTIFS(DB_Q8!$E$5:$E$254,$J$4,DB_Q8!$C$5:$C$254,M$70,DB_Q8!$G$5:$G$254,1))</f>
        <v>21</v>
      </c>
      <c r="N79" s="399">
        <f>IF($J$4="Todas",COUNTIFS(DB_Q8!$C$5:$C$254,N$70,DB_Q8!$G$5:$G$254,1),COUNTIFS(DB_Q8!$E$5:$E$254,$J$4,DB_Q8!$C$5:$C$254,N$70,DB_Q8!$G$5:$G$254,1))</f>
        <v>7</v>
      </c>
      <c r="O79" s="400">
        <f>IFERROR(J79/J$87,)</f>
        <v>0.48717948717948717</v>
      </c>
      <c r="P79" s="400">
        <f>IFERROR(K79/K$87,)</f>
        <v>0.8</v>
      </c>
      <c r="Q79" s="400">
        <f>IFERROR(L79/L$87,)</f>
        <v>0.78301886792452835</v>
      </c>
      <c r="R79" s="400">
        <f>IFERROR(M79/M$87,)</f>
        <v>0.95454545454545459</v>
      </c>
      <c r="S79" s="400">
        <f>IFERROR(N79/N$87,)</f>
        <v>0.53846153846153844</v>
      </c>
      <c r="T79" s="501"/>
      <c r="U79" s="501"/>
      <c r="V79" s="519"/>
      <c r="W79" s="519"/>
      <c r="X79" s="519"/>
      <c r="Y79" s="520"/>
      <c r="Z79" s="520"/>
      <c r="AA79" s="520"/>
      <c r="AB79" s="519"/>
      <c r="AC79" s="519"/>
      <c r="AD79" s="519"/>
      <c r="AE79" s="520"/>
      <c r="AF79" s="520"/>
      <c r="AG79" s="520"/>
      <c r="AH79" s="519"/>
      <c r="AI79" s="519"/>
      <c r="AJ79" s="519"/>
      <c r="AK79" s="520"/>
      <c r="AL79" s="520"/>
      <c r="AM79" s="520"/>
      <c r="AN79" s="521"/>
      <c r="AO79" s="521"/>
      <c r="AP79" s="521"/>
      <c r="AQ79" s="522"/>
      <c r="AR79" s="522"/>
      <c r="AS79" s="522"/>
    </row>
    <row r="80" spans="1:45" ht="15" customHeight="1" thickTop="1">
      <c r="B80" s="471" t="s">
        <v>70</v>
      </c>
      <c r="C80" s="473">
        <f>VLOOKUP(B80,$B$19:$C$25,2,)</f>
        <v>2.4E-2</v>
      </c>
      <c r="D80" s="407">
        <f>IF($J$4="Todas",SUMIFS(DB_Q8!$O$5:$O$254,DB_Q8!$F$5:$F$254,D$70),SUMIFS(DB_Q8!$O$5:$O$254,DB_Q8!$E$5:$E$254,$J$4,DB_Q8!$F$5:$F$254,D$70))</f>
        <v>3</v>
      </c>
      <c r="E80" s="407">
        <f>IF($J$4="Todas",SUMIFS(DB_Q8!$O$5:$O$254,DB_Q8!$F$5:$F$254,E$70),SUMIFS(DB_Q8!$O$5:$O$254,DB_Q8!$E$5:$E$254,$J$4,DB_Q8!$F$5:$F$254,E$70))</f>
        <v>3</v>
      </c>
      <c r="F80" s="407">
        <f>IF($J$4="Todas",SUMIFS(DB_Q8!$O$5:$O$254,DB_Q8!$F$5:$F$254,F$70),SUMIFS(DB_Q8!$O$5:$O$254,DB_Q8!$E$5:$E$254,$J$4,DB_Q8!$F$5:$F$254,F$70))</f>
        <v>0</v>
      </c>
      <c r="G80" s="408">
        <f t="shared" ref="G80:I86" si="27">IFERROR(IF($B$27="Entrevistas totales",D80/D$87,D80/D$79),)</f>
        <v>3.125E-2</v>
      </c>
      <c r="H80" s="408">
        <f t="shared" si="27"/>
        <v>3.614457831325301E-2</v>
      </c>
      <c r="I80" s="523">
        <f t="shared" si="27"/>
        <v>0</v>
      </c>
      <c r="J80" s="407">
        <f>IF($J$4="Todas",SUMIFS(DB_Q8!$O$5:$O$254,DB_Q8!$C$5:$C$254,J$70),SUMIFS(DB_Q8!$O$5:$O$254,DB_Q8!$E$5:$E$254,$J$4,DB_Q8!$C$5:$C$254,J$70))</f>
        <v>1</v>
      </c>
      <c r="K80" s="407">
        <f>IF($J$4="Todas",SUMIFS(DB_Q8!$O$5:$O$254,DB_Q8!$C$5:$C$254,K$70),SUMIFS(DB_Q8!$O$5:$O$254,DB_Q8!$E$5:$E$254,$J$4,DB_Q8!$C$5:$C$254,K$70))</f>
        <v>0</v>
      </c>
      <c r="L80" s="407">
        <f>IF($J$4="Todas",SUMIFS(DB_Q8!$O$5:$O$254,DB_Q8!$C$5:$C$254,L$70),SUMIFS(DB_Q8!$O$5:$O$254,DB_Q8!$E$5:$E$254,$J$4,DB_Q8!$C$5:$C$254,L$70))</f>
        <v>3</v>
      </c>
      <c r="M80" s="407">
        <f>IF($J$4="Todas",SUMIFS(DB_Q8!$O$5:$O$254,DB_Q8!$C$5:$C$254,M$70),SUMIFS(DB_Q8!$O$5:$O$254,DB_Q8!$E$5:$E$254,$J$4,DB_Q8!$C$5:$C$254,M$70))</f>
        <v>2</v>
      </c>
      <c r="N80" s="407">
        <f>IF($J$4="Todas",SUMIFS(DB_Q8!$O$5:$O$254,DB_Q8!$C$5:$C$254,N$70),SUMIFS(DB_Q8!$O$5:$O$254,DB_Q8!$E$5:$E$254,$J$4,DB_Q8!$C$5:$C$254,N$70))</f>
        <v>0</v>
      </c>
      <c r="O80" s="408">
        <f t="shared" ref="O80:S86" si="28">IFERROR(IF($B$27="Entrevistas totales",J80/J$87,J80/J$79),)</f>
        <v>5.2631578947368418E-2</v>
      </c>
      <c r="P80" s="408">
        <f t="shared" si="28"/>
        <v>0</v>
      </c>
      <c r="Q80" s="408">
        <f t="shared" si="28"/>
        <v>3.614457831325301E-2</v>
      </c>
      <c r="R80" s="408">
        <f t="shared" si="28"/>
        <v>9.5238095238095233E-2</v>
      </c>
      <c r="S80" s="408">
        <f t="shared" si="28"/>
        <v>0</v>
      </c>
      <c r="T80" s="253"/>
      <c r="U80" s="253"/>
      <c r="V80" s="191"/>
      <c r="W80" s="191"/>
      <c r="X80" s="191"/>
      <c r="Y80" s="524"/>
      <c r="Z80" s="524"/>
      <c r="AA80" s="524"/>
      <c r="AB80" s="191"/>
      <c r="AC80" s="191"/>
      <c r="AD80" s="191"/>
      <c r="AE80" s="524"/>
      <c r="AF80" s="524"/>
      <c r="AG80" s="524"/>
      <c r="AH80" s="191"/>
      <c r="AI80" s="191"/>
      <c r="AJ80" s="191"/>
      <c r="AK80" s="524"/>
      <c r="AL80" s="524"/>
      <c r="AM80" s="524"/>
      <c r="AN80" s="513"/>
      <c r="AO80" s="513"/>
      <c r="AP80" s="513"/>
      <c r="AQ80" s="514"/>
      <c r="AR80" s="514"/>
      <c r="AS80" s="514"/>
    </row>
    <row r="81" spans="1:45" ht="15" customHeight="1">
      <c r="B81" s="475" t="s">
        <v>71</v>
      </c>
      <c r="C81" s="477">
        <f t="shared" ref="C81:C86" si="29">VLOOKUP(B81,$B$19:$C$25,2,)</f>
        <v>8.0000000000000002E-8</v>
      </c>
      <c r="D81" s="414">
        <f>IF($J$4="Todas",SUMIFS(DB_Q8!$P$5:$P$254,DB_Q8!$F$5:$F$254,D$70),SUMIFS(DB_Q8!$P$5:$P$254,DB_Q8!$E$5:$E$254,$J$4,DB_Q8!$F$5:$F$254,D$70))</f>
        <v>0</v>
      </c>
      <c r="E81" s="414">
        <f>IF($J$4="Todas",SUMIFS(DB_Q8!$P$5:$P$254,DB_Q8!$F$5:$F$254,E$70),SUMIFS(DB_Q8!$P$5:$P$254,DB_Q8!$E$5:$E$254,$J$4,DB_Q8!$F$5:$F$254,E$70))</f>
        <v>0</v>
      </c>
      <c r="F81" s="414">
        <f>IF($J$4="Todas",SUMIFS(DB_Q8!$P$5:$P$254,DB_Q8!$F$5:$F$254,F$70),SUMIFS(DB_Q8!$P$5:$P$254,DB_Q8!$E$5:$E$254,$J$4,DB_Q8!$F$5:$F$254,F$70))</f>
        <v>0</v>
      </c>
      <c r="G81" s="415">
        <f t="shared" si="27"/>
        <v>0</v>
      </c>
      <c r="H81" s="415">
        <f t="shared" si="27"/>
        <v>0</v>
      </c>
      <c r="I81" s="525">
        <f t="shared" si="27"/>
        <v>0</v>
      </c>
      <c r="J81" s="414">
        <f>IF($J$4="Todas",SUMIFS(DB_Q8!$P$5:$P$254,DB_Q8!$C$5:$C$254,J$70),SUMIFS(DB_Q8!$P$5:$P$254,DB_Q8!$E$5:$E$254,$J$4,DB_Q8!$C$5:$C$254,J$70))</f>
        <v>0</v>
      </c>
      <c r="K81" s="414">
        <f>IF($J$4="Todas",SUMIFS(DB_Q8!$P$5:$P$254,DB_Q8!$C$5:$C$254,K$70),SUMIFS(DB_Q8!$P$5:$P$254,DB_Q8!$E$5:$E$254,$J$4,DB_Q8!$C$5:$C$254,K$70))</f>
        <v>0</v>
      </c>
      <c r="L81" s="414">
        <f>IF($J$4="Todas",SUMIFS(DB_Q8!$P$5:$P$254,DB_Q8!$C$5:$C$254,L$70),SUMIFS(DB_Q8!$P$5:$P$254,DB_Q8!$E$5:$E$254,$J$4,DB_Q8!$C$5:$C$254,L$70))</f>
        <v>0</v>
      </c>
      <c r="M81" s="414">
        <f>IF($J$4="Todas",SUMIFS(DB_Q8!$P$5:$P$254,DB_Q8!$C$5:$C$254,M$70),SUMIFS(DB_Q8!$P$5:$P$254,DB_Q8!$E$5:$E$254,$J$4,DB_Q8!$C$5:$C$254,M$70))</f>
        <v>0</v>
      </c>
      <c r="N81" s="414">
        <f>IF($J$4="Todas",SUMIFS(DB_Q8!$P$5:$P$254,DB_Q8!$C$5:$C$254,N$70),SUMIFS(DB_Q8!$P$5:$P$254,DB_Q8!$E$5:$E$254,$J$4,DB_Q8!$C$5:$C$254,N$70))</f>
        <v>0</v>
      </c>
      <c r="O81" s="415">
        <f t="shared" si="28"/>
        <v>0</v>
      </c>
      <c r="P81" s="415">
        <f t="shared" si="28"/>
        <v>0</v>
      </c>
      <c r="Q81" s="415">
        <f t="shared" si="28"/>
        <v>0</v>
      </c>
      <c r="R81" s="415">
        <f t="shared" si="28"/>
        <v>0</v>
      </c>
      <c r="S81" s="415">
        <f t="shared" si="28"/>
        <v>0</v>
      </c>
      <c r="T81" s="253"/>
      <c r="U81" s="253"/>
      <c r="V81" s="191"/>
      <c r="W81" s="191"/>
      <c r="X81" s="191"/>
      <c r="Y81" s="524"/>
      <c r="Z81" s="524"/>
      <c r="AA81" s="524"/>
      <c r="AB81" s="191"/>
      <c r="AC81" s="191"/>
      <c r="AD81" s="191"/>
      <c r="AE81" s="524"/>
      <c r="AF81" s="524"/>
      <c r="AG81" s="524"/>
      <c r="AH81" s="191"/>
      <c r="AI81" s="191"/>
      <c r="AJ81" s="191"/>
      <c r="AK81" s="524"/>
      <c r="AL81" s="524"/>
      <c r="AM81" s="524"/>
      <c r="AN81" s="513"/>
      <c r="AO81" s="513"/>
      <c r="AP81" s="513"/>
      <c r="AQ81" s="514"/>
      <c r="AR81" s="514"/>
      <c r="AS81" s="514"/>
    </row>
    <row r="82" spans="1:45" ht="15" customHeight="1">
      <c r="B82" s="475" t="s">
        <v>72</v>
      </c>
      <c r="C82" s="477">
        <f t="shared" si="29"/>
        <v>3.5999999999999997E-2</v>
      </c>
      <c r="D82" s="414">
        <f>IF($J$4="Todas",SUMIFS(DB_Q8!$Q$5:$Q$254,DB_Q8!$F$5:$F$254,D$70),SUMIFS(DB_Q8!$Q$5:$Q$254,DB_Q8!$E$5:$E$254,$J$4,DB_Q8!$F$5:$F$254,D$70))</f>
        <v>4</v>
      </c>
      <c r="E82" s="414">
        <f>IF($J$4="Todas",SUMIFS(DB_Q8!$Q$5:$Q$254,DB_Q8!$F$5:$F$254,E$70),SUMIFS(DB_Q8!$Q$5:$Q$254,DB_Q8!$E$5:$E$254,$J$4,DB_Q8!$F$5:$F$254,E$70))</f>
        <v>3</v>
      </c>
      <c r="F82" s="414">
        <f>IF($J$4="Todas",SUMIFS(DB_Q8!$Q$5:$Q$254,DB_Q8!$F$5:$F$254,F$70),SUMIFS(DB_Q8!$Q$5:$Q$254,DB_Q8!$E$5:$E$254,$J$4,DB_Q8!$F$5:$F$254,F$70))</f>
        <v>2</v>
      </c>
      <c r="G82" s="415">
        <f t="shared" si="27"/>
        <v>4.1666666666666664E-2</v>
      </c>
      <c r="H82" s="415">
        <f t="shared" si="27"/>
        <v>3.614457831325301E-2</v>
      </c>
      <c r="I82" s="525">
        <f t="shared" si="27"/>
        <v>0.2857142857142857</v>
      </c>
      <c r="J82" s="414">
        <f>IF($J$4="Todas",SUMIFS(DB_Q8!$Q$5:$Q$254,DB_Q8!$C$5:$C$254,J$70),SUMIFS(DB_Q8!$Q$5:$Q$254,DB_Q8!$E$5:$E$254,$J$4,DB_Q8!$C$5:$C$254,J$70))</f>
        <v>2</v>
      </c>
      <c r="K82" s="414">
        <f>IF($J$4="Todas",SUMIFS(DB_Q8!$Q$5:$Q$254,DB_Q8!$C$5:$C$254,K$70),SUMIFS(DB_Q8!$Q$5:$Q$254,DB_Q8!$E$5:$E$254,$J$4,DB_Q8!$C$5:$C$254,K$70))</f>
        <v>5</v>
      </c>
      <c r="L82" s="414">
        <f>IF($J$4="Todas",SUMIFS(DB_Q8!$Q$5:$Q$254,DB_Q8!$C$5:$C$254,L$70),SUMIFS(DB_Q8!$Q$5:$Q$254,DB_Q8!$E$5:$E$254,$J$4,DB_Q8!$C$5:$C$254,L$70))</f>
        <v>0</v>
      </c>
      <c r="M82" s="414">
        <f>IF($J$4="Todas",SUMIFS(DB_Q8!$Q$5:$Q$254,DB_Q8!$C$5:$C$254,M$70),SUMIFS(DB_Q8!$Q$5:$Q$254,DB_Q8!$E$5:$E$254,$J$4,DB_Q8!$C$5:$C$254,M$70))</f>
        <v>2</v>
      </c>
      <c r="N82" s="414">
        <f>IF($J$4="Todas",SUMIFS(DB_Q8!$Q$5:$Q$254,DB_Q8!$C$5:$C$254,N$70),SUMIFS(DB_Q8!$Q$5:$Q$254,DB_Q8!$E$5:$E$254,$J$4,DB_Q8!$C$5:$C$254,N$70))</f>
        <v>0</v>
      </c>
      <c r="O82" s="415">
        <f t="shared" si="28"/>
        <v>0.10526315789473684</v>
      </c>
      <c r="P82" s="415">
        <f t="shared" si="28"/>
        <v>8.9285714285714288E-2</v>
      </c>
      <c r="Q82" s="415">
        <f t="shared" si="28"/>
        <v>0</v>
      </c>
      <c r="R82" s="415">
        <f t="shared" si="28"/>
        <v>9.5238095238095233E-2</v>
      </c>
      <c r="S82" s="415">
        <f t="shared" si="28"/>
        <v>0</v>
      </c>
      <c r="T82" s="253"/>
      <c r="U82" s="253"/>
      <c r="V82" s="191"/>
      <c r="W82" s="191"/>
      <c r="X82" s="191"/>
      <c r="Y82" s="524"/>
      <c r="Z82" s="524"/>
      <c r="AA82" s="524"/>
      <c r="AB82" s="191"/>
      <c r="AC82" s="191"/>
      <c r="AD82" s="191"/>
      <c r="AE82" s="524"/>
      <c r="AF82" s="524"/>
      <c r="AG82" s="524"/>
      <c r="AH82" s="191"/>
      <c r="AI82" s="191"/>
      <c r="AJ82" s="191"/>
      <c r="AK82" s="524"/>
      <c r="AL82" s="524"/>
      <c r="AM82" s="524"/>
      <c r="AN82" s="513"/>
      <c r="AO82" s="513"/>
      <c r="AP82" s="513"/>
      <c r="AQ82" s="514"/>
      <c r="AR82" s="514"/>
      <c r="AS82" s="514"/>
    </row>
    <row r="83" spans="1:45" ht="15" customHeight="1">
      <c r="B83" s="475" t="s">
        <v>73</v>
      </c>
      <c r="C83" s="477">
        <f t="shared" si="29"/>
        <v>1.2E-2</v>
      </c>
      <c r="D83" s="414">
        <f>IF($J$4="Todas",SUMIFS(DB_Q8!$R$5:$R$254,DB_Q8!$F$5:$F$254,D$70),SUMIFS(DB_Q8!$R$5:$R$254,DB_Q8!$E$5:$E$254,$J$4,DB_Q8!$F$5:$F$254,D$70))</f>
        <v>0</v>
      </c>
      <c r="E83" s="414">
        <f>IF($J$4="Todas",SUMIFS(DB_Q8!$R$5:$R$254,DB_Q8!$F$5:$F$254,E$70),SUMIFS(DB_Q8!$R$5:$R$254,DB_Q8!$E$5:$E$254,$J$4,DB_Q8!$F$5:$F$254,E$70))</f>
        <v>3</v>
      </c>
      <c r="F83" s="414">
        <f>IF($J$4="Todas",SUMIFS(DB_Q8!$R$5:$R$254,DB_Q8!$F$5:$F$254,F$70),SUMIFS(DB_Q8!$R$5:$R$254,DB_Q8!$E$5:$E$254,$J$4,DB_Q8!$F$5:$F$254,F$70))</f>
        <v>0</v>
      </c>
      <c r="G83" s="415">
        <f t="shared" si="27"/>
        <v>0</v>
      </c>
      <c r="H83" s="415">
        <f t="shared" si="27"/>
        <v>3.614457831325301E-2</v>
      </c>
      <c r="I83" s="525">
        <f t="shared" si="27"/>
        <v>0</v>
      </c>
      <c r="J83" s="414">
        <f>IF($J$4="Todas",SUMIFS(DB_Q8!$R$5:$R$254,DB_Q8!$C$5:$C$254,J$70),SUMIFS(DB_Q8!$R$5:$R$254,DB_Q8!$E$5:$E$254,$J$4,DB_Q8!$C$5:$C$254,J$70))</f>
        <v>0</v>
      </c>
      <c r="K83" s="414">
        <f>IF($J$4="Todas",SUMIFS(DB_Q8!$R$5:$R$254,DB_Q8!$C$5:$C$254,K$70),SUMIFS(DB_Q8!$R$5:$R$254,DB_Q8!$E$5:$E$254,$J$4,DB_Q8!$C$5:$C$254,K$70))</f>
        <v>3</v>
      </c>
      <c r="L83" s="414">
        <f>IF($J$4="Todas",SUMIFS(DB_Q8!$R$5:$R$254,DB_Q8!$C$5:$C$254,L$70),SUMIFS(DB_Q8!$R$5:$R$254,DB_Q8!$E$5:$E$254,$J$4,DB_Q8!$C$5:$C$254,L$70))</f>
        <v>0</v>
      </c>
      <c r="M83" s="414">
        <f>IF($J$4="Todas",SUMIFS(DB_Q8!$R$5:$R$254,DB_Q8!$C$5:$C$254,M$70),SUMIFS(DB_Q8!$R$5:$R$254,DB_Q8!$E$5:$E$254,$J$4,DB_Q8!$C$5:$C$254,M$70))</f>
        <v>0</v>
      </c>
      <c r="N83" s="414">
        <f>IF($J$4="Todas",SUMIFS(DB_Q8!$R$5:$R$254,DB_Q8!$C$5:$C$254,N$70),SUMIFS(DB_Q8!$R$5:$R$254,DB_Q8!$E$5:$E$254,$J$4,DB_Q8!$C$5:$C$254,N$70))</f>
        <v>0</v>
      </c>
      <c r="O83" s="415">
        <f t="shared" si="28"/>
        <v>0</v>
      </c>
      <c r="P83" s="415">
        <f t="shared" si="28"/>
        <v>5.3571428571428568E-2</v>
      </c>
      <c r="Q83" s="415">
        <f t="shared" si="28"/>
        <v>0</v>
      </c>
      <c r="R83" s="415">
        <f t="shared" si="28"/>
        <v>0</v>
      </c>
      <c r="S83" s="415">
        <f t="shared" si="28"/>
        <v>0</v>
      </c>
      <c r="T83" s="253"/>
      <c r="U83" s="253"/>
      <c r="V83" s="191"/>
      <c r="W83" s="191"/>
      <c r="X83" s="191"/>
      <c r="Y83" s="524"/>
      <c r="Z83" s="524"/>
      <c r="AA83" s="524"/>
      <c r="AB83" s="191"/>
      <c r="AC83" s="191"/>
      <c r="AD83" s="191"/>
      <c r="AE83" s="524"/>
      <c r="AF83" s="524"/>
      <c r="AG83" s="524"/>
      <c r="AH83" s="191"/>
      <c r="AI83" s="191"/>
      <c r="AJ83" s="191"/>
      <c r="AK83" s="524"/>
      <c r="AL83" s="524"/>
      <c r="AM83" s="524"/>
      <c r="AN83" s="513"/>
      <c r="AO83" s="513"/>
      <c r="AP83" s="513"/>
      <c r="AQ83" s="514"/>
      <c r="AR83" s="514"/>
      <c r="AS83" s="514"/>
    </row>
    <row r="84" spans="1:45" ht="15" customHeight="1">
      <c r="B84" s="493" t="s">
        <v>170</v>
      </c>
      <c r="C84" s="484">
        <f t="shared" si="29"/>
        <v>2.0000000000000002E-7</v>
      </c>
      <c r="D84" s="494">
        <f>IF($J$4="Todas",SUMIFS(DB_Q8!$S$5:$S$254,DB_Q8!$F$5:$F$254,D$70),SUMIFS(DB_Q8!$S$5:$S$254,DB_Q8!$E$5:$E$254,$J$4,DB_Q8!$F$5:$F$254,D$70))</f>
        <v>0</v>
      </c>
      <c r="E84" s="494">
        <f>IF($J$4="Todas",SUMIFS(DB_Q8!$S$5:$S$254,DB_Q8!$F$5:$F$254,E$70),SUMIFS(DB_Q8!$S$5:$S$254,DB_Q8!$E$5:$E$254,$J$4,DB_Q8!$F$5:$F$254,E$70))</f>
        <v>0</v>
      </c>
      <c r="F84" s="494">
        <f>IF($J$4="Todas",SUMIFS(DB_Q8!$S$5:$S$254,DB_Q8!$F$5:$F$254,F$70),SUMIFS(DB_Q8!$S$5:$S$254,DB_Q8!$E$5:$E$254,$J$4,DB_Q8!$F$5:$F$254,F$70))</f>
        <v>0</v>
      </c>
      <c r="G84" s="495">
        <f t="shared" si="27"/>
        <v>0</v>
      </c>
      <c r="H84" s="495">
        <f t="shared" si="27"/>
        <v>0</v>
      </c>
      <c r="I84" s="526">
        <f t="shared" si="27"/>
        <v>0</v>
      </c>
      <c r="J84" s="494">
        <f>IF($J$4="Todas",SUMIFS(DB_Q8!$S$5:$S$254,DB_Q8!$C$5:$C$254,J$70),SUMIFS(DB_Q8!$S$5:$S$254,DB_Q8!$E$5:$E$254,$J$4,DB_Q8!$C$5:$C$254,J$70))</f>
        <v>0</v>
      </c>
      <c r="K84" s="494">
        <f>IF($J$4="Todas",SUMIFS(DB_Q8!$S$5:$S$254,DB_Q8!$C$5:$C$254,K$70),SUMIFS(DB_Q8!$S$5:$S$254,DB_Q8!$E$5:$E$254,$J$4,DB_Q8!$C$5:$C$254,K$70))</f>
        <v>0</v>
      </c>
      <c r="L84" s="494">
        <f>IF($J$4="Todas",SUMIFS(DB_Q8!$S$5:$S$254,DB_Q8!$C$5:$C$254,L$70),SUMIFS(DB_Q8!$S$5:$S$254,DB_Q8!$E$5:$E$254,$J$4,DB_Q8!$C$5:$C$254,L$70))</f>
        <v>0</v>
      </c>
      <c r="M84" s="494">
        <f>IF($J$4="Todas",SUMIFS(DB_Q8!$S$5:$S$254,DB_Q8!$C$5:$C$254,M$70),SUMIFS(DB_Q8!$S$5:$S$254,DB_Q8!$E$5:$E$254,$J$4,DB_Q8!$C$5:$C$254,M$70))</f>
        <v>0</v>
      </c>
      <c r="N84" s="494">
        <f>IF($J$4="Todas",SUMIFS(DB_Q8!$S$5:$S$254,DB_Q8!$C$5:$C$254,N$70),SUMIFS(DB_Q8!$S$5:$S$254,DB_Q8!$E$5:$E$254,$J$4,DB_Q8!$C$5:$C$254,N$70))</f>
        <v>0</v>
      </c>
      <c r="O84" s="495">
        <f t="shared" si="28"/>
        <v>0</v>
      </c>
      <c r="P84" s="495">
        <f t="shared" si="28"/>
        <v>0</v>
      </c>
      <c r="Q84" s="495">
        <f t="shared" si="28"/>
        <v>0</v>
      </c>
      <c r="R84" s="495">
        <f t="shared" si="28"/>
        <v>0</v>
      </c>
      <c r="S84" s="495">
        <f t="shared" si="28"/>
        <v>0</v>
      </c>
      <c r="T84" s="253"/>
      <c r="U84" s="253"/>
      <c r="V84" s="191"/>
      <c r="W84" s="191"/>
      <c r="X84" s="191"/>
      <c r="Y84" s="524"/>
      <c r="Z84" s="524"/>
      <c r="AA84" s="524"/>
      <c r="AB84" s="191"/>
      <c r="AC84" s="191"/>
      <c r="AD84" s="191"/>
      <c r="AE84" s="524"/>
      <c r="AF84" s="524"/>
      <c r="AG84" s="524"/>
      <c r="AH84" s="191"/>
      <c r="AI84" s="191"/>
      <c r="AJ84" s="191"/>
      <c r="AK84" s="524"/>
      <c r="AL84" s="524"/>
      <c r="AM84" s="524"/>
      <c r="AN84" s="513"/>
      <c r="AO84" s="513"/>
      <c r="AP84" s="513"/>
      <c r="AQ84" s="514"/>
      <c r="AR84" s="514"/>
      <c r="AS84" s="514"/>
    </row>
    <row r="85" spans="1:45" ht="15" customHeight="1">
      <c r="B85" s="493" t="s">
        <v>74</v>
      </c>
      <c r="C85" s="484">
        <f t="shared" si="29"/>
        <v>2.4000000000000003E-7</v>
      </c>
      <c r="D85" s="494">
        <f>IF($J$4="Todas",SUMIFS(DB_Q8!$T$5:$T$254,DB_Q8!$F$5:$F$254,D$70),SUMIFS(DB_Q8!$T$5:$T$254,DB_Q8!$E$5:$E$254,$J$4,DB_Q8!$F$5:$F$254,D$70))</f>
        <v>0</v>
      </c>
      <c r="E85" s="494">
        <f>IF($J$4="Todas",SUMIFS(DB_Q8!$T$5:$T$254,DB_Q8!$F$5:$F$254,E$70),SUMIFS(DB_Q8!$T$5:$T$254,DB_Q8!$E$5:$E$254,$J$4,DB_Q8!$F$5:$F$254,E$70))</f>
        <v>0</v>
      </c>
      <c r="F85" s="494">
        <f>IF($J$4="Todas",SUMIFS(DB_Q8!$T$5:$T$254,DB_Q8!$F$5:$F$254,F$70),SUMIFS(DB_Q8!$T$5:$T$254,DB_Q8!$E$5:$E$254,$J$4,DB_Q8!$F$5:$F$254,F$70))</f>
        <v>0</v>
      </c>
      <c r="G85" s="495">
        <f t="shared" si="27"/>
        <v>0</v>
      </c>
      <c r="H85" s="495">
        <f t="shared" si="27"/>
        <v>0</v>
      </c>
      <c r="I85" s="526">
        <f t="shared" si="27"/>
        <v>0</v>
      </c>
      <c r="J85" s="494">
        <f>IF($J$4="Todas",SUMIFS(DB_Q8!$T$5:$T$254,DB_Q8!$C$5:$C$254,J$70),SUMIFS(DB_Q8!$T$5:$T$254,DB_Q8!$E$5:$E$254,$J$4,DB_Q8!$C$5:$C$254,J$70))</f>
        <v>0</v>
      </c>
      <c r="K85" s="494">
        <f>IF($J$4="Todas",SUMIFS(DB_Q8!$T$5:$T$254,DB_Q8!$C$5:$C$254,K$70),SUMIFS(DB_Q8!$T$5:$T$254,DB_Q8!$E$5:$E$254,$J$4,DB_Q8!$C$5:$C$254,K$70))</f>
        <v>0</v>
      </c>
      <c r="L85" s="494">
        <f>IF($J$4="Todas",SUMIFS(DB_Q8!$T$5:$T$254,DB_Q8!$C$5:$C$254,L$70),SUMIFS(DB_Q8!$T$5:$T$254,DB_Q8!$E$5:$E$254,$J$4,DB_Q8!$C$5:$C$254,L$70))</f>
        <v>0</v>
      </c>
      <c r="M85" s="494">
        <f>IF($J$4="Todas",SUMIFS(DB_Q8!$T$5:$T$254,DB_Q8!$C$5:$C$254,M$70),SUMIFS(DB_Q8!$T$5:$T$254,DB_Q8!$E$5:$E$254,$J$4,DB_Q8!$C$5:$C$254,M$70))</f>
        <v>0</v>
      </c>
      <c r="N85" s="494">
        <f>IF($J$4="Todas",SUMIFS(DB_Q8!$T$5:$T$254,DB_Q8!$C$5:$C$254,N$70),SUMIFS(DB_Q8!$T$5:$T$254,DB_Q8!$E$5:$E$254,$J$4,DB_Q8!$C$5:$C$254,N$70))</f>
        <v>0</v>
      </c>
      <c r="O85" s="495">
        <f t="shared" si="28"/>
        <v>0</v>
      </c>
      <c r="P85" s="495">
        <f t="shared" si="28"/>
        <v>0</v>
      </c>
      <c r="Q85" s="495">
        <f t="shared" si="28"/>
        <v>0</v>
      </c>
      <c r="R85" s="495">
        <f t="shared" si="28"/>
        <v>0</v>
      </c>
      <c r="S85" s="495">
        <f t="shared" si="28"/>
        <v>0</v>
      </c>
      <c r="T85" s="253"/>
      <c r="U85" s="253"/>
      <c r="V85" s="191"/>
      <c r="W85" s="191"/>
      <c r="X85" s="191"/>
      <c r="Y85" s="524"/>
      <c r="Z85" s="524"/>
      <c r="AA85" s="524"/>
      <c r="AB85" s="191"/>
      <c r="AC85" s="191"/>
      <c r="AD85" s="191"/>
      <c r="AE85" s="524"/>
      <c r="AF85" s="524"/>
      <c r="AG85" s="524"/>
      <c r="AH85" s="191"/>
      <c r="AI85" s="191"/>
      <c r="AJ85" s="191"/>
      <c r="AK85" s="524"/>
      <c r="AL85" s="524"/>
      <c r="AM85" s="524"/>
      <c r="AN85" s="513"/>
      <c r="AO85" s="513"/>
      <c r="AP85" s="513"/>
      <c r="AQ85" s="514"/>
      <c r="AR85" s="514"/>
      <c r="AS85" s="514"/>
    </row>
    <row r="86" spans="1:45" ht="15" customHeight="1" thickBot="1">
      <c r="B86" s="487" t="s">
        <v>90</v>
      </c>
      <c r="C86" s="489">
        <f t="shared" si="29"/>
        <v>0.92800000000000005</v>
      </c>
      <c r="D86" s="422">
        <f>IF($B$4="Entrevistas totales",IF($J$4="Todas",SUMIFS(DB_Q8!$U$5:$U$254,DB_Q8!$F$5:$F$254,D$70),SUMIFS(DB_Q8!$U$5:$U$254,DB_Q8!$F$5:$F$254,D$70,DB_Q8!$E$5:$E$254,$J$4)),IF($J$4="Todas",SUMIFS(DB_Q8!$U$5:$U$254,DB_Q8!$G$5:$G$254,1,DB_Q8!$F$5:$F$254,D$70),SUMIFS(DB_Q8!$U$5:$U$254,DB_Q8!$G$5:$G$254,1,DB_Q8!$F$5:$F$254,D$70,DB_Q8!$E$5:$E$254,$J$4)))</f>
        <v>106</v>
      </c>
      <c r="E86" s="422">
        <f>IF($B$4="Entrevistas totales",IF($J$4="Todas",SUMIFS(DB_Q8!$U$5:$U$254,DB_Q8!$F$5:$F$254,E$70),SUMIFS(DB_Q8!$U$5:$U$254,DB_Q8!$F$5:$F$254,E$70,DB_Q8!$E$5:$E$254,$J$4)),IF($J$4="Todas",SUMIFS(DB_Q8!$U$5:$U$254,DB_Q8!$G$5:$G$254,1,DB_Q8!$F$5:$F$254,E$70),SUMIFS(DB_Q8!$U$5:$U$254,DB_Q8!$G$5:$G$254,1,DB_Q8!$F$5:$F$254,E$70,DB_Q8!$E$5:$E$254,$J$4)))</f>
        <v>119</v>
      </c>
      <c r="F86" s="422">
        <f>IF($B$4="Entrevistas totales",IF($J$4="Todas",SUMIFS(DB_Q8!$U$5:$U$254,DB_Q8!$F$5:$F$254,F$70),SUMIFS(DB_Q8!$U$5:$U$254,DB_Q8!$F$5:$F$254,F$70,DB_Q8!$E$5:$E$254,$J$4)),IF($J$4="Todas",SUMIFS(DB_Q8!$U$5:$U$254,DB_Q8!$G$5:$G$254,1,DB_Q8!$F$5:$F$254,F$70),SUMIFS(DB_Q8!$U$5:$U$254,DB_Q8!$G$5:$G$254,1,DB_Q8!$F$5:$F$254,F$70,DB_Q8!$E$5:$E$254,$J$4)))</f>
        <v>7</v>
      </c>
      <c r="G86" s="423">
        <f t="shared" si="27"/>
        <v>1.1041666666666667</v>
      </c>
      <c r="H86" s="423">
        <f t="shared" si="27"/>
        <v>1.4337349397590362</v>
      </c>
      <c r="I86" s="529">
        <f t="shared" si="27"/>
        <v>1</v>
      </c>
      <c r="J86" s="422">
        <f>IF($B$4="Entrevistas totales",IF($J$4="Todas",SUMIFS(DB_Q8!$U$5:$U$254,DB_Q8!$C$5:$C$254,J$70),SUMIFS(DB_Q8!$U$5:$U$254,DB_Q8!$C$5:$C$254,J$70,DB_Q8!$E$5:$E$254,$J$4)),IF($J$4="Todas",SUMIFS(DB_Q8!$U$5:$U$254,DB_Q8!$G$5:$G$254,1,DB_Q8!$C$5:$C$254,J$70),SUMIFS(DB_Q8!$U$5:$U$254,DB_Q8!$G$5:$G$254,1,DB_Q8!$C$5:$C$254,J$70,DB_Q8!$E$5:$E$254,$J$4)))</f>
        <v>36</v>
      </c>
      <c r="K86" s="422">
        <f>IF($B$4="Entrevistas totales",IF($J$4="Todas",SUMIFS(DB_Q8!$U$5:$U$254,DB_Q8!$C$5:$C$254,K$70),SUMIFS(DB_Q8!$U$5:$U$254,DB_Q8!$C$5:$C$254,K$70,DB_Q8!$E$5:$E$254,$J$4)),IF($J$4="Todas",SUMIFS(DB_Q8!$U$5:$U$254,DB_Q8!$G$5:$G$254,1,DB_Q8!$C$5:$C$254,K$70),SUMIFS(DB_Q8!$U$5:$U$254,DB_Q8!$G$5:$G$254,1,DB_Q8!$C$5:$C$254,K$70,DB_Q8!$E$5:$E$254,$J$4)))</f>
        <v>62</v>
      </c>
      <c r="L86" s="422">
        <f>IF($B$4="Entrevistas totales",IF($J$4="Todas",SUMIFS(DB_Q8!$U$5:$U$254,DB_Q8!$C$5:$C$254,L$70),SUMIFS(DB_Q8!$U$5:$U$254,DB_Q8!$C$5:$C$254,L$70,DB_Q8!$E$5:$E$254,$J$4)),IF($J$4="Todas",SUMIFS(DB_Q8!$U$5:$U$254,DB_Q8!$G$5:$G$254,1,DB_Q8!$C$5:$C$254,L$70),SUMIFS(DB_Q8!$U$5:$U$254,DB_Q8!$G$5:$G$254,1,DB_Q8!$C$5:$C$254,L$70,DB_Q8!$E$5:$E$254,$J$4)))</f>
        <v>103</v>
      </c>
      <c r="M86" s="422">
        <f>IF($B$4="Entrevistas totales",IF($J$4="Todas",SUMIFS(DB_Q8!$U$5:$U$254,DB_Q8!$C$5:$C$254,M$70),SUMIFS(DB_Q8!$U$5:$U$254,DB_Q8!$C$5:$C$254,M$70,DB_Q8!$E$5:$E$254,$J$4)),IF($J$4="Todas",SUMIFS(DB_Q8!$U$5:$U$254,DB_Q8!$G$5:$G$254,1,DB_Q8!$C$5:$C$254,M$70),SUMIFS(DB_Q8!$U$5:$U$254,DB_Q8!$G$5:$G$254,1,DB_Q8!$C$5:$C$254,M$70,DB_Q8!$E$5:$E$254,$J$4)))</f>
        <v>18</v>
      </c>
      <c r="N86" s="422">
        <f>IF($B$4="Entrevistas totales",IF($J$4="Todas",SUMIFS(DB_Q8!$U$5:$U$254,DB_Q8!$C$5:$C$254,N$70),SUMIFS(DB_Q8!$U$5:$U$254,DB_Q8!$C$5:$C$254,N$70,DB_Q8!$E$5:$E$254,$J$4)),IF($J$4="Todas",SUMIFS(DB_Q8!$U$5:$U$254,DB_Q8!$G$5:$G$254,1,DB_Q8!$C$5:$C$254,N$70),SUMIFS(DB_Q8!$U$5:$U$254,DB_Q8!$G$5:$G$254,1,DB_Q8!$C$5:$C$254,N$70,DB_Q8!$E$5:$E$254,$J$4)))</f>
        <v>13</v>
      </c>
      <c r="O86" s="423">
        <f t="shared" si="28"/>
        <v>1.8947368421052631</v>
      </c>
      <c r="P86" s="423">
        <f t="shared" si="28"/>
        <v>1.1071428571428572</v>
      </c>
      <c r="Q86" s="423">
        <f t="shared" si="28"/>
        <v>1.2409638554216869</v>
      </c>
      <c r="R86" s="423">
        <f t="shared" si="28"/>
        <v>0.8571428571428571</v>
      </c>
      <c r="S86" s="423">
        <f t="shared" si="28"/>
        <v>1.8571428571428572</v>
      </c>
      <c r="T86" s="253"/>
      <c r="U86" s="253"/>
      <c r="V86" s="191"/>
      <c r="W86" s="191"/>
      <c r="X86" s="191"/>
      <c r="Y86" s="524"/>
      <c r="Z86" s="524"/>
      <c r="AA86" s="524"/>
      <c r="AB86" s="191"/>
      <c r="AC86" s="191"/>
      <c r="AD86" s="191"/>
      <c r="AE86" s="524"/>
      <c r="AF86" s="524"/>
      <c r="AG86" s="524"/>
      <c r="AH86" s="191"/>
      <c r="AI86" s="191"/>
      <c r="AJ86" s="191"/>
      <c r="AK86" s="524"/>
      <c r="AL86" s="524"/>
      <c r="AM86" s="524"/>
      <c r="AN86" s="513"/>
      <c r="AO86" s="513"/>
      <c r="AP86" s="513"/>
      <c r="AQ86" s="514"/>
      <c r="AR86" s="514"/>
      <c r="AS86" s="514"/>
    </row>
    <row r="87" spans="1:45" ht="15.75" customHeight="1" thickTop="1">
      <c r="D87" s="270">
        <f>IF($J$4="Todas",COUNTIF(DB_Q8!$F$5:$F$254,D$70),COUNTIFS(DB_Q8!$F$5:$F$254,D$70,DB_Q8!$E$5:$E$254,$J$4))</f>
        <v>113</v>
      </c>
      <c r="E87" s="270">
        <f>IF($J$4="Todas",COUNTIF(DB_Q8!$F$5:$F$254,E$70),COUNTIFS(DB_Q8!$F$5:$F$254,E$70,DB_Q8!$E$5:$E$254,$J$4))</f>
        <v>128</v>
      </c>
      <c r="F87" s="270">
        <f>IF($J$4="Todas",COUNTIF(DB_Q8!$F$5:$F$254,F$70),COUNTIFS(DB_Q8!$F$5:$F$254,F$70,DB_Q8!$E$5:$E$254,$J$4))</f>
        <v>9</v>
      </c>
      <c r="G87" s="270">
        <f>IF($J$4="Todas",COUNTIF(DB_Q8!$E$5:$E$254,G$70),COUNTIFS(DB_Q8!$E$5:$E$254,G$70,DB_Q8!$E$5:$E$254,$J$4))</f>
        <v>0</v>
      </c>
      <c r="H87" s="270">
        <f>IF($J$4="Todas",COUNTIF(DB_Q8!$E$5:$E$254,H$70),COUNTIFS(DB_Q8!$E$5:$E$254,H$70,DB_Q8!$E$5:$E$254,$J$4))</f>
        <v>0</v>
      </c>
      <c r="I87" s="270">
        <f>IF($J$4="Todas",COUNTIF(DB_Q8!$E$5:$E$254,I$70),COUNTIFS(DB_Q8!$E$5:$E$254,I$70,DB_Q8!$E$5:$E$254,$J$4))</f>
        <v>0</v>
      </c>
      <c r="J87" s="270">
        <f>IF($J$4="Todas",COUNTIF(DB_Q8!$C$5:$C$254,J$70),COUNTIFS(DB_Q8!$C$5:$C$254,J$70,DB_Q8!$E$5:$E$254,$J$4))</f>
        <v>39</v>
      </c>
      <c r="K87" s="270">
        <f>IF($J$4="Todas",COUNTIF(DB_Q8!$C$5:$C$254,K$70),COUNTIFS(DB_Q8!$C$5:$C$254,K$70,DB_Q8!$E$5:$E$254,$J$4))</f>
        <v>70</v>
      </c>
      <c r="L87" s="270">
        <f>IF($J$4="Todas",COUNTIF(DB_Q8!$C$5:$C$254,L$70),COUNTIFS(DB_Q8!$C$5:$C$254,L$70,DB_Q8!$E$5:$E$254,$J$4))</f>
        <v>106</v>
      </c>
      <c r="M87" s="270">
        <f>IF($J$4="Todas",COUNTIF(DB_Q8!$C$5:$C$254,M$70),COUNTIFS(DB_Q8!$C$5:$C$254,M$70,DB_Q8!$E$5:$E$254,$J$4))</f>
        <v>22</v>
      </c>
      <c r="N87" s="270">
        <f>IF($J$4="Todas",COUNTIF(DB_Q8!$C$5:$C$254,N$70),COUNTIFS(DB_Q8!$C$5:$C$254,N$70,DB_Q8!$E$5:$E$254,$J$4))</f>
        <v>13</v>
      </c>
      <c r="O87" s="270">
        <f>IF($J$4="Todas",COUNTIF(DB_Q8!$D$5:$D$254,O$70),COUNTIFS(DB_Q8!$D$5:$D$254,O$70,DB_Q8!$E$5:$E$254,$J$4))</f>
        <v>0</v>
      </c>
      <c r="P87" s="500" t="s">
        <v>78</v>
      </c>
      <c r="Q87" s="511"/>
      <c r="R87" s="511"/>
      <c r="S87" s="511"/>
      <c r="V87" s="513"/>
      <c r="W87" s="513"/>
      <c r="X87" s="513"/>
      <c r="Y87" s="513"/>
      <c r="Z87" s="513"/>
      <c r="AA87" s="513"/>
      <c r="AB87" s="513"/>
      <c r="AC87" s="513"/>
      <c r="AD87" s="513"/>
      <c r="AE87" s="513"/>
      <c r="AF87" s="513"/>
      <c r="AG87" s="513"/>
      <c r="AH87" s="513"/>
      <c r="AI87" s="513"/>
      <c r="AJ87" s="513"/>
      <c r="AK87" s="513"/>
      <c r="AL87" s="513"/>
      <c r="AM87" s="513"/>
      <c r="AN87" s="513"/>
      <c r="AO87" s="513"/>
      <c r="AP87" s="513"/>
      <c r="AQ87" s="514"/>
      <c r="AR87" s="514"/>
      <c r="AS87" s="514"/>
    </row>
    <row r="88" spans="1:45">
      <c r="I88" s="530"/>
      <c r="J88" s="530"/>
      <c r="K88" s="530"/>
      <c r="L88" s="530"/>
      <c r="M88" s="530"/>
      <c r="N88" s="530"/>
      <c r="O88" s="530"/>
    </row>
    <row r="89" spans="1:45">
      <c r="A89" s="261"/>
      <c r="I89" s="530"/>
      <c r="J89" s="530"/>
      <c r="K89" s="530"/>
      <c r="L89" s="530"/>
      <c r="M89" s="530"/>
      <c r="N89" s="530"/>
      <c r="O89" s="530"/>
    </row>
    <row r="90" spans="1:45">
      <c r="A90" s="261"/>
    </row>
    <row r="91" spans="1:45">
      <c r="A91" s="261"/>
    </row>
    <row r="92" spans="1:45">
      <c r="A92" s="261"/>
    </row>
    <row r="93" spans="1:45">
      <c r="A93" s="261"/>
    </row>
    <row r="94" spans="1:45">
      <c r="A94" s="261"/>
    </row>
    <row r="95" spans="1:45">
      <c r="A95" s="261"/>
    </row>
    <row r="96" spans="1:45">
      <c r="A96" s="261"/>
    </row>
    <row r="97" spans="1:1">
      <c r="A97" s="261"/>
    </row>
    <row r="98" spans="1:1">
      <c r="A98" s="261"/>
    </row>
    <row r="99" spans="1:1">
      <c r="A99" s="261"/>
    </row>
    <row r="100" spans="1:1">
      <c r="A100" s="261"/>
    </row>
    <row r="101" spans="1:1">
      <c r="A101" s="261"/>
    </row>
    <row r="102" spans="1:1">
      <c r="A102" s="261"/>
    </row>
    <row r="103" spans="1:1">
      <c r="A103" s="261"/>
    </row>
    <row r="104" spans="1:1">
      <c r="A104" s="261"/>
    </row>
    <row r="105" spans="1:1">
      <c r="A105" s="261"/>
    </row>
    <row r="106" spans="1:1">
      <c r="A106" s="261"/>
    </row>
    <row r="107" spans="1:1">
      <c r="A107" s="261"/>
    </row>
    <row r="108" spans="1:1">
      <c r="A108" s="261"/>
    </row>
    <row r="109" spans="1:1">
      <c r="A109" s="261"/>
    </row>
    <row r="110" spans="1:1">
      <c r="A110" s="261"/>
    </row>
    <row r="111" spans="1:1">
      <c r="A111" s="261"/>
    </row>
    <row r="112" spans="1:1">
      <c r="A112" s="261"/>
    </row>
    <row r="113" spans="1:1">
      <c r="A113" s="261"/>
    </row>
    <row r="114" spans="1:1">
      <c r="A114" s="261"/>
    </row>
    <row r="115" spans="1:1">
      <c r="A115" s="261"/>
    </row>
    <row r="116" spans="1:1">
      <c r="A116" s="261"/>
    </row>
    <row r="117" spans="1:1">
      <c r="A117" s="261"/>
    </row>
    <row r="118" spans="1:1">
      <c r="A118" s="261"/>
    </row>
    <row r="119" spans="1:1">
      <c r="A119" s="261"/>
    </row>
    <row r="120" spans="1:1">
      <c r="A120" s="261"/>
    </row>
    <row r="121" spans="1:1">
      <c r="A121" s="261"/>
    </row>
    <row r="122" spans="1:1">
      <c r="A122" s="261"/>
    </row>
    <row r="123" spans="1:1">
      <c r="A123" s="261"/>
    </row>
    <row r="124" spans="1:1">
      <c r="A124" s="261"/>
    </row>
    <row r="125" spans="1:1">
      <c r="A125" s="261"/>
    </row>
    <row r="126" spans="1:1">
      <c r="A126" s="261"/>
    </row>
    <row r="127" spans="1:1">
      <c r="A127" s="261"/>
    </row>
    <row r="128" spans="1:1">
      <c r="A128" s="261"/>
    </row>
    <row r="129" spans="1:1">
      <c r="A129" s="261"/>
    </row>
    <row r="130" spans="1:1">
      <c r="A130" s="261"/>
    </row>
    <row r="131" spans="1:1">
      <c r="A131" s="261"/>
    </row>
    <row r="132" spans="1:1">
      <c r="A132" s="261"/>
    </row>
    <row r="133" spans="1:1">
      <c r="A133" s="261"/>
    </row>
    <row r="134" spans="1:1">
      <c r="A134" s="261"/>
    </row>
    <row r="135" spans="1:1">
      <c r="A135" s="261"/>
    </row>
    <row r="136" spans="1:1">
      <c r="A136" s="261"/>
    </row>
    <row r="137" spans="1:1">
      <c r="A137" s="261"/>
    </row>
    <row r="138" spans="1:1">
      <c r="A138" s="261"/>
    </row>
    <row r="139" spans="1:1">
      <c r="A139" s="261"/>
    </row>
    <row r="140" spans="1:1">
      <c r="A140" s="261"/>
    </row>
    <row r="141" spans="1:1">
      <c r="A141" s="261"/>
    </row>
    <row r="142" spans="1:1">
      <c r="A142" s="261"/>
    </row>
    <row r="143" spans="1:1">
      <c r="A143" s="261"/>
    </row>
    <row r="144" spans="1:1">
      <c r="A144" s="261"/>
    </row>
    <row r="145" spans="1:1">
      <c r="A145" s="261"/>
    </row>
    <row r="146" spans="1:1">
      <c r="A146" s="261"/>
    </row>
    <row r="147" spans="1:1">
      <c r="A147" s="261"/>
    </row>
    <row r="148" spans="1:1">
      <c r="A148" s="261"/>
    </row>
    <row r="149" spans="1:1">
      <c r="A149" s="261"/>
    </row>
    <row r="150" spans="1:1">
      <c r="A150" s="261"/>
    </row>
    <row r="151" spans="1:1">
      <c r="A151" s="261"/>
    </row>
    <row r="152" spans="1:1">
      <c r="A152" s="261"/>
    </row>
    <row r="153" spans="1:1">
      <c r="A153" s="261"/>
    </row>
    <row r="154" spans="1:1">
      <c r="A154" s="261"/>
    </row>
    <row r="155" spans="1:1">
      <c r="A155" s="261"/>
    </row>
    <row r="156" spans="1:1">
      <c r="A156" s="261"/>
    </row>
    <row r="157" spans="1:1">
      <c r="A157" s="261"/>
    </row>
    <row r="158" spans="1:1">
      <c r="A158" s="261"/>
    </row>
    <row r="159" spans="1:1">
      <c r="A159" s="261"/>
    </row>
    <row r="160" spans="1:1">
      <c r="A160" s="261"/>
    </row>
    <row r="161" spans="1:1">
      <c r="A161" s="261"/>
    </row>
    <row r="162" spans="1:1">
      <c r="A162" s="261"/>
    </row>
    <row r="163" spans="1:1">
      <c r="A163" s="261"/>
    </row>
    <row r="164" spans="1:1">
      <c r="A164" s="261"/>
    </row>
    <row r="165" spans="1:1">
      <c r="A165" s="261"/>
    </row>
    <row r="166" spans="1:1">
      <c r="A166" s="261"/>
    </row>
    <row r="167" spans="1:1">
      <c r="A167" s="261"/>
    </row>
    <row r="168" spans="1:1">
      <c r="A168" s="261"/>
    </row>
    <row r="169" spans="1:1">
      <c r="A169" s="261"/>
    </row>
    <row r="170" spans="1:1">
      <c r="A170" s="261"/>
    </row>
    <row r="171" spans="1:1">
      <c r="A171" s="261"/>
    </row>
    <row r="172" spans="1:1">
      <c r="A172" s="261"/>
    </row>
    <row r="173" spans="1:1">
      <c r="A173" s="261"/>
    </row>
    <row r="174" spans="1:1">
      <c r="A174" s="261"/>
    </row>
    <row r="175" spans="1:1">
      <c r="A175" s="261"/>
    </row>
    <row r="176" spans="1:1">
      <c r="A176" s="261"/>
    </row>
    <row r="177" spans="1:1">
      <c r="A177" s="261"/>
    </row>
    <row r="178" spans="1:1">
      <c r="A178" s="261"/>
    </row>
    <row r="179" spans="1:1">
      <c r="A179" s="261"/>
    </row>
    <row r="180" spans="1:1">
      <c r="A180" s="261"/>
    </row>
    <row r="181" spans="1:1">
      <c r="A181" s="261"/>
    </row>
    <row r="182" spans="1:1">
      <c r="A182" s="261"/>
    </row>
    <row r="183" spans="1:1">
      <c r="A183" s="261"/>
    </row>
    <row r="184" spans="1:1">
      <c r="A184" s="261"/>
    </row>
    <row r="185" spans="1:1">
      <c r="A185" s="261"/>
    </row>
    <row r="186" spans="1:1">
      <c r="A186" s="261"/>
    </row>
    <row r="187" spans="1:1">
      <c r="A187" s="261"/>
    </row>
    <row r="188" spans="1:1">
      <c r="A188" s="261"/>
    </row>
    <row r="189" spans="1:1">
      <c r="A189" s="261"/>
    </row>
    <row r="190" spans="1:1">
      <c r="A190" s="261"/>
    </row>
    <row r="191" spans="1:1">
      <c r="A191" s="261"/>
    </row>
    <row r="192" spans="1:1">
      <c r="A192" s="261"/>
    </row>
    <row r="193" spans="1:1">
      <c r="A193" s="261"/>
    </row>
    <row r="194" spans="1:1">
      <c r="A194" s="261"/>
    </row>
    <row r="195" spans="1:1">
      <c r="A195" s="261"/>
    </row>
    <row r="196" spans="1:1">
      <c r="A196" s="261"/>
    </row>
    <row r="197" spans="1:1">
      <c r="A197" s="261"/>
    </row>
    <row r="198" spans="1:1">
      <c r="A198" s="261"/>
    </row>
    <row r="199" spans="1:1">
      <c r="A199" s="261"/>
    </row>
    <row r="200" spans="1:1">
      <c r="A200" s="261"/>
    </row>
    <row r="201" spans="1:1">
      <c r="A201" s="261"/>
    </row>
    <row r="202" spans="1:1">
      <c r="A202" s="261"/>
    </row>
    <row r="203" spans="1:1">
      <c r="A203" s="261"/>
    </row>
    <row r="204" spans="1:1">
      <c r="A204" s="261"/>
    </row>
    <row r="205" spans="1:1">
      <c r="A205" s="261"/>
    </row>
    <row r="206" spans="1:1">
      <c r="A206" s="261"/>
    </row>
    <row r="207" spans="1:1">
      <c r="A207" s="261"/>
    </row>
    <row r="208" spans="1:1">
      <c r="A208" s="261"/>
    </row>
    <row r="209" spans="1:1">
      <c r="A209" s="261"/>
    </row>
    <row r="210" spans="1:1">
      <c r="A210" s="261"/>
    </row>
    <row r="211" spans="1:1">
      <c r="A211" s="261"/>
    </row>
    <row r="212" spans="1:1">
      <c r="A212" s="261"/>
    </row>
    <row r="213" spans="1:1">
      <c r="A213" s="261"/>
    </row>
    <row r="214" spans="1:1">
      <c r="A214" s="261"/>
    </row>
    <row r="215" spans="1:1">
      <c r="A215" s="261"/>
    </row>
    <row r="216" spans="1:1">
      <c r="A216" s="261"/>
    </row>
    <row r="217" spans="1:1">
      <c r="A217" s="261"/>
    </row>
    <row r="218" spans="1:1">
      <c r="A218" s="261"/>
    </row>
    <row r="219" spans="1:1">
      <c r="A219" s="261"/>
    </row>
    <row r="220" spans="1:1">
      <c r="A220" s="261"/>
    </row>
    <row r="221" spans="1:1">
      <c r="A221" s="261"/>
    </row>
    <row r="222" spans="1:1">
      <c r="A222" s="261"/>
    </row>
    <row r="223" spans="1:1">
      <c r="A223" s="261"/>
    </row>
    <row r="224" spans="1:1">
      <c r="A224" s="261"/>
    </row>
    <row r="225" spans="1:1">
      <c r="A225" s="261"/>
    </row>
    <row r="226" spans="1:1">
      <c r="A226" s="261"/>
    </row>
    <row r="227" spans="1:1">
      <c r="A227" s="261"/>
    </row>
    <row r="228" spans="1:1">
      <c r="A228" s="261"/>
    </row>
    <row r="229" spans="1:1">
      <c r="A229" s="261"/>
    </row>
    <row r="230" spans="1:1">
      <c r="A230" s="261"/>
    </row>
    <row r="231" spans="1:1">
      <c r="A231" s="261"/>
    </row>
    <row r="232" spans="1:1">
      <c r="A232" s="261"/>
    </row>
    <row r="233" spans="1:1">
      <c r="A233" s="261"/>
    </row>
    <row r="234" spans="1:1">
      <c r="A234" s="261"/>
    </row>
    <row r="235" spans="1:1">
      <c r="A235" s="261"/>
    </row>
    <row r="236" spans="1:1">
      <c r="A236" s="261"/>
    </row>
    <row r="237" spans="1:1">
      <c r="A237" s="261"/>
    </row>
    <row r="238" spans="1:1">
      <c r="A238" s="261"/>
    </row>
    <row r="239" spans="1:1">
      <c r="A239" s="261"/>
    </row>
    <row r="240" spans="1:1">
      <c r="A240" s="261"/>
    </row>
    <row r="241" spans="1:1">
      <c r="A241" s="261"/>
    </row>
    <row r="242" spans="1:1">
      <c r="A242" s="261"/>
    </row>
    <row r="243" spans="1:1">
      <c r="A243" s="261"/>
    </row>
    <row r="244" spans="1:1">
      <c r="A244" s="261"/>
    </row>
    <row r="245" spans="1:1">
      <c r="A245" s="261"/>
    </row>
    <row r="246" spans="1:1">
      <c r="A246" s="261"/>
    </row>
    <row r="247" spans="1:1">
      <c r="A247" s="261"/>
    </row>
    <row r="248" spans="1:1">
      <c r="A248" s="261"/>
    </row>
    <row r="249" spans="1:1">
      <c r="A249" s="261"/>
    </row>
    <row r="250" spans="1:1">
      <c r="A250" s="261"/>
    </row>
    <row r="251" spans="1:1">
      <c r="A251" s="261"/>
    </row>
    <row r="252" spans="1:1">
      <c r="A252" s="261"/>
    </row>
    <row r="253" spans="1:1">
      <c r="A253" s="261"/>
    </row>
    <row r="254" spans="1:1">
      <c r="A254" s="261"/>
    </row>
    <row r="255" spans="1:1">
      <c r="A255" s="261"/>
    </row>
    <row r="256" spans="1:1">
      <c r="A256" s="261"/>
    </row>
    <row r="257" spans="1:1">
      <c r="A257" s="261"/>
    </row>
    <row r="258" spans="1:1">
      <c r="A258" s="261"/>
    </row>
    <row r="259" spans="1:1">
      <c r="A259" s="261"/>
    </row>
    <row r="260" spans="1:1">
      <c r="A260" s="261"/>
    </row>
    <row r="261" spans="1:1">
      <c r="A261" s="261"/>
    </row>
    <row r="262" spans="1:1">
      <c r="A262" s="261"/>
    </row>
    <row r="263" spans="1:1">
      <c r="A263" s="261"/>
    </row>
    <row r="264" spans="1:1">
      <c r="A264" s="261"/>
    </row>
    <row r="265" spans="1:1">
      <c r="A265" s="261"/>
    </row>
    <row r="266" spans="1:1">
      <c r="A266" s="261"/>
    </row>
    <row r="267" spans="1:1">
      <c r="A267" s="261"/>
    </row>
    <row r="268" spans="1:1">
      <c r="A268" s="261"/>
    </row>
    <row r="269" spans="1:1">
      <c r="A269" s="261"/>
    </row>
    <row r="270" spans="1:1">
      <c r="A270" s="261"/>
    </row>
    <row r="271" spans="1:1">
      <c r="A271" s="261"/>
    </row>
    <row r="272" spans="1:1">
      <c r="A272" s="261"/>
    </row>
    <row r="273" spans="1:1">
      <c r="A273" s="261"/>
    </row>
    <row r="274" spans="1:1">
      <c r="A274" s="261"/>
    </row>
    <row r="275" spans="1:1">
      <c r="A275" s="261"/>
    </row>
    <row r="276" spans="1:1">
      <c r="A276" s="261"/>
    </row>
    <row r="277" spans="1:1">
      <c r="A277" s="261"/>
    </row>
    <row r="278" spans="1:1">
      <c r="A278" s="261"/>
    </row>
    <row r="279" spans="1:1">
      <c r="A279" s="261"/>
    </row>
    <row r="280" spans="1:1">
      <c r="A280" s="261"/>
    </row>
    <row r="281" spans="1:1">
      <c r="A281" s="261"/>
    </row>
    <row r="282" spans="1:1">
      <c r="A282" s="261"/>
    </row>
    <row r="283" spans="1:1">
      <c r="A283" s="261"/>
    </row>
    <row r="284" spans="1:1">
      <c r="A284" s="261"/>
    </row>
    <row r="285" spans="1:1">
      <c r="A285" s="261"/>
    </row>
    <row r="286" spans="1:1">
      <c r="A286" s="261"/>
    </row>
    <row r="287" spans="1:1">
      <c r="A287" s="261"/>
    </row>
    <row r="288" spans="1:1">
      <c r="A288" s="261"/>
    </row>
    <row r="289" spans="1:1">
      <c r="A289" s="261"/>
    </row>
    <row r="290" spans="1:1">
      <c r="A290" s="261"/>
    </row>
    <row r="291" spans="1:1">
      <c r="A291" s="261"/>
    </row>
    <row r="292" spans="1:1">
      <c r="A292" s="261"/>
    </row>
    <row r="293" spans="1:1">
      <c r="A293" s="261"/>
    </row>
    <row r="294" spans="1:1">
      <c r="A294" s="261"/>
    </row>
    <row r="295" spans="1:1">
      <c r="A295" s="261"/>
    </row>
    <row r="296" spans="1:1">
      <c r="A296" s="261"/>
    </row>
    <row r="297" spans="1:1">
      <c r="A297" s="261"/>
    </row>
    <row r="298" spans="1:1">
      <c r="A298" s="261"/>
    </row>
    <row r="299" spans="1:1">
      <c r="A299" s="261"/>
    </row>
    <row r="300" spans="1:1">
      <c r="A300" s="261"/>
    </row>
    <row r="301" spans="1:1">
      <c r="A301" s="261"/>
    </row>
    <row r="302" spans="1:1">
      <c r="A302" s="261"/>
    </row>
    <row r="303" spans="1:1">
      <c r="A303" s="261"/>
    </row>
    <row r="304" spans="1:1">
      <c r="A304" s="261"/>
    </row>
    <row r="305" spans="1:1">
      <c r="A305" s="261"/>
    </row>
    <row r="306" spans="1:1">
      <c r="A306" s="261"/>
    </row>
    <row r="307" spans="1:1">
      <c r="A307" s="261"/>
    </row>
    <row r="308" spans="1:1">
      <c r="A308" s="261"/>
    </row>
    <row r="309" spans="1:1">
      <c r="A309" s="261"/>
    </row>
    <row r="310" spans="1:1">
      <c r="A310" s="261"/>
    </row>
    <row r="311" spans="1:1">
      <c r="A311" s="261"/>
    </row>
    <row r="312" spans="1:1">
      <c r="A312" s="261"/>
    </row>
    <row r="313" spans="1:1">
      <c r="A313" s="261"/>
    </row>
    <row r="314" spans="1:1">
      <c r="A314" s="261"/>
    </row>
    <row r="315" spans="1:1">
      <c r="A315" s="261"/>
    </row>
    <row r="316" spans="1:1">
      <c r="A316" s="261"/>
    </row>
    <row r="317" spans="1:1">
      <c r="A317" s="261"/>
    </row>
    <row r="318" spans="1:1">
      <c r="A318" s="261"/>
    </row>
    <row r="319" spans="1:1">
      <c r="A319" s="261"/>
    </row>
    <row r="320" spans="1:1">
      <c r="A320" s="261"/>
    </row>
    <row r="321" spans="1:1">
      <c r="A321" s="261"/>
    </row>
    <row r="322" spans="1:1">
      <c r="A322" s="261"/>
    </row>
    <row r="323" spans="1:1">
      <c r="A323" s="261"/>
    </row>
    <row r="324" spans="1:1">
      <c r="A324" s="261"/>
    </row>
    <row r="325" spans="1:1">
      <c r="A325" s="261"/>
    </row>
    <row r="326" spans="1:1">
      <c r="A326" s="261"/>
    </row>
    <row r="327" spans="1:1">
      <c r="A327" s="261"/>
    </row>
    <row r="328" spans="1:1">
      <c r="A328" s="261"/>
    </row>
    <row r="329" spans="1:1">
      <c r="A329" s="261"/>
    </row>
    <row r="330" spans="1:1">
      <c r="A330" s="261"/>
    </row>
    <row r="331" spans="1:1">
      <c r="A331" s="261"/>
    </row>
    <row r="332" spans="1:1">
      <c r="A332" s="261"/>
    </row>
  </sheetData>
  <sheetProtection password="E269" sheet="1" objects="1" scenarios="1" selectLockedCells="1"/>
  <dataValidations count="2">
    <dataValidation type="list" allowBlank="1" showInputMessage="1" showErrorMessage="1" sqref="J4">
      <formula1>$J$1:$M$1</formula1>
    </dataValidation>
    <dataValidation type="list" allowBlank="1" showInputMessage="1" showErrorMessage="1" sqref="B4">
      <formula1>$J$2:$K$2</formula1>
    </dataValidation>
  </dataValidations>
  <pageMargins left="0.7" right="0.7" top="0.75" bottom="0.75" header="0.3" footer="0.3"/>
  <pageSetup paperSize="9" scale="24"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2"/>
  <dimension ref="A1:AA70"/>
  <sheetViews>
    <sheetView showGridLines="0" showRowColHeaders="0" showZeros="0" zoomScaleNormal="100" zoomScaleSheetLayoutView="100" workbookViewId="0">
      <selection activeCell="J4" sqref="J4"/>
    </sheetView>
  </sheetViews>
  <sheetFormatPr baseColWidth="10" defaultRowHeight="15"/>
  <cols>
    <col min="1" max="1" width="1.625" style="386" customWidth="1"/>
    <col min="2" max="2" width="18.625" style="386" customWidth="1"/>
    <col min="3" max="4" width="11.625" style="386" customWidth="1"/>
    <col min="5" max="5" width="8.625" style="386" customWidth="1"/>
    <col min="6" max="6" width="10.625" style="386" customWidth="1"/>
    <col min="7" max="7" width="11.625" style="386" customWidth="1"/>
    <col min="8" max="8" width="10.625" style="386" customWidth="1"/>
    <col min="9" max="10" width="11.625" style="386" customWidth="1"/>
    <col min="11" max="12" width="10.625" style="386" customWidth="1"/>
    <col min="13" max="14" width="9.625" style="386" customWidth="1"/>
    <col min="15" max="15" width="10.625" style="386" customWidth="1"/>
    <col min="16" max="17" width="11.625" style="386" customWidth="1"/>
    <col min="18" max="19" width="8.625" style="386" customWidth="1"/>
    <col min="20" max="20" width="10.625" style="386" customWidth="1"/>
    <col min="21" max="21" width="8.625" style="386" customWidth="1"/>
    <col min="22" max="22" width="8.375" style="386" bestFit="1" customWidth="1"/>
    <col min="23" max="23" width="10.875" style="386" bestFit="1" customWidth="1"/>
    <col min="24" max="27" width="5" style="386" bestFit="1" customWidth="1"/>
    <col min="28" max="28" width="4.875" style="386" bestFit="1" customWidth="1"/>
    <col min="29" max="16384" width="11" style="386"/>
  </cols>
  <sheetData>
    <row r="1" spans="1:27">
      <c r="A1" s="261"/>
      <c r="B1" s="261"/>
      <c r="C1" s="261"/>
      <c r="D1" s="261"/>
      <c r="E1" s="261"/>
      <c r="F1" s="261"/>
      <c r="G1" s="261"/>
      <c r="H1" s="261"/>
      <c r="I1" s="261"/>
      <c r="J1" s="269" t="s">
        <v>291</v>
      </c>
      <c r="K1" s="270" t="s">
        <v>207</v>
      </c>
      <c r="L1" s="271" t="s">
        <v>208</v>
      </c>
      <c r="M1" s="269" t="s">
        <v>209</v>
      </c>
      <c r="N1" s="261"/>
      <c r="O1" s="261"/>
      <c r="P1" s="261"/>
      <c r="Q1" s="261"/>
      <c r="R1" s="261"/>
      <c r="S1" s="261"/>
      <c r="T1" s="261"/>
      <c r="U1" s="261"/>
      <c r="V1" s="261"/>
      <c r="W1" s="261"/>
      <c r="X1" s="261"/>
      <c r="Y1" s="261"/>
      <c r="Z1" s="261"/>
      <c r="AA1" s="261"/>
    </row>
    <row r="2" spans="1:27" ht="18.75">
      <c r="A2" s="261"/>
      <c r="B2" s="272" t="s">
        <v>375</v>
      </c>
      <c r="C2" s="261"/>
      <c r="D2" s="261"/>
      <c r="E2" s="261"/>
      <c r="F2" s="261"/>
      <c r="G2" s="261"/>
      <c r="H2" s="261"/>
      <c r="I2" s="261"/>
      <c r="J2" s="202" t="s">
        <v>121</v>
      </c>
      <c r="K2" s="387" t="s">
        <v>77</v>
      </c>
      <c r="L2" s="269" t="s">
        <v>194</v>
      </c>
      <c r="M2" s="261"/>
      <c r="N2" s="261"/>
      <c r="O2" s="261"/>
      <c r="P2" s="261"/>
      <c r="Q2" s="261"/>
      <c r="R2" s="261"/>
      <c r="S2" s="261"/>
      <c r="T2" s="261"/>
      <c r="U2" s="261"/>
      <c r="V2" s="261"/>
      <c r="W2" s="261"/>
      <c r="X2" s="261"/>
      <c r="Y2" s="261"/>
      <c r="Z2" s="261"/>
      <c r="AA2" s="261"/>
    </row>
    <row r="3" spans="1:27">
      <c r="A3" s="261"/>
      <c r="B3" s="388"/>
      <c r="C3" s="261"/>
      <c r="D3" s="261"/>
      <c r="E3" s="261"/>
      <c r="F3" s="269"/>
      <c r="G3" s="261"/>
      <c r="H3" s="261"/>
      <c r="I3" s="261"/>
      <c r="L3" s="261"/>
      <c r="M3" s="261"/>
      <c r="N3" s="261"/>
      <c r="O3" s="261"/>
      <c r="P3" s="269" t="s">
        <v>207</v>
      </c>
      <c r="Q3" s="269" t="s">
        <v>208</v>
      </c>
      <c r="R3" s="269" t="s">
        <v>209</v>
      </c>
      <c r="S3" s="261"/>
      <c r="T3" s="261"/>
      <c r="U3" s="261"/>
      <c r="V3" s="261"/>
      <c r="W3" s="261"/>
      <c r="X3" s="261"/>
      <c r="Y3" s="261"/>
      <c r="Z3" s="261"/>
      <c r="AA3" s="261"/>
    </row>
    <row r="4" spans="1:27">
      <c r="A4" s="261"/>
      <c r="B4" s="389"/>
      <c r="C4" s="200"/>
      <c r="D4" s="261"/>
      <c r="E4" s="269"/>
      <c r="F4" s="269"/>
      <c r="G4" s="261"/>
      <c r="H4" s="261"/>
      <c r="I4" s="261"/>
      <c r="J4" s="266" t="s">
        <v>291</v>
      </c>
      <c r="K4" s="200" t="s">
        <v>88</v>
      </c>
      <c r="L4" s="261"/>
      <c r="M4" s="261"/>
      <c r="N4" s="261"/>
      <c r="O4" s="261"/>
      <c r="P4" s="268" t="s">
        <v>364</v>
      </c>
      <c r="S4" s="275"/>
      <c r="T4" s="275"/>
      <c r="U4" s="275"/>
      <c r="V4" s="261"/>
      <c r="W4" s="261"/>
      <c r="X4" s="261"/>
      <c r="Y4" s="261"/>
      <c r="Z4" s="261"/>
      <c r="AA4" s="261"/>
    </row>
    <row r="5" spans="1:27">
      <c r="A5" s="261"/>
      <c r="B5" s="261"/>
      <c r="C5" s="261"/>
      <c r="D5" s="390"/>
      <c r="E5" s="269"/>
      <c r="F5" s="269"/>
      <c r="G5" s="261"/>
      <c r="H5" s="261"/>
      <c r="I5" s="261"/>
      <c r="J5" s="261"/>
      <c r="K5" s="261"/>
      <c r="L5" s="261"/>
      <c r="M5" s="261"/>
      <c r="N5" s="261"/>
      <c r="O5" s="261"/>
      <c r="P5" s="391" t="s">
        <v>54</v>
      </c>
      <c r="Q5" s="391"/>
      <c r="R5" s="391"/>
      <c r="S5" s="279"/>
      <c r="T5" s="391"/>
      <c r="U5" s="391"/>
      <c r="V5" s="261"/>
      <c r="W5" s="261"/>
      <c r="X5" s="261"/>
      <c r="Y5" s="261"/>
      <c r="Z5" s="261"/>
      <c r="AA5" s="261"/>
    </row>
    <row r="6" spans="1:27">
      <c r="A6" s="261"/>
      <c r="B6" s="201" t="s">
        <v>88</v>
      </c>
      <c r="C6" s="196" t="str">
        <f>J4</f>
        <v>Todas</v>
      </c>
      <c r="D6" s="390"/>
      <c r="E6" s="269"/>
      <c r="F6" s="261"/>
      <c r="G6" s="261"/>
      <c r="H6" s="261"/>
      <c r="I6" s="261"/>
      <c r="J6" s="261"/>
      <c r="K6" s="261"/>
      <c r="L6" s="269">
        <v>1</v>
      </c>
      <c r="M6" s="261"/>
      <c r="N6" s="261"/>
      <c r="O6" s="261"/>
      <c r="P6" s="392" t="s">
        <v>207</v>
      </c>
      <c r="Q6" s="392" t="s">
        <v>208</v>
      </c>
      <c r="R6" s="392" t="s">
        <v>209</v>
      </c>
      <c r="S6" s="393" t="s">
        <v>207</v>
      </c>
      <c r="T6" s="393" t="s">
        <v>208</v>
      </c>
      <c r="U6" s="393" t="s">
        <v>209</v>
      </c>
      <c r="V6" s="261"/>
      <c r="W6" s="261"/>
      <c r="X6" s="261"/>
      <c r="Y6" s="261"/>
      <c r="Z6" s="261"/>
      <c r="AA6" s="261"/>
    </row>
    <row r="7" spans="1:27" ht="15.75" thickBot="1">
      <c r="A7" s="261"/>
      <c r="B7" s="394" t="s">
        <v>195</v>
      </c>
      <c r="C7" s="196" t="s">
        <v>46</v>
      </c>
      <c r="D7" s="395" t="s">
        <v>326</v>
      </c>
      <c r="E7" s="261"/>
      <c r="F7" s="270"/>
      <c r="I7" s="269"/>
      <c r="J7" s="269"/>
      <c r="K7" s="269"/>
      <c r="L7" s="269">
        <v>2</v>
      </c>
      <c r="M7" s="396"/>
      <c r="N7" s="397" t="s">
        <v>193</v>
      </c>
      <c r="O7" s="398">
        <f>IFERROR(IF($B$4="Total rechazo",0,SUM(P7:R7)/SUM(P18:R18)),0)</f>
        <v>0.38172043010752688</v>
      </c>
      <c r="P7" s="399">
        <f>COUNTIFS(DB_Q8a!$E$5:$E$254,P$6,DB_Q8a!$H$5:$H$254,1)</f>
        <v>26</v>
      </c>
      <c r="Q7" s="399">
        <f>COUNTIFS(DB_Q8a!$E$5:$E$254,Q$6,DB_Q8a!$H$5:$H$254,1)</f>
        <v>27</v>
      </c>
      <c r="R7" s="399">
        <f>COUNTIFS(DB_Q8a!$E$5:$E$254,R$6,DB_Q8a!$H$5:$H$254,1)</f>
        <v>18</v>
      </c>
      <c r="S7" s="400">
        <f>IFERROR(IF($B$4="Total rechazo",0,P7/P18),)</f>
        <v>0.37142857142857144</v>
      </c>
      <c r="T7" s="400">
        <f>IFERROR(IF($B$4="Total rechazo",0,Q7/Q18),)</f>
        <v>0.32926829268292684</v>
      </c>
      <c r="U7" s="400">
        <f>IFERROR(IF($B$4="Total rechazo",0,R7/R18),)</f>
        <v>0.52941176470588236</v>
      </c>
      <c r="V7" s="261"/>
      <c r="W7" s="261"/>
      <c r="X7" s="261"/>
      <c r="Y7" s="261"/>
      <c r="Z7" s="261"/>
      <c r="AA7" s="261"/>
    </row>
    <row r="8" spans="1:27" ht="15.75" thickTop="1">
      <c r="A8" s="261"/>
      <c r="B8" s="401" t="str">
        <f>VLOOKUP(C8,$I$8:$J$17,2,)</f>
        <v>Otras</v>
      </c>
      <c r="C8" s="402">
        <f>LARGE($I$8:$I$17,F8)</f>
        <v>0.647887323943662</v>
      </c>
      <c r="D8" s="403"/>
      <c r="E8" s="269"/>
      <c r="F8" s="270">
        <v>1</v>
      </c>
      <c r="G8" s="291">
        <f>IF($J$4="Todas",SUM(P8:R8),HLOOKUP($J$4,$P$6:$R$17,L8,))</f>
        <v>31</v>
      </c>
      <c r="H8" s="269">
        <f t="shared" ref="H8:H17" si="0">COUNTIF($G$8:$G$17,G8)</f>
        <v>1</v>
      </c>
      <c r="I8" s="292">
        <f>IF(H8=1,G8/$G$18,(G8+F8/100000)/$G$18)</f>
        <v>0.43661971830985913</v>
      </c>
      <c r="J8" s="269" t="s">
        <v>87</v>
      </c>
      <c r="K8" s="269"/>
      <c r="L8" s="269">
        <v>3</v>
      </c>
      <c r="M8" s="404"/>
      <c r="N8" s="405" t="s">
        <v>87</v>
      </c>
      <c r="O8" s="406">
        <f>IFERROR(SUM(P8:R8)/SUM($P$7:$R$7),)</f>
        <v>0.43661971830985913</v>
      </c>
      <c r="P8" s="407">
        <f>SUMIFS(DB_Q8a!$I$5:$I$254,DB_Q8a!$E$5:$E$254,P$6)</f>
        <v>12</v>
      </c>
      <c r="Q8" s="407">
        <f>SUMIFS(DB_Q8a!$I$5:$I$254,DB_Q8a!$E$5:$E$254,Q$6)</f>
        <v>12</v>
      </c>
      <c r="R8" s="407">
        <f>SUMIFS(DB_Q8a!$I$5:$I$254,DB_Q8a!$E$5:$E$254,R$6)</f>
        <v>7</v>
      </c>
      <c r="S8" s="408">
        <f>IFERROR(P8/P$7,)</f>
        <v>0.46153846153846156</v>
      </c>
      <c r="T8" s="408">
        <f t="shared" ref="T8:U8" si="1">IFERROR(Q8/Q$7,)</f>
        <v>0.44444444444444442</v>
      </c>
      <c r="U8" s="408">
        <f t="shared" si="1"/>
        <v>0.3888888888888889</v>
      </c>
      <c r="V8" s="261"/>
      <c r="W8" s="261"/>
      <c r="X8" s="261"/>
      <c r="Y8" s="261"/>
      <c r="Z8" s="261"/>
      <c r="AA8" s="261"/>
    </row>
    <row r="9" spans="1:27">
      <c r="A9" s="261"/>
      <c r="B9" s="409" t="str">
        <f t="shared" ref="B9:B17" si="2">VLOOKUP(C9,$I$8:$J$17,2,)</f>
        <v>Alto precio</v>
      </c>
      <c r="C9" s="410">
        <f t="shared" ref="C9:C16" si="3">LARGE($I$8:$I$17,F9)</f>
        <v>0.43661971830985913</v>
      </c>
      <c r="D9" s="387"/>
      <c r="E9" s="269"/>
      <c r="F9" s="270">
        <v>2</v>
      </c>
      <c r="G9" s="291">
        <f t="shared" ref="G9:G17" si="4">IF($J$4="Todas",SUM(P9:R9),HLOOKUP($J$4,$P$6:$R$17,L9,))</f>
        <v>25</v>
      </c>
      <c r="H9" s="269">
        <f t="shared" si="0"/>
        <v>1</v>
      </c>
      <c r="I9" s="292">
        <f t="shared" ref="I9:I17" si="5">IF(H9=1,G9/$G$18,(G9+F9/100000)/$G$18)</f>
        <v>0.352112676056338</v>
      </c>
      <c r="J9" s="269" t="s">
        <v>79</v>
      </c>
      <c r="K9" s="269"/>
      <c r="L9" s="269">
        <v>4</v>
      </c>
      <c r="M9" s="411"/>
      <c r="N9" s="412" t="s">
        <v>79</v>
      </c>
      <c r="O9" s="413">
        <f t="shared" ref="O9:O17" si="6">IFERROR(SUM(P9:R9)/SUM($P$7:$R$7),)</f>
        <v>0.352112676056338</v>
      </c>
      <c r="P9" s="414">
        <f>SUMIFS(DB_Q8a!$J$5:$J$254,DB_Q8a!$E$5:$E$254,P$6)</f>
        <v>11</v>
      </c>
      <c r="Q9" s="414">
        <f>SUMIFS(DB_Q8a!$J$5:$J$254,DB_Q8a!$E$5:$E$254,Q$6)</f>
        <v>8</v>
      </c>
      <c r="R9" s="414">
        <f>SUMIFS(DB_Q8a!$J$5:$J$254,DB_Q8a!$E$5:$E$254,R$6)</f>
        <v>6</v>
      </c>
      <c r="S9" s="415">
        <f>IFERROR(P9/P$7,)</f>
        <v>0.42307692307692307</v>
      </c>
      <c r="T9" s="415">
        <f t="shared" ref="T9:T17" si="7">IFERROR(Q9/Q$7,)</f>
        <v>0.29629629629629628</v>
      </c>
      <c r="U9" s="415">
        <f t="shared" ref="U9:U17" si="8">IFERROR(R9/R$7,)</f>
        <v>0.33333333333333331</v>
      </c>
      <c r="V9" s="261"/>
      <c r="W9" s="261"/>
      <c r="X9" s="261"/>
      <c r="Y9" s="261"/>
      <c r="Z9" s="261"/>
      <c r="AA9" s="261"/>
    </row>
    <row r="10" spans="1:27">
      <c r="A10" s="261"/>
      <c r="B10" s="409" t="str">
        <f t="shared" si="2"/>
        <v>Cambios estructurales</v>
      </c>
      <c r="C10" s="410">
        <f t="shared" si="3"/>
        <v>0.352112676056338</v>
      </c>
      <c r="D10" s="387"/>
      <c r="E10" s="269"/>
      <c r="F10" s="270">
        <v>3</v>
      </c>
      <c r="G10" s="291">
        <f t="shared" si="4"/>
        <v>6</v>
      </c>
      <c r="H10" s="269">
        <f t="shared" si="0"/>
        <v>1</v>
      </c>
      <c r="I10" s="292">
        <f t="shared" si="5"/>
        <v>8.4507042253521125E-2</v>
      </c>
      <c r="J10" s="269" t="s">
        <v>80</v>
      </c>
      <c r="K10" s="269"/>
      <c r="L10" s="269">
        <v>5</v>
      </c>
      <c r="M10" s="411"/>
      <c r="N10" s="412" t="s">
        <v>80</v>
      </c>
      <c r="O10" s="413">
        <f t="shared" si="6"/>
        <v>8.4507042253521125E-2</v>
      </c>
      <c r="P10" s="414">
        <f>SUMIFS(DB_Q8a!$K$5:$K$254,DB_Q8a!$E$5:$E$254,P$6)</f>
        <v>1</v>
      </c>
      <c r="Q10" s="414">
        <f>SUMIFS(DB_Q8a!$K$5:$K$254,DB_Q8a!$E$5:$E$254,Q$6)</f>
        <v>3</v>
      </c>
      <c r="R10" s="414">
        <f>SUMIFS(DB_Q8a!$K$5:$K$254,DB_Q8a!$E$5:$E$254,R$6)</f>
        <v>2</v>
      </c>
      <c r="S10" s="415">
        <f t="shared" ref="S10:S17" si="9">IFERROR(P10/P$7,)</f>
        <v>3.8461538461538464E-2</v>
      </c>
      <c r="T10" s="415">
        <f t="shared" si="7"/>
        <v>0.1111111111111111</v>
      </c>
      <c r="U10" s="415">
        <f t="shared" si="8"/>
        <v>0.1111111111111111</v>
      </c>
      <c r="V10" s="261"/>
      <c r="W10" s="261"/>
      <c r="X10" s="261"/>
      <c r="Y10" s="261"/>
      <c r="Z10" s="261"/>
      <c r="AA10" s="261"/>
    </row>
    <row r="11" spans="1:27">
      <c r="A11" s="261"/>
      <c r="B11" s="409" t="str">
        <f t="shared" si="2"/>
        <v>Costes de mantenimiento</v>
      </c>
      <c r="C11" s="410">
        <f t="shared" si="3"/>
        <v>0.11267605633802817</v>
      </c>
      <c r="D11" s="387"/>
      <c r="E11" s="269"/>
      <c r="F11" s="270">
        <v>4</v>
      </c>
      <c r="G11" s="291">
        <f t="shared" si="4"/>
        <v>0</v>
      </c>
      <c r="H11" s="269">
        <f t="shared" si="0"/>
        <v>3</v>
      </c>
      <c r="I11" s="292">
        <f t="shared" si="5"/>
        <v>5.6338028169014087E-7</v>
      </c>
      <c r="J11" s="269" t="s">
        <v>81</v>
      </c>
      <c r="K11" s="269"/>
      <c r="L11" s="269">
        <v>6</v>
      </c>
      <c r="M11" s="411"/>
      <c r="N11" s="412" t="s">
        <v>81</v>
      </c>
      <c r="O11" s="413">
        <f t="shared" si="6"/>
        <v>0</v>
      </c>
      <c r="P11" s="414">
        <f>SUMIFS(DB_Q8a!$L$5:$L$254,DB_Q8a!$E$5:$E$254,P$6)</f>
        <v>0</v>
      </c>
      <c r="Q11" s="414">
        <f>SUMIFS(DB_Q8a!$L$5:$L$254,DB_Q8a!$E$5:$E$254,Q$6)</f>
        <v>0</v>
      </c>
      <c r="R11" s="414">
        <f>SUMIFS(DB_Q8a!$L$5:$L$254,DB_Q8a!$E$5:$E$254,R$6)</f>
        <v>0</v>
      </c>
      <c r="S11" s="415">
        <f t="shared" si="9"/>
        <v>0</v>
      </c>
      <c r="T11" s="415">
        <f t="shared" si="7"/>
        <v>0</v>
      </c>
      <c r="U11" s="415">
        <f t="shared" si="8"/>
        <v>0</v>
      </c>
      <c r="V11" s="261"/>
      <c r="W11" s="261"/>
      <c r="X11" s="261"/>
      <c r="Y11" s="261"/>
      <c r="Z11" s="261"/>
      <c r="AA11" s="261"/>
    </row>
    <row r="12" spans="1:27">
      <c r="A12" s="261"/>
      <c r="B12" s="409" t="str">
        <f t="shared" si="2"/>
        <v>Aprobación vecinos</v>
      </c>
      <c r="C12" s="410">
        <f t="shared" si="3"/>
        <v>8.4507042253521125E-2</v>
      </c>
      <c r="D12" s="269"/>
      <c r="E12" s="269"/>
      <c r="F12" s="270">
        <v>5</v>
      </c>
      <c r="G12" s="291">
        <f t="shared" si="4"/>
        <v>1</v>
      </c>
      <c r="H12" s="269">
        <f t="shared" si="0"/>
        <v>1</v>
      </c>
      <c r="I12" s="292">
        <f t="shared" si="5"/>
        <v>1.4084507042253521E-2</v>
      </c>
      <c r="J12" s="269" t="s">
        <v>82</v>
      </c>
      <c r="K12" s="269"/>
      <c r="L12" s="269">
        <v>7</v>
      </c>
      <c r="M12" s="411"/>
      <c r="N12" s="412" t="s">
        <v>82</v>
      </c>
      <c r="O12" s="413">
        <f>IFERROR(SUM(P12:R12)/SUM($P$7:$R$7),)</f>
        <v>1.4084507042253521E-2</v>
      </c>
      <c r="P12" s="414">
        <f>SUMIFS(DB_Q8a!$M$5:$M$254,DB_Q8a!$E$5:$E$254,P$6)</f>
        <v>0</v>
      </c>
      <c r="Q12" s="414">
        <f>SUMIFS(DB_Q8a!$M$5:$M$254,DB_Q8a!$E$5:$E$254,Q$6)</f>
        <v>0</v>
      </c>
      <c r="R12" s="414">
        <f>SUMIFS(DB_Q8a!$M$5:$M$254,DB_Q8a!$E$5:$E$254,R$6)</f>
        <v>1</v>
      </c>
      <c r="S12" s="415">
        <f t="shared" si="9"/>
        <v>0</v>
      </c>
      <c r="T12" s="415">
        <f t="shared" si="7"/>
        <v>0</v>
      </c>
      <c r="U12" s="415">
        <f>IFERROR(R12/R$7,)</f>
        <v>5.5555555555555552E-2</v>
      </c>
      <c r="V12" s="261"/>
      <c r="W12" s="261"/>
      <c r="X12" s="261"/>
      <c r="Y12" s="261"/>
      <c r="Z12" s="261"/>
      <c r="AA12" s="261"/>
    </row>
    <row r="13" spans="1:27">
      <c r="A13" s="261"/>
      <c r="B13" s="409" t="str">
        <f t="shared" si="2"/>
        <v>Dificultad de uso</v>
      </c>
      <c r="C13" s="410">
        <f t="shared" si="3"/>
        <v>5.6338028169014086E-2</v>
      </c>
      <c r="D13" s="269"/>
      <c r="E13" s="269"/>
      <c r="F13" s="270">
        <v>6</v>
      </c>
      <c r="G13" s="291">
        <f t="shared" si="4"/>
        <v>0</v>
      </c>
      <c r="H13" s="269">
        <f t="shared" si="0"/>
        <v>3</v>
      </c>
      <c r="I13" s="292">
        <f t="shared" si="5"/>
        <v>8.4507042253521125E-7</v>
      </c>
      <c r="J13" s="269" t="s">
        <v>83</v>
      </c>
      <c r="K13" s="269"/>
      <c r="L13" s="269">
        <v>8</v>
      </c>
      <c r="M13" s="411"/>
      <c r="N13" s="412" t="s">
        <v>83</v>
      </c>
      <c r="O13" s="413">
        <f t="shared" si="6"/>
        <v>0</v>
      </c>
      <c r="P13" s="414">
        <f>SUMIFS(DB_Q8a!$N$5:$N$254,DB_Q8a!$E$5:$E$254,P$6)</f>
        <v>0</v>
      </c>
      <c r="Q13" s="414">
        <f>SUMIFS(DB_Q8a!$N$5:$N$254,DB_Q8a!$E$5:$E$254,Q$6)</f>
        <v>0</v>
      </c>
      <c r="R13" s="414">
        <f>SUMIFS(DB_Q8a!$N$5:$N$254,DB_Q8a!$E$5:$E$254,R$6)</f>
        <v>0</v>
      </c>
      <c r="S13" s="415">
        <f t="shared" si="9"/>
        <v>0</v>
      </c>
      <c r="T13" s="415">
        <f t="shared" si="7"/>
        <v>0</v>
      </c>
      <c r="U13" s="415">
        <f t="shared" si="8"/>
        <v>0</v>
      </c>
      <c r="V13" s="261"/>
      <c r="W13" s="261"/>
      <c r="X13" s="261"/>
      <c r="Y13" s="261"/>
      <c r="Z13" s="261"/>
      <c r="AA13" s="261"/>
    </row>
    <row r="14" spans="1:27">
      <c r="A14" s="261"/>
      <c r="B14" s="409" t="str">
        <f t="shared" si="2"/>
        <v>Poca fiabilidad</v>
      </c>
      <c r="C14" s="410">
        <f t="shared" si="3"/>
        <v>1.4084507042253521E-2</v>
      </c>
      <c r="D14" s="269"/>
      <c r="E14" s="269"/>
      <c r="F14" s="270">
        <v>7</v>
      </c>
      <c r="G14" s="291">
        <f t="shared" si="4"/>
        <v>8</v>
      </c>
      <c r="H14" s="269">
        <f t="shared" si="0"/>
        <v>1</v>
      </c>
      <c r="I14" s="292">
        <f t="shared" si="5"/>
        <v>0.11267605633802817</v>
      </c>
      <c r="J14" s="269" t="s">
        <v>84</v>
      </c>
      <c r="K14" s="269"/>
      <c r="L14" s="269">
        <v>9</v>
      </c>
      <c r="M14" s="411"/>
      <c r="N14" s="412" t="s">
        <v>84</v>
      </c>
      <c r="O14" s="413">
        <f t="shared" si="6"/>
        <v>0.11267605633802817</v>
      </c>
      <c r="P14" s="414">
        <f>SUMIFS(DB_Q8a!$O$5:$O$254,DB_Q8a!$E$5:$E$254,P$6)</f>
        <v>5</v>
      </c>
      <c r="Q14" s="414">
        <f>SUMIFS(DB_Q8a!$O$5:$O$254,DB_Q8a!$E$5:$E$254,Q$6)</f>
        <v>1</v>
      </c>
      <c r="R14" s="414">
        <f>SUMIFS(DB_Q8a!$O$5:$O$254,DB_Q8a!$E$5:$E$254,R$6)</f>
        <v>2</v>
      </c>
      <c r="S14" s="415">
        <f t="shared" si="9"/>
        <v>0.19230769230769232</v>
      </c>
      <c r="T14" s="415">
        <f t="shared" si="7"/>
        <v>3.7037037037037035E-2</v>
      </c>
      <c r="U14" s="415">
        <f t="shared" si="8"/>
        <v>0.1111111111111111</v>
      </c>
      <c r="V14" s="261"/>
      <c r="W14" s="261"/>
      <c r="X14" s="261"/>
      <c r="Y14" s="261"/>
      <c r="Z14" s="261"/>
      <c r="AA14" s="261"/>
    </row>
    <row r="15" spans="1:27">
      <c r="A15" s="261"/>
      <c r="B15" s="409" t="str">
        <f t="shared" si="2"/>
        <v>NS/NC</v>
      </c>
      <c r="C15" s="410">
        <f t="shared" si="3"/>
        <v>1.4084507042253521E-6</v>
      </c>
      <c r="D15" s="416"/>
      <c r="E15" s="269"/>
      <c r="F15" s="270">
        <v>8</v>
      </c>
      <c r="G15" s="291">
        <f t="shared" si="4"/>
        <v>4</v>
      </c>
      <c r="H15" s="269">
        <f t="shared" si="0"/>
        <v>1</v>
      </c>
      <c r="I15" s="292">
        <f t="shared" si="5"/>
        <v>5.6338028169014086E-2</v>
      </c>
      <c r="J15" s="269" t="s">
        <v>85</v>
      </c>
      <c r="K15" s="269"/>
      <c r="L15" s="269">
        <v>10</v>
      </c>
      <c r="M15" s="411"/>
      <c r="N15" s="412" t="s">
        <v>85</v>
      </c>
      <c r="O15" s="413">
        <f t="shared" si="6"/>
        <v>5.6338028169014086E-2</v>
      </c>
      <c r="P15" s="414">
        <f>SUMIFS(DB_Q8a!$P$5:$P$254,DB_Q8a!$E$5:$E$254,P$6)</f>
        <v>1</v>
      </c>
      <c r="Q15" s="414">
        <f>SUMIFS(DB_Q8a!$P$5:$P$254,DB_Q8a!$E$5:$E$254,Q$6)</f>
        <v>2</v>
      </c>
      <c r="R15" s="414">
        <f>SUMIFS(DB_Q8a!$P$5:$P$254,DB_Q8a!$E$5:$E$254,R$6)</f>
        <v>1</v>
      </c>
      <c r="S15" s="415">
        <f t="shared" si="9"/>
        <v>3.8461538461538464E-2</v>
      </c>
      <c r="T15" s="415">
        <f t="shared" si="7"/>
        <v>7.407407407407407E-2</v>
      </c>
      <c r="U15" s="415">
        <f t="shared" si="8"/>
        <v>5.5555555555555552E-2</v>
      </c>
      <c r="V15" s="261"/>
      <c r="W15" s="261"/>
      <c r="X15" s="261"/>
      <c r="Y15" s="261"/>
      <c r="Z15" s="261"/>
      <c r="AA15" s="261"/>
    </row>
    <row r="16" spans="1:27">
      <c r="A16" s="261"/>
      <c r="B16" s="409" t="str">
        <f t="shared" si="2"/>
        <v>Falta de instaladores</v>
      </c>
      <c r="C16" s="410">
        <f t="shared" si="3"/>
        <v>8.4507042253521125E-7</v>
      </c>
      <c r="D16" s="269"/>
      <c r="E16" s="269"/>
      <c r="F16" s="270">
        <v>9</v>
      </c>
      <c r="G16" s="291">
        <f t="shared" si="4"/>
        <v>46</v>
      </c>
      <c r="H16" s="269">
        <f t="shared" si="0"/>
        <v>1</v>
      </c>
      <c r="I16" s="292">
        <f t="shared" si="5"/>
        <v>0.647887323943662</v>
      </c>
      <c r="J16" s="269" t="s">
        <v>86</v>
      </c>
      <c r="K16" s="269"/>
      <c r="L16" s="269">
        <v>11</v>
      </c>
      <c r="M16" s="411"/>
      <c r="N16" s="412" t="s">
        <v>86</v>
      </c>
      <c r="O16" s="413">
        <f t="shared" si="6"/>
        <v>0.647887323943662</v>
      </c>
      <c r="P16" s="414">
        <f>SUMIFS(DB_Q8a!$Q$5:$Q$254,DB_Q8a!$E$5:$E$254,P$6)</f>
        <v>18</v>
      </c>
      <c r="Q16" s="414">
        <f>SUMIFS(DB_Q8a!$Q$5:$Q$254,DB_Q8a!$E$5:$E$254,Q$6)</f>
        <v>17</v>
      </c>
      <c r="R16" s="414">
        <f>SUMIFS(DB_Q8a!$Q$5:$Q$254,DB_Q8a!$E$5:$E$254,R$6)</f>
        <v>11</v>
      </c>
      <c r="S16" s="415">
        <f t="shared" si="9"/>
        <v>0.69230769230769229</v>
      </c>
      <c r="T16" s="415">
        <f t="shared" si="7"/>
        <v>0.62962962962962965</v>
      </c>
      <c r="U16" s="415">
        <f t="shared" si="8"/>
        <v>0.61111111111111116</v>
      </c>
      <c r="V16" s="261"/>
      <c r="W16" s="261"/>
      <c r="X16" s="261"/>
      <c r="Y16" s="261"/>
      <c r="Z16" s="261"/>
      <c r="AA16" s="261"/>
    </row>
    <row r="17" spans="1:27" s="424" customFormat="1" ht="15" customHeight="1" thickBot="1">
      <c r="A17" s="282"/>
      <c r="B17" s="417" t="str">
        <f t="shared" si="2"/>
        <v>Concidiones climáticas</v>
      </c>
      <c r="C17" s="418">
        <f>LARGE($I$8:$I$17,F17)</f>
        <v>5.6338028169014087E-7</v>
      </c>
      <c r="D17" s="202"/>
      <c r="E17" s="202"/>
      <c r="F17" s="270">
        <v>10</v>
      </c>
      <c r="G17" s="291">
        <f t="shared" si="4"/>
        <v>0</v>
      </c>
      <c r="H17" s="269">
        <f t="shared" si="0"/>
        <v>3</v>
      </c>
      <c r="I17" s="292">
        <f t="shared" si="5"/>
        <v>1.4084507042253521E-6</v>
      </c>
      <c r="J17" s="269" t="s">
        <v>90</v>
      </c>
      <c r="K17" s="269"/>
      <c r="L17" s="269">
        <v>12</v>
      </c>
      <c r="M17" s="419"/>
      <c r="N17" s="420" t="s">
        <v>90</v>
      </c>
      <c r="O17" s="421">
        <f t="shared" si="6"/>
        <v>0</v>
      </c>
      <c r="P17" s="422">
        <f>SUMIFS(DB_Q8a!$R$5:$R$254,DB_Q8a!$E$5:$E$254,P$6)</f>
        <v>0</v>
      </c>
      <c r="Q17" s="422">
        <f>SUMIFS(DB_Q8a!$R$5:$R$254,DB_Q8a!$E$5:$E$254,Q$6)</f>
        <v>0</v>
      </c>
      <c r="R17" s="422">
        <f>SUMIFS(DB_Q8a!$R$5:$R$254,DB_Q8a!$E$5:$E$254,R$6)</f>
        <v>0</v>
      </c>
      <c r="S17" s="423">
        <f t="shared" si="9"/>
        <v>0</v>
      </c>
      <c r="T17" s="423">
        <f t="shared" si="7"/>
        <v>0</v>
      </c>
      <c r="U17" s="423">
        <f t="shared" si="8"/>
        <v>0</v>
      </c>
      <c r="V17" s="282"/>
      <c r="W17" s="282"/>
      <c r="X17" s="282"/>
      <c r="Y17" s="282"/>
      <c r="Z17" s="282"/>
      <c r="AA17" s="282"/>
    </row>
    <row r="18" spans="1:27" s="424" customFormat="1" ht="15" customHeight="1" thickTop="1">
      <c r="A18" s="282"/>
      <c r="B18" s="261"/>
      <c r="C18" s="261"/>
      <c r="D18" s="202"/>
      <c r="E18" s="202"/>
      <c r="F18" s="202"/>
      <c r="G18" s="269">
        <f>IF($J$4="Todas",SUM($P$7:$R$7),HLOOKUP($J$4,$P$6:$R$7,2,))</f>
        <v>71</v>
      </c>
      <c r="H18" s="269">
        <f>$B$4</f>
        <v>0</v>
      </c>
      <c r="I18" s="202"/>
      <c r="J18" s="202"/>
      <c r="K18" s="269"/>
      <c r="L18" s="202"/>
      <c r="M18" s="282"/>
      <c r="N18" s="282"/>
      <c r="O18" s="282"/>
      <c r="P18" s="341">
        <f>IF($B$4="Entrevistas totales",COUNTIF(DB_Q8a!$E$5:$E$254,P$6),COUNTIFS(DB_Q8a!$E$5:$E$254,P$6,DB_Q8a!$G$5:$G$254,1))</f>
        <v>70</v>
      </c>
      <c r="Q18" s="341">
        <f>IF($B$4="Entrevistas totales",COUNTIF(DB_Q8a!$E$5:$E$254,Q$6),COUNTIFS(DB_Q8a!$E$5:$E$254,Q$6,DB_Q8a!$G$5:$G$254,1))</f>
        <v>82</v>
      </c>
      <c r="R18" s="341">
        <f>IF($B$4="Entrevistas totales",COUNTIF(DB_Q8a!$E$5:$E$254,R$6),COUNTIFS(DB_Q8a!$E$5:$E$254,R$6,DB_Q8a!$G$5:$G$254,1))</f>
        <v>34</v>
      </c>
      <c r="S18" s="282"/>
      <c r="T18" s="282"/>
      <c r="U18" s="282"/>
      <c r="V18" s="282"/>
      <c r="W18" s="282"/>
      <c r="X18" s="282"/>
      <c r="Y18" s="282"/>
      <c r="Z18" s="282"/>
      <c r="AA18" s="282"/>
    </row>
    <row r="19" spans="1:27" s="424" customFormat="1" ht="15" customHeight="1">
      <c r="A19" s="282"/>
      <c r="B19" s="425"/>
      <c r="C19" s="282"/>
      <c r="D19" s="426"/>
      <c r="E19" s="426"/>
      <c r="F19" s="426"/>
      <c r="G19" s="426"/>
      <c r="H19" s="426"/>
      <c r="I19" s="426"/>
      <c r="J19" s="426"/>
      <c r="K19" s="426"/>
      <c r="L19" s="426"/>
      <c r="M19" s="282"/>
      <c r="N19" s="282"/>
      <c r="O19" s="282"/>
      <c r="P19" s="282"/>
      <c r="Q19" s="282"/>
      <c r="R19" s="282"/>
      <c r="S19" s="282"/>
      <c r="T19" s="282"/>
      <c r="U19" s="282"/>
      <c r="V19" s="282"/>
      <c r="W19" s="282"/>
      <c r="X19" s="282"/>
      <c r="Y19" s="282"/>
      <c r="Z19" s="282"/>
      <c r="AA19" s="282"/>
    </row>
    <row r="20" spans="1:27" s="424" customFormat="1" ht="15" customHeight="1">
      <c r="A20" s="282"/>
      <c r="B20" s="425"/>
      <c r="C20" s="282"/>
      <c r="D20" s="282"/>
      <c r="E20" s="282"/>
      <c r="F20" s="282"/>
      <c r="G20" s="282"/>
      <c r="H20" s="282"/>
      <c r="I20" s="282"/>
      <c r="J20" s="282"/>
      <c r="K20" s="282"/>
      <c r="L20" s="202"/>
      <c r="M20" s="282"/>
      <c r="N20" s="282"/>
      <c r="O20" s="282"/>
      <c r="P20" s="282"/>
      <c r="Q20" s="282"/>
      <c r="R20" s="282"/>
      <c r="S20" s="282"/>
      <c r="T20" s="282"/>
      <c r="U20" s="282"/>
      <c r="V20" s="282"/>
      <c r="W20" s="282"/>
      <c r="X20" s="282"/>
      <c r="Y20" s="282"/>
      <c r="Z20" s="282"/>
      <c r="AA20" s="282"/>
    </row>
    <row r="21" spans="1:27" s="424" customFormat="1" ht="15" customHeight="1">
      <c r="A21" s="282"/>
      <c r="B21" s="425"/>
      <c r="C21" s="282"/>
      <c r="D21" s="282"/>
      <c r="E21" s="282"/>
      <c r="F21" s="282"/>
      <c r="G21" s="282"/>
      <c r="H21" s="282"/>
      <c r="I21" s="282"/>
      <c r="J21" s="282"/>
      <c r="K21" s="282"/>
      <c r="L21" s="202"/>
      <c r="M21" s="282"/>
      <c r="N21" s="282"/>
      <c r="O21" s="282"/>
      <c r="P21" s="282"/>
      <c r="Q21" s="282"/>
      <c r="R21" s="282"/>
      <c r="S21" s="282"/>
      <c r="T21" s="282"/>
      <c r="U21" s="282"/>
      <c r="V21" s="282"/>
      <c r="W21" s="282"/>
      <c r="X21" s="282"/>
      <c r="Y21" s="282"/>
      <c r="Z21" s="282"/>
      <c r="AA21" s="282"/>
    </row>
    <row r="22" spans="1:27" s="424" customFormat="1" ht="15" customHeight="1">
      <c r="A22" s="282"/>
      <c r="B22" s="425"/>
      <c r="C22" s="282"/>
      <c r="D22" s="282"/>
      <c r="E22" s="282"/>
      <c r="F22" s="282"/>
      <c r="G22" s="282"/>
      <c r="H22" s="282"/>
      <c r="I22" s="282"/>
      <c r="J22" s="282"/>
      <c r="K22" s="282"/>
      <c r="L22" s="202"/>
      <c r="M22" s="282"/>
      <c r="N22" s="282"/>
      <c r="O22" s="282"/>
      <c r="P22" s="282"/>
      <c r="Q22" s="282"/>
      <c r="R22" s="282"/>
      <c r="S22" s="282"/>
      <c r="T22" s="282"/>
      <c r="U22" s="282"/>
      <c r="V22" s="282"/>
      <c r="W22" s="282"/>
      <c r="X22" s="282"/>
      <c r="Y22" s="282"/>
      <c r="Z22" s="282"/>
      <c r="AA22" s="282"/>
    </row>
    <row r="23" spans="1:27" s="424" customFormat="1" ht="15" customHeight="1">
      <c r="A23" s="282"/>
      <c r="B23" s="425"/>
      <c r="C23" s="282"/>
      <c r="D23" s="282"/>
      <c r="E23" s="282"/>
      <c r="F23" s="282"/>
      <c r="G23" s="282"/>
      <c r="H23" s="282"/>
      <c r="I23" s="282"/>
      <c r="J23" s="282"/>
      <c r="K23" s="282"/>
      <c r="L23" s="282"/>
      <c r="M23" s="282"/>
      <c r="N23" s="282"/>
      <c r="O23" s="282"/>
      <c r="P23" s="282"/>
      <c r="Q23" s="282"/>
      <c r="R23" s="282"/>
      <c r="S23" s="282"/>
      <c r="T23" s="282"/>
      <c r="U23" s="282"/>
      <c r="V23" s="282"/>
      <c r="W23" s="282"/>
      <c r="X23" s="282"/>
      <c r="Y23" s="282"/>
      <c r="Z23" s="282"/>
      <c r="AA23" s="282"/>
    </row>
    <row r="24" spans="1:27" s="428" customFormat="1" ht="15" customHeight="1">
      <c r="A24" s="202"/>
      <c r="B24" s="427"/>
      <c r="C24" s="202"/>
      <c r="D24" s="268" t="s">
        <v>363</v>
      </c>
      <c r="V24" s="202"/>
      <c r="W24" s="202"/>
      <c r="X24" s="202"/>
      <c r="Y24" s="202"/>
      <c r="Z24" s="202"/>
      <c r="AA24" s="202"/>
    </row>
    <row r="25" spans="1:27" s="432" customFormat="1">
      <c r="A25" s="429"/>
      <c r="B25" s="430">
        <f>$B$4</f>
        <v>0</v>
      </c>
      <c r="C25" s="429"/>
      <c r="D25" s="278" t="s">
        <v>292</v>
      </c>
      <c r="E25" s="431"/>
      <c r="F25" s="431"/>
      <c r="G25" s="431"/>
      <c r="H25" s="431"/>
      <c r="I25" s="431"/>
      <c r="J25" s="431"/>
      <c r="K25" s="431"/>
      <c r="L25" s="431"/>
      <c r="M25" s="162"/>
      <c r="N25" s="162"/>
      <c r="O25" s="162"/>
      <c r="P25" s="204"/>
      <c r="Q25" s="162"/>
      <c r="R25" s="162"/>
      <c r="S25" s="162"/>
      <c r="T25" s="162"/>
      <c r="U25" s="162"/>
      <c r="V25" s="429"/>
      <c r="W25" s="429"/>
      <c r="X25" s="429"/>
      <c r="Y25" s="429"/>
      <c r="Z25" s="429"/>
      <c r="AA25" s="429"/>
    </row>
    <row r="26" spans="1:27">
      <c r="A26" s="261"/>
      <c r="B26" s="433" t="s">
        <v>88</v>
      </c>
      <c r="C26" s="196" t="str">
        <f>$J$4</f>
        <v>Todas</v>
      </c>
      <c r="D26" s="434" t="s">
        <v>294</v>
      </c>
      <c r="E26" s="434" t="s">
        <v>293</v>
      </c>
      <c r="F26" s="434" t="s">
        <v>237</v>
      </c>
      <c r="G26" s="434" t="s">
        <v>235</v>
      </c>
      <c r="H26" s="434" t="s">
        <v>238</v>
      </c>
      <c r="I26" s="434" t="s">
        <v>236</v>
      </c>
      <c r="J26" s="434" t="s">
        <v>239</v>
      </c>
      <c r="K26" s="434" t="s">
        <v>240</v>
      </c>
      <c r="L26" s="434" t="s">
        <v>50</v>
      </c>
      <c r="M26" s="435" t="s">
        <v>294</v>
      </c>
      <c r="N26" s="435" t="s">
        <v>293</v>
      </c>
      <c r="O26" s="435" t="s">
        <v>237</v>
      </c>
      <c r="P26" s="435" t="s">
        <v>235</v>
      </c>
      <c r="Q26" s="435" t="s">
        <v>238</v>
      </c>
      <c r="R26" s="435" t="s">
        <v>236</v>
      </c>
      <c r="S26" s="435" t="s">
        <v>239</v>
      </c>
      <c r="T26" s="435" t="s">
        <v>240</v>
      </c>
      <c r="U26" s="435" t="s">
        <v>50</v>
      </c>
      <c r="V26" s="261"/>
      <c r="W26" s="261"/>
      <c r="X26" s="261"/>
      <c r="Y26" s="261"/>
      <c r="Z26" s="261"/>
      <c r="AA26" s="261"/>
    </row>
    <row r="27" spans="1:27" ht="15.75" thickBot="1">
      <c r="A27" s="261"/>
      <c r="B27" s="436" t="s">
        <v>193</v>
      </c>
      <c r="C27" s="398">
        <f>IFERROR(SUM(D27:L27)/SUM(D38:L38),)</f>
        <v>0</v>
      </c>
      <c r="D27" s="399">
        <f>IF($J$4="Todas",SUMIFS(DB_Q8a!$H$5:$H$254,DB_Q8a!$B$5:$B$254,D$26),SUMIFS(DB_Q8a!$H$5:$H$254,DB_Q8a!$E$5:$E$254,$J$4,DB_Q8a!$B$5:$B$254,D$26))</f>
        <v>5</v>
      </c>
      <c r="E27" s="399">
        <f>IF($J$4="Todas",SUMIFS(DB_Q8a!$H$5:$H$254,DB_Q8a!$B$5:$B$254,E$26),SUMIFS(DB_Q8a!$H$5:$H$254,DB_Q8a!$E$5:$E$254,$J$4,DB_Q8a!$B$5:$B$254,E$26))</f>
        <v>6</v>
      </c>
      <c r="F27" s="399">
        <f>IF($J$4="Todas",SUMIFS(DB_Q8a!$H$5:$H$254,DB_Q8a!$B$5:$B$254,F$26),SUMIFS(DB_Q8a!$H$5:$H$254,DB_Q8a!$E$5:$E$254,$J$4,DB_Q8a!$B$5:$B$254,F$26))</f>
        <v>1</v>
      </c>
      <c r="G27" s="399">
        <f>IF($J$4="Todas",SUMIFS(DB_Q8a!$H$5:$H$254,DB_Q8a!$B$5:$B$254,G$26),SUMIFS(DB_Q8a!$H$5:$H$254,DB_Q8a!$E$5:$E$254,$J$4,DB_Q8a!$B$5:$B$254,G$26))</f>
        <v>19</v>
      </c>
      <c r="H27" s="399">
        <f>IF($J$4="Todas",SUMIFS(DB_Q8a!$H$5:$H$254,DB_Q8a!$B$5:$B$254,H$26),SUMIFS(DB_Q8a!$H$5:$H$254,DB_Q8a!$E$5:$E$254,$J$4,DB_Q8a!$B$5:$B$254,H$26))</f>
        <v>5</v>
      </c>
      <c r="I27" s="399">
        <f>IF($J$4="Todas",SUMIFS(DB_Q8a!$H$5:$H$254,DB_Q8a!$B$5:$B$254,I$26),SUMIFS(DB_Q8a!$H$5:$H$254,DB_Q8a!$E$5:$E$254,$J$4,DB_Q8a!$B$5:$B$254,I$26))</f>
        <v>1</v>
      </c>
      <c r="J27" s="399">
        <f>IF($J$4="Todas",SUMIFS(DB_Q8a!$H$5:$H$254,DB_Q8a!$B$5:$B$254,J$26),SUMIFS(DB_Q8a!$H$5:$H$254,DB_Q8a!$E$5:$E$254,$J$4,DB_Q8a!$B$5:$B$254,J$26))</f>
        <v>9</v>
      </c>
      <c r="K27" s="399">
        <f>IF($J$4="Todas",SUMIFS(DB_Q8a!$H$5:$H$254,DB_Q8a!$B$5:$B$254,K$26),SUMIFS(DB_Q8a!$H$5:$H$254,DB_Q8a!$E$5:$E$254,$J$4,DB_Q8a!$B$5:$B$254,K$26))</f>
        <v>21</v>
      </c>
      <c r="L27" s="399">
        <f>IF($J$4="Todas",SUMIFS(DB_Q8a!$H$5:$H$254,DB_Q8a!$B$5:$B$254,L$26),SUMIFS(DB_Q8a!$H$5:$H$254,DB_Q8a!$E$5:$E$254,$J$4,DB_Q8a!$B$5:$B$254,L$26))</f>
        <v>4</v>
      </c>
      <c r="M27" s="437">
        <f t="shared" ref="M27:U27" si="10">IFERROR(IF($B$4="Total rechazo",0,D27/D38),)</f>
        <v>0</v>
      </c>
      <c r="N27" s="437">
        <f t="shared" si="10"/>
        <v>0</v>
      </c>
      <c r="O27" s="437">
        <f t="shared" si="10"/>
        <v>0</v>
      </c>
      <c r="P27" s="437">
        <f t="shared" si="10"/>
        <v>0</v>
      </c>
      <c r="Q27" s="437">
        <f t="shared" si="10"/>
        <v>0</v>
      </c>
      <c r="R27" s="437">
        <f t="shared" si="10"/>
        <v>0</v>
      </c>
      <c r="S27" s="437">
        <f t="shared" si="10"/>
        <v>0</v>
      </c>
      <c r="T27" s="437">
        <f t="shared" si="10"/>
        <v>0</v>
      </c>
      <c r="U27" s="437">
        <f t="shared" si="10"/>
        <v>0</v>
      </c>
      <c r="V27" s="261"/>
      <c r="W27" s="261"/>
      <c r="X27" s="261"/>
      <c r="Y27" s="261"/>
      <c r="Z27" s="261"/>
      <c r="AA27" s="261"/>
    </row>
    <row r="28" spans="1:27" ht="15" customHeight="1" thickTop="1">
      <c r="A28" s="261"/>
      <c r="B28" s="404" t="s">
        <v>87</v>
      </c>
      <c r="C28" s="406">
        <f>IFERROR(SUM(D28:L28)/SUM($D$27:$L$27),)</f>
        <v>0.43661971830985913</v>
      </c>
      <c r="D28" s="407">
        <f>IF($J$4="Todas",SUMIFS(DB_Q8a!$I$5:$I$254,DB_Q8a!$B$5:$B$254,D$26,DB_Q8a!$H$5:$H$254,1),SUMIFS(DB_Q8a!$I$5:$I$254,DB_Q8a!$E$5:$E$254,$J$4,DB_Q8a!$B$5:$B$254,D$26,DB_Q8a!$H$5:$H$254,1))</f>
        <v>4</v>
      </c>
      <c r="E28" s="407">
        <f>IF($J$4="Todas",SUMIFS(DB_Q8a!$I$5:$I$254,DB_Q8a!$B$5:$B$254,E$26,DB_Q8a!$H$5:$H$254,1),SUMIFS(DB_Q8a!$I$5:$I$254,DB_Q8a!$E$5:$E$254,$J$4,DB_Q8a!$B$5:$B$254,E$26,DB_Q8a!$H$5:$H$254,1))</f>
        <v>1</v>
      </c>
      <c r="F28" s="407">
        <f>IF($J$4="Todas",SUMIFS(DB_Q8a!$I$5:$I$254,DB_Q8a!$B$5:$B$254,F$26,DB_Q8a!$H$5:$H$254,1),SUMIFS(DB_Q8a!$I$5:$I$254,DB_Q8a!$E$5:$E$254,$J$4,DB_Q8a!$B$5:$B$254,F$26,DB_Q8a!$H$5:$H$254,1))</f>
        <v>0</v>
      </c>
      <c r="G28" s="407">
        <f>IF($J$4="Todas",SUMIFS(DB_Q8a!$I$5:$I$254,DB_Q8a!$B$5:$B$254,G$26,DB_Q8a!$H$5:$H$254,1),SUMIFS(DB_Q8a!$I$5:$I$254,DB_Q8a!$E$5:$E$254,$J$4,DB_Q8a!$B$5:$B$254,G$26,DB_Q8a!$H$5:$H$254,1))</f>
        <v>12</v>
      </c>
      <c r="H28" s="407">
        <f>IF($J$4="Todas",SUMIFS(DB_Q8a!$I$5:$I$254,DB_Q8a!$B$5:$B$254,H$26,DB_Q8a!$H$5:$H$254,1),SUMIFS(DB_Q8a!$I$5:$I$254,DB_Q8a!$E$5:$E$254,$J$4,DB_Q8a!$B$5:$B$254,H$26,DB_Q8a!$H$5:$H$254,1))</f>
        <v>4</v>
      </c>
      <c r="I28" s="407">
        <f>IF($J$4="Todas",SUMIFS(DB_Q8a!$I$5:$I$254,DB_Q8a!$B$5:$B$254,I$26,DB_Q8a!$H$5:$H$254,1),SUMIFS(DB_Q8a!$I$5:$I$254,DB_Q8a!$E$5:$E$254,$J$4,DB_Q8a!$B$5:$B$254,I$26,DB_Q8a!$H$5:$H$254,1))</f>
        <v>0</v>
      </c>
      <c r="J28" s="407">
        <f>IF($J$4="Todas",SUMIFS(DB_Q8a!$I$5:$I$254,DB_Q8a!$B$5:$B$254,J$26,DB_Q8a!$H$5:$H$254,1),SUMIFS(DB_Q8a!$I$5:$I$254,DB_Q8a!$E$5:$E$254,$J$4,DB_Q8a!$B$5:$B$254,J$26,DB_Q8a!$H$5:$H$254,1))</f>
        <v>0</v>
      </c>
      <c r="K28" s="407">
        <f>IF($J$4="Todas",SUMIFS(DB_Q8a!$I$5:$I$254,DB_Q8a!$B$5:$B$254,K$26,DB_Q8a!$H$5:$H$254,1),SUMIFS(DB_Q8a!$I$5:$I$254,DB_Q8a!$E$5:$E$254,$J$4,DB_Q8a!$B$5:$B$254,K$26,DB_Q8a!$H$5:$H$254,1))</f>
        <v>8</v>
      </c>
      <c r="L28" s="407">
        <f>IF($J$4="Todas",SUMIFS(DB_Q8a!$I$5:$I$254,DB_Q8a!$B$5:$B$254,L$26,DB_Q8a!$H$5:$H$254,1),SUMIFS(DB_Q8a!$I$5:$I$254,DB_Q8a!$E$5:$E$254,$J$4,DB_Q8a!$B$5:$B$254,L$26,DB_Q8a!$H$5:$H$254,1))</f>
        <v>2</v>
      </c>
      <c r="M28" s="408">
        <f t="shared" ref="M28:M37" si="11">IFERROR(D28/D$27,)</f>
        <v>0.8</v>
      </c>
      <c r="N28" s="408">
        <f t="shared" ref="N28:N37" si="12">IFERROR(E28/E$27,)</f>
        <v>0.16666666666666666</v>
      </c>
      <c r="O28" s="408">
        <f t="shared" ref="O28:O37" si="13">IFERROR(F28/F$27,)</f>
        <v>0</v>
      </c>
      <c r="P28" s="408">
        <f t="shared" ref="P28:P37" si="14">IFERROR(G28/G$27,)</f>
        <v>0.63157894736842102</v>
      </c>
      <c r="Q28" s="408">
        <f>IFERROR(H28/H$27,)</f>
        <v>0.8</v>
      </c>
      <c r="R28" s="408">
        <f t="shared" ref="R28:U37" si="15">IFERROR(I28/I$27,)</f>
        <v>0</v>
      </c>
      <c r="S28" s="408">
        <f t="shared" si="15"/>
        <v>0</v>
      </c>
      <c r="T28" s="408">
        <f t="shared" si="15"/>
        <v>0.38095238095238093</v>
      </c>
      <c r="U28" s="408">
        <f t="shared" si="15"/>
        <v>0.5</v>
      </c>
      <c r="V28" s="261"/>
      <c r="W28" s="261"/>
      <c r="X28" s="261"/>
      <c r="Y28" s="261"/>
      <c r="Z28" s="261"/>
      <c r="AA28" s="261"/>
    </row>
    <row r="29" spans="1:27" ht="15" customHeight="1">
      <c r="A29" s="261"/>
      <c r="B29" s="411" t="s">
        <v>79</v>
      </c>
      <c r="C29" s="413">
        <f t="shared" ref="C29:C37" si="16">IFERROR(SUM(D29:L29)/SUM($D$27:$L$27),)</f>
        <v>0.352112676056338</v>
      </c>
      <c r="D29" s="414">
        <f>IF($J$4="Todas",SUMIFS(DB_Q8a!$J$5:$J$254,DB_Q8a!$B$5:$B$254,D$26,DB_Q8a!$H$5:$H$254,1),SUMIFS(DB_Q8a!$J$5:$J$254,DB_Q8a!$E$5:$E$254,$J$4,DB_Q8a!$B$5:$B$254,D$26,DB_Q8a!$H$5:$H$254,1))</f>
        <v>0</v>
      </c>
      <c r="E29" s="414">
        <f>IF($J$4="Todas",SUMIFS(DB_Q8a!$J$5:$J$254,DB_Q8a!$B$5:$B$254,E$26,DB_Q8a!$H$5:$H$254,1),SUMIFS(DB_Q8a!$J$5:$J$254,DB_Q8a!$E$5:$E$254,$J$4,DB_Q8a!$B$5:$B$254,E$26,DB_Q8a!$H$5:$H$254,1))</f>
        <v>0</v>
      </c>
      <c r="F29" s="414">
        <f>IF($J$4="Todas",SUMIFS(DB_Q8a!$J$5:$J$254,DB_Q8a!$B$5:$B$254,F$26,DB_Q8a!$H$5:$H$254,1),SUMIFS(DB_Q8a!$J$5:$J$254,DB_Q8a!$E$5:$E$254,$J$4,DB_Q8a!$B$5:$B$254,F$26,DB_Q8a!$H$5:$H$254,1))</f>
        <v>0</v>
      </c>
      <c r="G29" s="414">
        <f>IF($J$4="Todas",SUMIFS(DB_Q8a!$J$5:$J$254,DB_Q8a!$B$5:$B$254,G$26,DB_Q8a!$H$5:$H$254,1),SUMIFS(DB_Q8a!$J$5:$J$254,DB_Q8a!$E$5:$E$254,$J$4,DB_Q8a!$B$5:$B$254,G$26,DB_Q8a!$H$5:$H$254,1))</f>
        <v>9</v>
      </c>
      <c r="H29" s="414">
        <f>IF($J$4="Todas",SUMIFS(DB_Q8a!$J$5:$J$254,DB_Q8a!$B$5:$B$254,H$26,DB_Q8a!$H$5:$H$254,1),SUMIFS(DB_Q8a!$J$5:$J$254,DB_Q8a!$E$5:$E$254,$J$4,DB_Q8a!$B$5:$B$254,H$26,DB_Q8a!$H$5:$H$254,1))</f>
        <v>0</v>
      </c>
      <c r="I29" s="414">
        <f>IF($J$4="Todas",SUMIFS(DB_Q8a!$J$5:$J$254,DB_Q8a!$B$5:$B$254,I$26,DB_Q8a!$H$5:$H$254,1),SUMIFS(DB_Q8a!$J$5:$J$254,DB_Q8a!$E$5:$E$254,$J$4,DB_Q8a!$B$5:$B$254,I$26,DB_Q8a!$H$5:$H$254,1))</f>
        <v>0</v>
      </c>
      <c r="J29" s="414">
        <f>IF($J$4="Todas",SUMIFS(DB_Q8a!$J$5:$J$254,DB_Q8a!$B$5:$B$254,J$26,DB_Q8a!$H$5:$H$254,1),SUMIFS(DB_Q8a!$J$5:$J$254,DB_Q8a!$E$5:$E$254,$J$4,DB_Q8a!$B$5:$B$254,J$26,DB_Q8a!$H$5:$H$254,1))</f>
        <v>2</v>
      </c>
      <c r="K29" s="414">
        <f>IF($J$4="Todas",SUMIFS(DB_Q8a!$J$5:$J$254,DB_Q8a!$B$5:$B$254,K$26,DB_Q8a!$H$5:$H$254,1),SUMIFS(DB_Q8a!$J$5:$J$254,DB_Q8a!$E$5:$E$254,$J$4,DB_Q8a!$B$5:$B$254,K$26,DB_Q8a!$H$5:$H$254,1))</f>
        <v>13</v>
      </c>
      <c r="L29" s="414">
        <f>IF($J$4="Todas",SUMIFS(DB_Q8a!$J$5:$J$254,DB_Q8a!$B$5:$B$254,L$26,DB_Q8a!$H$5:$H$254,1),SUMIFS(DB_Q8a!$J$5:$J$254,DB_Q8a!$E$5:$E$254,$J$4,DB_Q8a!$B$5:$B$254,L$26,DB_Q8a!$H$5:$H$254,1))</f>
        <v>1</v>
      </c>
      <c r="M29" s="415">
        <f t="shared" si="11"/>
        <v>0</v>
      </c>
      <c r="N29" s="415">
        <f t="shared" si="12"/>
        <v>0</v>
      </c>
      <c r="O29" s="415">
        <f t="shared" si="13"/>
        <v>0</v>
      </c>
      <c r="P29" s="415">
        <f t="shared" si="14"/>
        <v>0.47368421052631576</v>
      </c>
      <c r="Q29" s="415">
        <f t="shared" ref="Q29:Q37" si="17">IFERROR(H29/H$27,)</f>
        <v>0</v>
      </c>
      <c r="R29" s="415">
        <f t="shared" si="15"/>
        <v>0</v>
      </c>
      <c r="S29" s="415">
        <f t="shared" si="15"/>
        <v>0.22222222222222221</v>
      </c>
      <c r="T29" s="415">
        <f t="shared" si="15"/>
        <v>0.61904761904761907</v>
      </c>
      <c r="U29" s="415">
        <f t="shared" si="15"/>
        <v>0.25</v>
      </c>
      <c r="V29" s="261"/>
      <c r="W29" s="261"/>
      <c r="X29" s="261"/>
      <c r="Y29" s="261"/>
      <c r="Z29" s="261"/>
      <c r="AA29" s="261"/>
    </row>
    <row r="30" spans="1:27" ht="15" customHeight="1">
      <c r="A30" s="261"/>
      <c r="B30" s="411" t="s">
        <v>80</v>
      </c>
      <c r="C30" s="413">
        <f t="shared" si="16"/>
        <v>8.4507042253521125E-2</v>
      </c>
      <c r="D30" s="414">
        <f>IF($J$4="Todas",SUMIFS(DB_Q8a!$K$5:$K$254,DB_Q8a!$B$5:$B$254,D$26,DB_Q8a!$H$5:$H$254,1),SUMIFS(DB_Q8a!$K$5:$K$254,DB_Q8a!$E$5:$E$254,$J$4,DB_Q8a!$B$5:$B$254,D$26,DB_Q8a!$H$5:$H$254,1))</f>
        <v>2</v>
      </c>
      <c r="E30" s="414">
        <f>IF($J$4="Todas",SUMIFS(DB_Q8a!$K$5:$K$254,DB_Q8a!$B$5:$B$254,E$26,DB_Q8a!$H$5:$H$254,1),SUMIFS(DB_Q8a!$K$5:$K$254,DB_Q8a!$E$5:$E$254,$J$4,DB_Q8a!$B$5:$B$254,E$26,DB_Q8a!$H$5:$H$254,1))</f>
        <v>0</v>
      </c>
      <c r="F30" s="414">
        <f>IF($J$4="Todas",SUMIFS(DB_Q8a!$K$5:$K$254,DB_Q8a!$B$5:$B$254,F$26,DB_Q8a!$H$5:$H$254,1),SUMIFS(DB_Q8a!$K$5:$K$254,DB_Q8a!$E$5:$E$254,$J$4,DB_Q8a!$B$5:$B$254,F$26,DB_Q8a!$H$5:$H$254,1))</f>
        <v>0</v>
      </c>
      <c r="G30" s="414">
        <f>IF($J$4="Todas",SUMIFS(DB_Q8a!$K$5:$K$254,DB_Q8a!$B$5:$B$254,G$26,DB_Q8a!$H$5:$H$254,1),SUMIFS(DB_Q8a!$K$5:$K$254,DB_Q8a!$E$5:$E$254,$J$4,DB_Q8a!$B$5:$B$254,G$26,DB_Q8a!$H$5:$H$254,1))</f>
        <v>0</v>
      </c>
      <c r="H30" s="414">
        <f>IF($J$4="Todas",SUMIFS(DB_Q8a!$K$5:$K$254,DB_Q8a!$B$5:$B$254,H$26,DB_Q8a!$H$5:$H$254,1),SUMIFS(DB_Q8a!$K$5:$K$254,DB_Q8a!$E$5:$E$254,$J$4,DB_Q8a!$B$5:$B$254,H$26,DB_Q8a!$H$5:$H$254,1))</f>
        <v>0</v>
      </c>
      <c r="I30" s="414">
        <f>IF($J$4="Todas",SUMIFS(DB_Q8a!$K$5:$K$254,DB_Q8a!$B$5:$B$254,I$26,DB_Q8a!$H$5:$H$254,1),SUMIFS(DB_Q8a!$K$5:$K$254,DB_Q8a!$E$5:$E$254,$J$4,DB_Q8a!$B$5:$B$254,I$26,DB_Q8a!$H$5:$H$254,1))</f>
        <v>0</v>
      </c>
      <c r="J30" s="414">
        <f>IF($J$4="Todas",SUMIFS(DB_Q8a!$K$5:$K$254,DB_Q8a!$B$5:$B$254,J$26,DB_Q8a!$H$5:$H$254,1),SUMIFS(DB_Q8a!$K$5:$K$254,DB_Q8a!$E$5:$E$254,$J$4,DB_Q8a!$B$5:$B$254,J$26,DB_Q8a!$H$5:$H$254,1))</f>
        <v>1</v>
      </c>
      <c r="K30" s="414">
        <f>IF($J$4="Todas",SUMIFS(DB_Q8a!$K$5:$K$254,DB_Q8a!$B$5:$B$254,K$26,DB_Q8a!$H$5:$H$254,1),SUMIFS(DB_Q8a!$K$5:$K$254,DB_Q8a!$E$5:$E$254,$J$4,DB_Q8a!$B$5:$B$254,K$26,DB_Q8a!$H$5:$H$254,1))</f>
        <v>2</v>
      </c>
      <c r="L30" s="414">
        <f>IF($J$4="Todas",SUMIFS(DB_Q8a!$K$5:$K$254,DB_Q8a!$B$5:$B$254,L$26,DB_Q8a!$H$5:$H$254,1),SUMIFS(DB_Q8a!$K$5:$K$254,DB_Q8a!$E$5:$E$254,$J$4,DB_Q8a!$B$5:$B$254,L$26,DB_Q8a!$H$5:$H$254,1))</f>
        <v>1</v>
      </c>
      <c r="M30" s="415">
        <f t="shared" si="11"/>
        <v>0.4</v>
      </c>
      <c r="N30" s="415">
        <f t="shared" si="12"/>
        <v>0</v>
      </c>
      <c r="O30" s="415">
        <f t="shared" si="13"/>
        <v>0</v>
      </c>
      <c r="P30" s="415">
        <f t="shared" si="14"/>
        <v>0</v>
      </c>
      <c r="Q30" s="415">
        <f t="shared" si="17"/>
        <v>0</v>
      </c>
      <c r="R30" s="415">
        <f t="shared" si="15"/>
        <v>0</v>
      </c>
      <c r="S30" s="415">
        <f t="shared" si="15"/>
        <v>0.1111111111111111</v>
      </c>
      <c r="T30" s="415">
        <f t="shared" si="15"/>
        <v>9.5238095238095233E-2</v>
      </c>
      <c r="U30" s="415">
        <f t="shared" si="15"/>
        <v>0.25</v>
      </c>
      <c r="V30" s="261"/>
      <c r="W30" s="261"/>
      <c r="X30" s="261"/>
      <c r="Y30" s="261"/>
      <c r="Z30" s="261"/>
      <c r="AA30" s="261"/>
    </row>
    <row r="31" spans="1:27" ht="15" customHeight="1">
      <c r="A31" s="261"/>
      <c r="B31" s="411" t="s">
        <v>81</v>
      </c>
      <c r="C31" s="413">
        <f t="shared" si="16"/>
        <v>0</v>
      </c>
      <c r="D31" s="414">
        <f>IF($J$4="Todas",SUMIFS(DB_Q8a!$L$5:$L$254,DB_Q8a!$B$5:$B$254,D$26,DB_Q8a!$H$5:$H$254,1),SUMIFS(DB_Q8a!$L$5:$L$254,DB_Q8a!$E$5:$E$254,$J$4,DB_Q8a!$B$5:$B$254,D$26,DB_Q8a!$H$5:$H$254,1))</f>
        <v>0</v>
      </c>
      <c r="E31" s="414">
        <f>IF($J$4="Todas",SUMIFS(DB_Q8a!$L$5:$L$254,DB_Q8a!$B$5:$B$254,E$26,DB_Q8a!$H$5:$H$254,1),SUMIFS(DB_Q8a!$L$5:$L$254,DB_Q8a!$E$5:$E$254,$J$4,DB_Q8a!$B$5:$B$254,E$26,DB_Q8a!$H$5:$H$254,1))</f>
        <v>0</v>
      </c>
      <c r="F31" s="414">
        <f>IF($J$4="Todas",SUMIFS(DB_Q8a!$L$5:$L$254,DB_Q8a!$B$5:$B$254,F$26,DB_Q8a!$H$5:$H$254,1),SUMIFS(DB_Q8a!$L$5:$L$254,DB_Q8a!$E$5:$E$254,$J$4,DB_Q8a!$B$5:$B$254,F$26,DB_Q8a!$H$5:$H$254,1))</f>
        <v>0</v>
      </c>
      <c r="G31" s="414">
        <f>IF($J$4="Todas",SUMIFS(DB_Q8a!$L$5:$L$254,DB_Q8a!$B$5:$B$254,G$26,DB_Q8a!$H$5:$H$254,1),SUMIFS(DB_Q8a!$L$5:$L$254,DB_Q8a!$E$5:$E$254,$J$4,DB_Q8a!$B$5:$B$254,G$26,DB_Q8a!$H$5:$H$254,1))</f>
        <v>0</v>
      </c>
      <c r="H31" s="414">
        <f>IF($J$4="Todas",SUMIFS(DB_Q8a!$L$5:$L$254,DB_Q8a!$B$5:$B$254,H$26,DB_Q8a!$H$5:$H$254,1),SUMIFS(DB_Q8a!$L$5:$L$254,DB_Q8a!$E$5:$E$254,$J$4,DB_Q8a!$B$5:$B$254,H$26,DB_Q8a!$H$5:$H$254,1))</f>
        <v>0</v>
      </c>
      <c r="I31" s="414">
        <f>IF($J$4="Todas",SUMIFS(DB_Q8a!$L$5:$L$254,DB_Q8a!$B$5:$B$254,I$26,DB_Q8a!$H$5:$H$254,1),SUMIFS(DB_Q8a!$L$5:$L$254,DB_Q8a!$E$5:$E$254,$J$4,DB_Q8a!$B$5:$B$254,I$26,DB_Q8a!$H$5:$H$254,1))</f>
        <v>0</v>
      </c>
      <c r="J31" s="414">
        <f>IF($J$4="Todas",SUMIFS(DB_Q8a!$L$5:$L$254,DB_Q8a!$B$5:$B$254,J$26,DB_Q8a!$H$5:$H$254,1),SUMIFS(DB_Q8a!$L$5:$L$254,DB_Q8a!$E$5:$E$254,$J$4,DB_Q8a!$B$5:$B$254,J$26,DB_Q8a!$H$5:$H$254,1))</f>
        <v>0</v>
      </c>
      <c r="K31" s="414">
        <f>IF($J$4="Todas",SUMIFS(DB_Q8a!$L$5:$L$254,DB_Q8a!$B$5:$B$254,K$26,DB_Q8a!$H$5:$H$254,1),SUMIFS(DB_Q8a!$L$5:$L$254,DB_Q8a!$E$5:$E$254,$J$4,DB_Q8a!$B$5:$B$254,K$26,DB_Q8a!$H$5:$H$254,1))</f>
        <v>0</v>
      </c>
      <c r="L31" s="414">
        <f>IF($J$4="Todas",SUMIFS(DB_Q8a!$L$5:$L$254,DB_Q8a!$B$5:$B$254,L$26,DB_Q8a!$H$5:$H$254,1),SUMIFS(DB_Q8a!$L$5:$L$254,DB_Q8a!$E$5:$E$254,$J$4,DB_Q8a!$B$5:$B$254,L$26,DB_Q8a!$H$5:$H$254,1))</f>
        <v>0</v>
      </c>
      <c r="M31" s="415">
        <f t="shared" si="11"/>
        <v>0</v>
      </c>
      <c r="N31" s="415">
        <f t="shared" si="12"/>
        <v>0</v>
      </c>
      <c r="O31" s="415">
        <f t="shared" si="13"/>
        <v>0</v>
      </c>
      <c r="P31" s="415">
        <f t="shared" si="14"/>
        <v>0</v>
      </c>
      <c r="Q31" s="415">
        <f t="shared" si="17"/>
        <v>0</v>
      </c>
      <c r="R31" s="415">
        <f t="shared" si="15"/>
        <v>0</v>
      </c>
      <c r="S31" s="415">
        <f t="shared" si="15"/>
        <v>0</v>
      </c>
      <c r="T31" s="415">
        <f t="shared" si="15"/>
        <v>0</v>
      </c>
      <c r="U31" s="415">
        <f t="shared" si="15"/>
        <v>0</v>
      </c>
      <c r="V31" s="261"/>
      <c r="W31" s="261"/>
      <c r="X31" s="261"/>
      <c r="Y31" s="261"/>
      <c r="Z31" s="261"/>
      <c r="AA31" s="261"/>
    </row>
    <row r="32" spans="1:27" ht="15" customHeight="1">
      <c r="A32" s="261"/>
      <c r="B32" s="411" t="s">
        <v>82</v>
      </c>
      <c r="C32" s="413">
        <f t="shared" si="16"/>
        <v>1.4084507042253521E-2</v>
      </c>
      <c r="D32" s="414">
        <f>IF($J$4="Todas",SUMIFS(DB_Q8a!$M$5:$M$254,DB_Q8a!$B$5:$B$254,D$26,DB_Q8a!$H$5:$H$254,1),SUMIFS(DB_Q8a!$M$5:$M$254,DB_Q8a!$E$5:$E$254,$J$4,DB_Q8a!$B$5:$B$254,D$26,DB_Q8a!$H$5:$H$254,1))</f>
        <v>0</v>
      </c>
      <c r="E32" s="414">
        <f>IF($J$4="Todas",SUMIFS(DB_Q8a!$M$5:$M$254,DB_Q8a!$B$5:$B$254,E$26,DB_Q8a!$H$5:$H$254,1),SUMIFS(DB_Q8a!$M$5:$M$254,DB_Q8a!$E$5:$E$254,$J$4,DB_Q8a!$B$5:$B$254,E$26,DB_Q8a!$H$5:$H$254,1))</f>
        <v>0</v>
      </c>
      <c r="F32" s="414">
        <f>IF($J$4="Todas",SUMIFS(DB_Q8a!$M$5:$M$254,DB_Q8a!$B$5:$B$254,F$26,DB_Q8a!$H$5:$H$254,1),SUMIFS(DB_Q8a!$M$5:$M$254,DB_Q8a!$E$5:$E$254,$J$4,DB_Q8a!$B$5:$B$254,F$26,DB_Q8a!$H$5:$H$254,1))</f>
        <v>0</v>
      </c>
      <c r="G32" s="414">
        <f>IF($J$4="Todas",SUMIFS(DB_Q8a!$M$5:$M$254,DB_Q8a!$B$5:$B$254,G$26,DB_Q8a!$H$5:$H$254,1),SUMIFS(DB_Q8a!$M$5:$M$254,DB_Q8a!$E$5:$E$254,$J$4,DB_Q8a!$B$5:$B$254,G$26,DB_Q8a!$H$5:$H$254,1))</f>
        <v>0</v>
      </c>
      <c r="H32" s="414">
        <f>IF($J$4="Todas",SUMIFS(DB_Q8a!$M$5:$M$254,DB_Q8a!$B$5:$B$254,H$26,DB_Q8a!$H$5:$H$254,1),SUMIFS(DB_Q8a!$M$5:$M$254,DB_Q8a!$E$5:$E$254,$J$4,DB_Q8a!$B$5:$B$254,H$26,DB_Q8a!$H$5:$H$254,1))</f>
        <v>1</v>
      </c>
      <c r="I32" s="414">
        <f>IF($J$4="Todas",SUMIFS(DB_Q8a!$M$5:$M$254,DB_Q8a!$B$5:$B$254,I$26,DB_Q8a!$H$5:$H$254,1),SUMIFS(DB_Q8a!$M$5:$M$254,DB_Q8a!$E$5:$E$254,$J$4,DB_Q8a!$B$5:$B$254,I$26,DB_Q8a!$H$5:$H$254,1))</f>
        <v>0</v>
      </c>
      <c r="J32" s="414">
        <f>IF($J$4="Todas",SUMIFS(DB_Q8a!$M$5:$M$254,DB_Q8a!$B$5:$B$254,J$26,DB_Q8a!$H$5:$H$254,1),SUMIFS(DB_Q8a!$M$5:$M$254,DB_Q8a!$E$5:$E$254,$J$4,DB_Q8a!$B$5:$B$254,J$26,DB_Q8a!$H$5:$H$254,1))</f>
        <v>0</v>
      </c>
      <c r="K32" s="414">
        <f>IF($J$4="Todas",SUMIFS(DB_Q8a!$M$5:$M$254,DB_Q8a!$B$5:$B$254,K$26,DB_Q8a!$H$5:$H$254,1),SUMIFS(DB_Q8a!$M$5:$M$254,DB_Q8a!$E$5:$E$254,$J$4,DB_Q8a!$B$5:$B$254,K$26,DB_Q8a!$H$5:$H$254,1))</f>
        <v>0</v>
      </c>
      <c r="L32" s="414">
        <f>IF($J$4="Todas",SUMIFS(DB_Q8a!$M$5:$M$254,DB_Q8a!$B$5:$B$254,L$26,DB_Q8a!$H$5:$H$254,1),SUMIFS(DB_Q8a!$M$5:$M$254,DB_Q8a!$E$5:$E$254,$J$4,DB_Q8a!$B$5:$B$254,L$26,DB_Q8a!$H$5:$H$254,1))</f>
        <v>0</v>
      </c>
      <c r="M32" s="415">
        <f t="shared" si="11"/>
        <v>0</v>
      </c>
      <c r="N32" s="415">
        <f t="shared" si="12"/>
        <v>0</v>
      </c>
      <c r="O32" s="415">
        <f t="shared" si="13"/>
        <v>0</v>
      </c>
      <c r="P32" s="415">
        <f t="shared" si="14"/>
        <v>0</v>
      </c>
      <c r="Q32" s="415">
        <f t="shared" si="17"/>
        <v>0.2</v>
      </c>
      <c r="R32" s="415">
        <f t="shared" si="15"/>
        <v>0</v>
      </c>
      <c r="S32" s="415">
        <f t="shared" si="15"/>
        <v>0</v>
      </c>
      <c r="T32" s="415">
        <f t="shared" si="15"/>
        <v>0</v>
      </c>
      <c r="U32" s="415">
        <f t="shared" si="15"/>
        <v>0</v>
      </c>
      <c r="V32" s="261"/>
      <c r="W32" s="261"/>
      <c r="X32" s="261"/>
      <c r="Y32" s="261"/>
      <c r="Z32" s="261"/>
      <c r="AA32" s="261"/>
    </row>
    <row r="33" spans="1:27" ht="15" customHeight="1">
      <c r="A33" s="261"/>
      <c r="B33" s="411" t="s">
        <v>83</v>
      </c>
      <c r="C33" s="413">
        <f t="shared" si="16"/>
        <v>0</v>
      </c>
      <c r="D33" s="414">
        <f>IF($J$4="Todas",SUMIFS(DB_Q8a!$N$5:$N$254,DB_Q8a!$B$5:$B$254,D$26,DB_Q8a!$H$5:$H$254,1),SUMIFS(DB_Q8a!$N$5:$N$254,DB_Q8a!$E$5:$E$254,$J$4,DB_Q8a!$B$5:$B$254,D$26,DB_Q8a!$H$5:$H$254,1))</f>
        <v>0</v>
      </c>
      <c r="E33" s="414">
        <f>IF($J$4="Todas",SUMIFS(DB_Q8a!$N$5:$N$254,DB_Q8a!$B$5:$B$254,E$26,DB_Q8a!$H$5:$H$254,1),SUMIFS(DB_Q8a!$N$5:$N$254,DB_Q8a!$E$5:$E$254,$J$4,DB_Q8a!$B$5:$B$254,E$26,DB_Q8a!$H$5:$H$254,1))</f>
        <v>0</v>
      </c>
      <c r="F33" s="414">
        <f>IF($J$4="Todas",SUMIFS(DB_Q8a!$N$5:$N$254,DB_Q8a!$B$5:$B$254,F$26,DB_Q8a!$H$5:$H$254,1),SUMIFS(DB_Q8a!$N$5:$N$254,DB_Q8a!$E$5:$E$254,$J$4,DB_Q8a!$B$5:$B$254,F$26,DB_Q8a!$H$5:$H$254,1))</f>
        <v>0</v>
      </c>
      <c r="G33" s="414">
        <f>IF($J$4="Todas",SUMIFS(DB_Q8a!$N$5:$N$254,DB_Q8a!$B$5:$B$254,G$26,DB_Q8a!$H$5:$H$254,1),SUMIFS(DB_Q8a!$N$5:$N$254,DB_Q8a!$E$5:$E$254,$J$4,DB_Q8a!$B$5:$B$254,G$26,DB_Q8a!$H$5:$H$254,1))</f>
        <v>0</v>
      </c>
      <c r="H33" s="414">
        <f>IF($J$4="Todas",SUMIFS(DB_Q8a!$N$5:$N$254,DB_Q8a!$B$5:$B$254,H$26,DB_Q8a!$H$5:$H$254,1),SUMIFS(DB_Q8a!$N$5:$N$254,DB_Q8a!$E$5:$E$254,$J$4,DB_Q8a!$B$5:$B$254,H$26,DB_Q8a!$H$5:$H$254,1))</f>
        <v>0</v>
      </c>
      <c r="I33" s="414">
        <f>IF($J$4="Todas",SUMIFS(DB_Q8a!$N$5:$N$254,DB_Q8a!$B$5:$B$254,I$26,DB_Q8a!$H$5:$H$254,1),SUMIFS(DB_Q8a!$N$5:$N$254,DB_Q8a!$E$5:$E$254,$J$4,DB_Q8a!$B$5:$B$254,I$26,DB_Q8a!$H$5:$H$254,1))</f>
        <v>0</v>
      </c>
      <c r="J33" s="414">
        <f>IF($J$4="Todas",SUMIFS(DB_Q8a!$N$5:$N$254,DB_Q8a!$B$5:$B$254,J$26,DB_Q8a!$H$5:$H$254,1),SUMIFS(DB_Q8a!$N$5:$N$254,DB_Q8a!$E$5:$E$254,$J$4,DB_Q8a!$B$5:$B$254,J$26,DB_Q8a!$H$5:$H$254,1))</f>
        <v>0</v>
      </c>
      <c r="K33" s="414">
        <f>IF($J$4="Todas",SUMIFS(DB_Q8a!$N$5:$N$254,DB_Q8a!$B$5:$B$254,K$26,DB_Q8a!$H$5:$H$254,1),SUMIFS(DB_Q8a!$N$5:$N$254,DB_Q8a!$E$5:$E$254,$J$4,DB_Q8a!$B$5:$B$254,K$26,DB_Q8a!$H$5:$H$254,1))</f>
        <v>0</v>
      </c>
      <c r="L33" s="414">
        <f>IF($J$4="Todas",SUMIFS(DB_Q8a!$N$5:$N$254,DB_Q8a!$B$5:$B$254,L$26,DB_Q8a!$H$5:$H$254,1),SUMIFS(DB_Q8a!$N$5:$N$254,DB_Q8a!$E$5:$E$254,$J$4,DB_Q8a!$B$5:$B$254,L$26,DB_Q8a!$H$5:$H$254,1))</f>
        <v>0</v>
      </c>
      <c r="M33" s="415">
        <f t="shared" si="11"/>
        <v>0</v>
      </c>
      <c r="N33" s="415">
        <f t="shared" si="12"/>
        <v>0</v>
      </c>
      <c r="O33" s="415">
        <f t="shared" si="13"/>
        <v>0</v>
      </c>
      <c r="P33" s="415">
        <f t="shared" si="14"/>
        <v>0</v>
      </c>
      <c r="Q33" s="415">
        <f t="shared" si="17"/>
        <v>0</v>
      </c>
      <c r="R33" s="415">
        <f t="shared" si="15"/>
        <v>0</v>
      </c>
      <c r="S33" s="415">
        <f t="shared" si="15"/>
        <v>0</v>
      </c>
      <c r="T33" s="415">
        <f t="shared" si="15"/>
        <v>0</v>
      </c>
      <c r="U33" s="415">
        <f t="shared" si="15"/>
        <v>0</v>
      </c>
      <c r="V33" s="261"/>
      <c r="W33" s="261"/>
      <c r="X33" s="261"/>
      <c r="Y33" s="261"/>
      <c r="Z33" s="261"/>
      <c r="AA33" s="261"/>
    </row>
    <row r="34" spans="1:27" ht="15" customHeight="1">
      <c r="A34" s="261"/>
      <c r="B34" s="411" t="s">
        <v>84</v>
      </c>
      <c r="C34" s="413">
        <f t="shared" si="16"/>
        <v>0.11267605633802817</v>
      </c>
      <c r="D34" s="414">
        <f>IF($J$4="Todas",SUMIFS(DB_Q8a!$O$5:$O$254,DB_Q8a!$B$5:$B$254,D$26,DB_Q8a!$H$5:$H$254,1),SUMIFS(DB_Q8a!$O$5:$O$254,DB_Q8a!$E$5:$E$254,$J$4,DB_Q8a!$B$5:$B$254,D$26,DB_Q8a!$H$5:$H$254,1))</f>
        <v>0</v>
      </c>
      <c r="E34" s="414">
        <f>IF($J$4="Todas",SUMIFS(DB_Q8a!$O$5:$O$254,DB_Q8a!$B$5:$B$254,E$26,DB_Q8a!$H$5:$H$254,1),SUMIFS(DB_Q8a!$O$5:$O$254,DB_Q8a!$E$5:$E$254,$J$4,DB_Q8a!$B$5:$B$254,E$26,DB_Q8a!$H$5:$H$254,1))</f>
        <v>0</v>
      </c>
      <c r="F34" s="414">
        <f>IF($J$4="Todas",SUMIFS(DB_Q8a!$O$5:$O$254,DB_Q8a!$B$5:$B$254,F$26,DB_Q8a!$H$5:$H$254,1),SUMIFS(DB_Q8a!$O$5:$O$254,DB_Q8a!$E$5:$E$254,$J$4,DB_Q8a!$B$5:$B$254,F$26,DB_Q8a!$H$5:$H$254,1))</f>
        <v>0</v>
      </c>
      <c r="G34" s="414">
        <f>IF($J$4="Todas",SUMIFS(DB_Q8a!$O$5:$O$254,DB_Q8a!$B$5:$B$254,G$26,DB_Q8a!$H$5:$H$254,1),SUMIFS(DB_Q8a!$O$5:$O$254,DB_Q8a!$E$5:$E$254,$J$4,DB_Q8a!$B$5:$B$254,G$26,DB_Q8a!$H$5:$H$254,1))</f>
        <v>0</v>
      </c>
      <c r="H34" s="414">
        <f>IF($J$4="Todas",SUMIFS(DB_Q8a!$O$5:$O$254,DB_Q8a!$B$5:$B$254,H$26,DB_Q8a!$H$5:$H$254,1),SUMIFS(DB_Q8a!$O$5:$O$254,DB_Q8a!$E$5:$E$254,$J$4,DB_Q8a!$B$5:$B$254,H$26,DB_Q8a!$H$5:$H$254,1))</f>
        <v>1</v>
      </c>
      <c r="I34" s="414">
        <f>IF($J$4="Todas",SUMIFS(DB_Q8a!$O$5:$O$254,DB_Q8a!$B$5:$B$254,I$26,DB_Q8a!$H$5:$H$254,1),SUMIFS(DB_Q8a!$O$5:$O$254,DB_Q8a!$E$5:$E$254,$J$4,DB_Q8a!$B$5:$B$254,I$26,DB_Q8a!$H$5:$H$254,1))</f>
        <v>0</v>
      </c>
      <c r="J34" s="414">
        <f>IF($J$4="Todas",SUMIFS(DB_Q8a!$O$5:$O$254,DB_Q8a!$B$5:$B$254,J$26,DB_Q8a!$H$5:$H$254,1),SUMIFS(DB_Q8a!$O$5:$O$254,DB_Q8a!$E$5:$E$254,$J$4,DB_Q8a!$B$5:$B$254,J$26,DB_Q8a!$H$5:$H$254,1))</f>
        <v>0</v>
      </c>
      <c r="K34" s="414">
        <f>IF($J$4="Todas",SUMIFS(DB_Q8a!$O$5:$O$254,DB_Q8a!$B$5:$B$254,K$26,DB_Q8a!$H$5:$H$254,1),SUMIFS(DB_Q8a!$O$5:$O$254,DB_Q8a!$E$5:$E$254,$J$4,DB_Q8a!$B$5:$B$254,K$26,DB_Q8a!$H$5:$H$254,1))</f>
        <v>7</v>
      </c>
      <c r="L34" s="414">
        <f>IF($J$4="Todas",SUMIFS(DB_Q8a!$O$5:$O$254,DB_Q8a!$B$5:$B$254,L$26,DB_Q8a!$H$5:$H$254,1),SUMIFS(DB_Q8a!$O$5:$O$254,DB_Q8a!$E$5:$E$254,$J$4,DB_Q8a!$B$5:$B$254,L$26,DB_Q8a!$H$5:$H$254,1))</f>
        <v>0</v>
      </c>
      <c r="M34" s="415">
        <f t="shared" si="11"/>
        <v>0</v>
      </c>
      <c r="N34" s="415">
        <f t="shared" si="12"/>
        <v>0</v>
      </c>
      <c r="O34" s="415">
        <f t="shared" si="13"/>
        <v>0</v>
      </c>
      <c r="P34" s="415">
        <f t="shared" si="14"/>
        <v>0</v>
      </c>
      <c r="Q34" s="415">
        <f t="shared" si="17"/>
        <v>0.2</v>
      </c>
      <c r="R34" s="415">
        <f t="shared" si="15"/>
        <v>0</v>
      </c>
      <c r="S34" s="415">
        <f t="shared" si="15"/>
        <v>0</v>
      </c>
      <c r="T34" s="415">
        <f t="shared" si="15"/>
        <v>0.33333333333333331</v>
      </c>
      <c r="U34" s="415">
        <f t="shared" si="15"/>
        <v>0</v>
      </c>
      <c r="V34" s="261"/>
      <c r="W34" s="261"/>
      <c r="X34" s="261"/>
      <c r="Y34" s="261"/>
      <c r="Z34" s="261"/>
      <c r="AA34" s="261"/>
    </row>
    <row r="35" spans="1:27" ht="15" customHeight="1">
      <c r="A35" s="261"/>
      <c r="B35" s="411" t="s">
        <v>85</v>
      </c>
      <c r="C35" s="413">
        <f t="shared" si="16"/>
        <v>5.6338028169014086E-2</v>
      </c>
      <c r="D35" s="414">
        <f>IF($J$4="Todas",SUMIFS(DB_Q8a!$P$5:$P$254,DB_Q8a!$B$5:$B$254,D$26,DB_Q8a!$H$5:$H$254,1),SUMIFS(DB_Q8a!$P$5:$P$254,DB_Q8a!$E$5:$E$254,$J$4,DB_Q8a!$B$5:$B$254,D$26,DB_Q8a!$H$5:$H$254,1))</f>
        <v>0</v>
      </c>
      <c r="E35" s="414">
        <f>IF($J$4="Todas",SUMIFS(DB_Q8a!$P$5:$P$254,DB_Q8a!$B$5:$B$254,E$26,DB_Q8a!$H$5:$H$254,1),SUMIFS(DB_Q8a!$P$5:$P$254,DB_Q8a!$E$5:$E$254,$J$4,DB_Q8a!$B$5:$B$254,E$26,DB_Q8a!$H$5:$H$254,1))</f>
        <v>0</v>
      </c>
      <c r="F35" s="414">
        <f>IF($J$4="Todas",SUMIFS(DB_Q8a!$P$5:$P$254,DB_Q8a!$B$5:$B$254,F$26,DB_Q8a!$H$5:$H$254,1),SUMIFS(DB_Q8a!$P$5:$P$254,DB_Q8a!$E$5:$E$254,$J$4,DB_Q8a!$B$5:$B$254,F$26,DB_Q8a!$H$5:$H$254,1))</f>
        <v>0</v>
      </c>
      <c r="G35" s="414">
        <f>IF($J$4="Todas",SUMIFS(DB_Q8a!$P$5:$P$254,DB_Q8a!$B$5:$B$254,G$26,DB_Q8a!$H$5:$H$254,1),SUMIFS(DB_Q8a!$P$5:$P$254,DB_Q8a!$E$5:$E$254,$J$4,DB_Q8a!$B$5:$B$254,G$26,DB_Q8a!$H$5:$H$254,1))</f>
        <v>1</v>
      </c>
      <c r="H35" s="414">
        <f>IF($J$4="Todas",SUMIFS(DB_Q8a!$P$5:$P$254,DB_Q8a!$B$5:$B$254,H$26,DB_Q8a!$H$5:$H$254,1),SUMIFS(DB_Q8a!$P$5:$P$254,DB_Q8a!$E$5:$E$254,$J$4,DB_Q8a!$B$5:$B$254,H$26,DB_Q8a!$H$5:$H$254,1))</f>
        <v>1</v>
      </c>
      <c r="I35" s="414">
        <f>IF($J$4="Todas",SUMIFS(DB_Q8a!$P$5:$P$254,DB_Q8a!$B$5:$B$254,I$26,DB_Q8a!$H$5:$H$254,1),SUMIFS(DB_Q8a!$P$5:$P$254,DB_Q8a!$E$5:$E$254,$J$4,DB_Q8a!$B$5:$B$254,I$26,DB_Q8a!$H$5:$H$254,1))</f>
        <v>0</v>
      </c>
      <c r="J35" s="414">
        <f>IF($J$4="Todas",SUMIFS(DB_Q8a!$P$5:$P$254,DB_Q8a!$B$5:$B$254,J$26,DB_Q8a!$H$5:$H$254,1),SUMIFS(DB_Q8a!$P$5:$P$254,DB_Q8a!$E$5:$E$254,$J$4,DB_Q8a!$B$5:$B$254,J$26,DB_Q8a!$H$5:$H$254,1))</f>
        <v>0</v>
      </c>
      <c r="K35" s="414">
        <f>IF($J$4="Todas",SUMIFS(DB_Q8a!$P$5:$P$254,DB_Q8a!$B$5:$B$254,K$26,DB_Q8a!$H$5:$H$254,1),SUMIFS(DB_Q8a!$P$5:$P$254,DB_Q8a!$E$5:$E$254,$J$4,DB_Q8a!$B$5:$B$254,K$26,DB_Q8a!$H$5:$H$254,1))</f>
        <v>2</v>
      </c>
      <c r="L35" s="414">
        <f>IF($J$4="Todas",SUMIFS(DB_Q8a!$P$5:$P$254,DB_Q8a!$B$5:$B$254,L$26,DB_Q8a!$H$5:$H$254,1),SUMIFS(DB_Q8a!$P$5:$P$254,DB_Q8a!$E$5:$E$254,$J$4,DB_Q8a!$B$5:$B$254,L$26,DB_Q8a!$H$5:$H$254,1))</f>
        <v>0</v>
      </c>
      <c r="M35" s="415">
        <f t="shared" si="11"/>
        <v>0</v>
      </c>
      <c r="N35" s="415">
        <f t="shared" si="12"/>
        <v>0</v>
      </c>
      <c r="O35" s="415">
        <f t="shared" si="13"/>
        <v>0</v>
      </c>
      <c r="P35" s="415">
        <f t="shared" si="14"/>
        <v>5.2631578947368418E-2</v>
      </c>
      <c r="Q35" s="415">
        <f t="shared" si="17"/>
        <v>0.2</v>
      </c>
      <c r="R35" s="415">
        <f t="shared" si="15"/>
        <v>0</v>
      </c>
      <c r="S35" s="415">
        <f t="shared" si="15"/>
        <v>0</v>
      </c>
      <c r="T35" s="415">
        <f t="shared" si="15"/>
        <v>9.5238095238095233E-2</v>
      </c>
      <c r="U35" s="415">
        <f t="shared" si="15"/>
        <v>0</v>
      </c>
      <c r="V35" s="261"/>
      <c r="W35" s="261"/>
      <c r="X35" s="261"/>
      <c r="Y35" s="261"/>
      <c r="Z35" s="261"/>
      <c r="AA35" s="261"/>
    </row>
    <row r="36" spans="1:27" ht="15" customHeight="1">
      <c r="A36" s="261"/>
      <c r="B36" s="411" t="s">
        <v>86</v>
      </c>
      <c r="C36" s="413">
        <f t="shared" si="16"/>
        <v>0.647887323943662</v>
      </c>
      <c r="D36" s="414">
        <f>IF($J$4="Todas",SUMIFS(DB_Q8a!$Q$5:$Q$254,DB_Q8a!$B$5:$B$254,D$26,DB_Q8a!$H$5:$H$254,1),SUMIFS(DB_Q8a!$Q$5:$Q$254,DB_Q8a!$E$5:$E$254,$J$4,DB_Q8a!$B$5:$B$254,D$26,DB_Q8a!$H$5:$H$254,1))</f>
        <v>1</v>
      </c>
      <c r="E36" s="414">
        <f>IF($J$4="Todas",SUMIFS(DB_Q8a!$Q$5:$Q$254,DB_Q8a!$B$5:$B$254,E$26,DB_Q8a!$H$5:$H$254,1),SUMIFS(DB_Q8a!$Q$5:$Q$254,DB_Q8a!$E$5:$E$254,$J$4,DB_Q8a!$B$5:$B$254,E$26,DB_Q8a!$H$5:$H$254,1))</f>
        <v>5</v>
      </c>
      <c r="F36" s="414">
        <f>IF($J$4="Todas",SUMIFS(DB_Q8a!$Q$5:$Q$254,DB_Q8a!$B$5:$B$254,F$26,DB_Q8a!$H$5:$H$254,1),SUMIFS(DB_Q8a!$Q$5:$Q$254,DB_Q8a!$E$5:$E$254,$J$4,DB_Q8a!$B$5:$B$254,F$26,DB_Q8a!$H$5:$H$254,1))</f>
        <v>1</v>
      </c>
      <c r="G36" s="414">
        <f>IF($J$4="Todas",SUMIFS(DB_Q8a!$Q$5:$Q$254,DB_Q8a!$B$5:$B$254,G$26,DB_Q8a!$H$5:$H$254,1),SUMIFS(DB_Q8a!$Q$5:$Q$254,DB_Q8a!$E$5:$E$254,$J$4,DB_Q8a!$B$5:$B$254,G$26,DB_Q8a!$H$5:$H$254,1))</f>
        <v>10</v>
      </c>
      <c r="H36" s="414">
        <f>IF($J$4="Todas",SUMIFS(DB_Q8a!$Q$5:$Q$254,DB_Q8a!$B$5:$B$254,H$26,DB_Q8a!$H$5:$H$254,1),SUMIFS(DB_Q8a!$Q$5:$Q$254,DB_Q8a!$E$5:$E$254,$J$4,DB_Q8a!$B$5:$B$254,H$26,DB_Q8a!$H$5:$H$254,1))</f>
        <v>1</v>
      </c>
      <c r="I36" s="414">
        <f>IF($J$4="Todas",SUMIFS(DB_Q8a!$Q$5:$Q$254,DB_Q8a!$B$5:$B$254,I$26,DB_Q8a!$H$5:$H$254,1),SUMIFS(DB_Q8a!$Q$5:$Q$254,DB_Q8a!$E$5:$E$254,$J$4,DB_Q8a!$B$5:$B$254,I$26,DB_Q8a!$H$5:$H$254,1))</f>
        <v>1</v>
      </c>
      <c r="J36" s="414">
        <f>IF($J$4="Todas",SUMIFS(DB_Q8a!$Q$5:$Q$254,DB_Q8a!$B$5:$B$254,J$26,DB_Q8a!$H$5:$H$254,1),SUMIFS(DB_Q8a!$Q$5:$Q$254,DB_Q8a!$E$5:$E$254,$J$4,DB_Q8a!$B$5:$B$254,J$26,DB_Q8a!$H$5:$H$254,1))</f>
        <v>7</v>
      </c>
      <c r="K36" s="414">
        <f>IF($J$4="Todas",SUMIFS(DB_Q8a!$Q$5:$Q$254,DB_Q8a!$B$5:$B$254,K$26,DB_Q8a!$H$5:$H$254,1),SUMIFS(DB_Q8a!$Q$5:$Q$254,DB_Q8a!$E$5:$E$254,$J$4,DB_Q8a!$B$5:$B$254,K$26,DB_Q8a!$H$5:$H$254,1))</f>
        <v>18</v>
      </c>
      <c r="L36" s="414">
        <f>IF($J$4="Todas",SUMIFS(DB_Q8a!$Q$5:$Q$254,DB_Q8a!$B$5:$B$254,L$26,DB_Q8a!$H$5:$H$254,1),SUMIFS(DB_Q8a!$Q$5:$Q$254,DB_Q8a!$E$5:$E$254,$J$4,DB_Q8a!$B$5:$B$254,L$26,DB_Q8a!$H$5:$H$254,1))</f>
        <v>2</v>
      </c>
      <c r="M36" s="415">
        <f t="shared" si="11"/>
        <v>0.2</v>
      </c>
      <c r="N36" s="415">
        <f t="shared" si="12"/>
        <v>0.83333333333333337</v>
      </c>
      <c r="O36" s="415">
        <f t="shared" si="13"/>
        <v>1</v>
      </c>
      <c r="P36" s="415">
        <f t="shared" si="14"/>
        <v>0.52631578947368418</v>
      </c>
      <c r="Q36" s="415">
        <f t="shared" si="17"/>
        <v>0.2</v>
      </c>
      <c r="R36" s="415">
        <f t="shared" si="15"/>
        <v>1</v>
      </c>
      <c r="S36" s="415">
        <f t="shared" si="15"/>
        <v>0.77777777777777779</v>
      </c>
      <c r="T36" s="415">
        <f t="shared" si="15"/>
        <v>0.8571428571428571</v>
      </c>
      <c r="U36" s="415">
        <f t="shared" si="15"/>
        <v>0.5</v>
      </c>
      <c r="V36" s="261"/>
      <c r="W36" s="261"/>
      <c r="X36" s="261"/>
      <c r="Y36" s="261"/>
      <c r="Z36" s="261"/>
      <c r="AA36" s="261"/>
    </row>
    <row r="37" spans="1:27" ht="15" customHeight="1" thickBot="1">
      <c r="A37" s="261"/>
      <c r="B37" s="419" t="s">
        <v>90</v>
      </c>
      <c r="C37" s="421">
        <f t="shared" si="16"/>
        <v>0</v>
      </c>
      <c r="D37" s="422">
        <f>IF($J$4="Todas",SUMIFS(DB_Q8a!$R$5:$R$254,DB_Q8a!$B$5:$B$254,D$26,DB_Q8a!$H$5:$H$254,1),SUMIFS(DB_Q8a!$R$5:$R$254,DB_Q8a!$E$5:$E$254,$J$4,DB_Q8a!$B$5:$B$254,D$26,DB_Q8a!$H$5:$H$254,1))</f>
        <v>0</v>
      </c>
      <c r="E37" s="422">
        <f>IF($J$4="Todas",SUMIFS(DB_Q8a!$R$5:$R$254,DB_Q8a!$B$5:$B$254,E$26,DB_Q8a!$H$5:$H$254,1),SUMIFS(DB_Q8a!$R$5:$R$254,DB_Q8a!$E$5:$E$254,$J$4,DB_Q8a!$B$5:$B$254,E$26,DB_Q8a!$H$5:$H$254,1))</f>
        <v>0</v>
      </c>
      <c r="F37" s="422">
        <f>IF($J$4="Todas",SUMIFS(DB_Q8a!$R$5:$R$254,DB_Q8a!$B$5:$B$254,F$26,DB_Q8a!$H$5:$H$254,1),SUMIFS(DB_Q8a!$R$5:$R$254,DB_Q8a!$E$5:$E$254,$J$4,DB_Q8a!$B$5:$B$254,F$26,DB_Q8a!$H$5:$H$254,1))</f>
        <v>0</v>
      </c>
      <c r="G37" s="422">
        <f>IF($J$4="Todas",SUMIFS(DB_Q8a!$R$5:$R$254,DB_Q8a!$B$5:$B$254,G$26,DB_Q8a!$H$5:$H$254,1),SUMIFS(DB_Q8a!$R$5:$R$254,DB_Q8a!$E$5:$E$254,$J$4,DB_Q8a!$B$5:$B$254,G$26,DB_Q8a!$H$5:$H$254,1))</f>
        <v>0</v>
      </c>
      <c r="H37" s="422">
        <f>IF($J$4="Todas",SUMIFS(DB_Q8a!$R$5:$R$254,DB_Q8a!$B$5:$B$254,H$26,DB_Q8a!$H$5:$H$254,1),SUMIFS(DB_Q8a!$R$5:$R$254,DB_Q8a!$E$5:$E$254,$J$4,DB_Q8a!$B$5:$B$254,H$26,DB_Q8a!$H$5:$H$254,1))</f>
        <v>0</v>
      </c>
      <c r="I37" s="422">
        <f>IF($J$4="Todas",SUMIFS(DB_Q8a!$R$5:$R$254,DB_Q8a!$B$5:$B$254,I$26,DB_Q8a!$H$5:$H$254,1),SUMIFS(DB_Q8a!$R$5:$R$254,DB_Q8a!$E$5:$E$254,$J$4,DB_Q8a!$B$5:$B$254,I$26,DB_Q8a!$H$5:$H$254,1))</f>
        <v>0</v>
      </c>
      <c r="J37" s="422">
        <f>IF($J$4="Todas",SUMIFS(DB_Q8a!$R$5:$R$254,DB_Q8a!$B$5:$B$254,J$26,DB_Q8a!$H$5:$H$254,1),SUMIFS(DB_Q8a!$R$5:$R$254,DB_Q8a!$E$5:$E$254,$J$4,DB_Q8a!$B$5:$B$254,J$26,DB_Q8a!$H$5:$H$254,1))</f>
        <v>0</v>
      </c>
      <c r="K37" s="422">
        <f>IF($J$4="Todas",SUMIFS(DB_Q8a!$R$5:$R$254,DB_Q8a!$B$5:$B$254,K$26,DB_Q8a!$H$5:$H$254,1),SUMIFS(DB_Q8a!$R$5:$R$254,DB_Q8a!$E$5:$E$254,$J$4,DB_Q8a!$B$5:$B$254,K$26,DB_Q8a!$H$5:$H$254,1))</f>
        <v>0</v>
      </c>
      <c r="L37" s="422">
        <f>IF($J$4="Todas",SUMIFS(DB_Q8a!$R$5:$R$254,DB_Q8a!$B$5:$B$254,L$26,DB_Q8a!$H$5:$H$254,1),SUMIFS(DB_Q8a!$R$5:$R$254,DB_Q8a!$E$5:$E$254,$J$4,DB_Q8a!$B$5:$B$254,L$26,DB_Q8a!$H$5:$H$254,1))</f>
        <v>0</v>
      </c>
      <c r="M37" s="423">
        <f t="shared" si="11"/>
        <v>0</v>
      </c>
      <c r="N37" s="423">
        <f t="shared" si="12"/>
        <v>0</v>
      </c>
      <c r="O37" s="423">
        <f t="shared" si="13"/>
        <v>0</v>
      </c>
      <c r="P37" s="423">
        <f t="shared" si="14"/>
        <v>0</v>
      </c>
      <c r="Q37" s="423">
        <f t="shared" si="17"/>
        <v>0</v>
      </c>
      <c r="R37" s="423">
        <f t="shared" si="15"/>
        <v>0</v>
      </c>
      <c r="S37" s="423">
        <f t="shared" si="15"/>
        <v>0</v>
      </c>
      <c r="T37" s="423">
        <f t="shared" si="15"/>
        <v>0</v>
      </c>
      <c r="U37" s="423">
        <f t="shared" si="15"/>
        <v>0</v>
      </c>
      <c r="V37" s="261"/>
      <c r="W37" s="261"/>
      <c r="X37" s="261"/>
      <c r="Y37" s="261"/>
      <c r="Z37" s="261"/>
      <c r="AA37" s="261"/>
    </row>
    <row r="38" spans="1:27" s="424" customFormat="1" ht="15" customHeight="1" thickTop="1">
      <c r="A38" s="282"/>
      <c r="B38" s="374"/>
      <c r="C38" s="367"/>
      <c r="D38" s="202">
        <f>IF($B$4="Entrevistas totales",IF($J$4="Todas",COUNTIF(DB_Q8a!$B$5:$B$254,D$26),COUNTIFS(DB_Q8a!$B$5:$B$254,D$26,DB_Q8a!$E$5:$E$254,$J$4)),IF($B$4="Conocimiento general",IF($J$4="Todas",COUNTIFS(DB_Q8a!$B$5:$B$254,D$26,DB_Q8a!$G$5:$G$254,1),COUNTIFS(DB_Q8a!$B$5:$B$254,D$26,DB_Q8a!$E$5:$E$254,$J$4,DB_Q8a!$G$5:$G$254,1)),0))</f>
        <v>0</v>
      </c>
      <c r="E38" s="202">
        <f>IF($B$4="Entrevistas totales",IF($J$4="Todas",COUNTIF(DB_Q8a!$B$5:$B$254,E$26),COUNTIFS(DB_Q8a!$B$5:$B$254,E$26,DB_Q8a!$E$5:$E$254,$J$4)),IF($B$4="Conocimiento general",IF($J$4="Todas",COUNTIFS(DB_Q8a!$B$5:$B$254,E$26,DB_Q8a!$G$5:$G$254,1),COUNTIFS(DB_Q8a!$B$5:$B$254,E$26,DB_Q8a!$E$5:$E$254,$J$4,DB_Q8a!$G$5:$G$254,1)),0))</f>
        <v>0</v>
      </c>
      <c r="F38" s="202">
        <f>IF($B$4="Entrevistas totales",IF($J$4="Todas",COUNTIF(DB_Q8a!$B$5:$B$254,F$26),COUNTIFS(DB_Q8a!$B$5:$B$254,F$26,DB_Q8a!$E$5:$E$254,$J$4)),IF($B$4="Conocimiento general",IF($J$4="Todas",COUNTIFS(DB_Q8a!$B$5:$B$254,F$26,DB_Q8a!$G$5:$G$254,1),COUNTIFS(DB_Q8a!$B$5:$B$254,F$26,DB_Q8a!$E$5:$E$254,$J$4,DB_Q8a!$G$5:$G$254,1)),0))</f>
        <v>0</v>
      </c>
      <c r="G38" s="202">
        <f>IF($B$4="Entrevistas totales",IF($J$4="Todas",COUNTIF(DB_Q8a!$B$5:$B$254,G$26),COUNTIFS(DB_Q8a!$B$5:$B$254,G$26,DB_Q8a!$E$5:$E$254,$J$4)),IF($B$4="Conocimiento general",IF($J$4="Todas",COUNTIFS(DB_Q8a!$B$5:$B$254,G$26,DB_Q8a!$G$5:$G$254,1),COUNTIFS(DB_Q8a!$B$5:$B$254,G$26,DB_Q8a!$E$5:$E$254,$J$4,DB_Q8a!$G$5:$G$254,1)),0))</f>
        <v>0</v>
      </c>
      <c r="H38" s="202">
        <f>IF($B$4="Entrevistas totales",IF($J$4="Todas",COUNTIF(DB_Q8a!$B$5:$B$254,H$26),COUNTIFS(DB_Q8a!$B$5:$B$254,H$26,DB_Q8a!$E$5:$E$254,$J$4)),IF($B$4="Conocimiento general",IF($J$4="Todas",COUNTIFS(DB_Q8a!$B$5:$B$254,H$26,DB_Q8a!$G$5:$G$254,1),COUNTIFS(DB_Q8a!$B$5:$B$254,H$26,DB_Q8a!$E$5:$E$254,$J$4,DB_Q8a!$G$5:$G$254,1)),0))</f>
        <v>0</v>
      </c>
      <c r="I38" s="202">
        <f>IF($B$4="Entrevistas totales",IF($J$4="Todas",COUNTIF(DB_Q8a!$B$5:$B$254,I$26),COUNTIFS(DB_Q8a!$B$5:$B$254,I$26,DB_Q8a!$E$5:$E$254,$J$4)),IF($B$4="Conocimiento general",IF($J$4="Todas",COUNTIFS(DB_Q8a!$B$5:$B$254,I$26,DB_Q8a!$G$5:$G$254,1),COUNTIFS(DB_Q8a!$B$5:$B$254,I$26,DB_Q8a!$E$5:$E$254,$J$4,DB_Q8a!$G$5:$G$254,1)),0))</f>
        <v>0</v>
      </c>
      <c r="J38" s="202">
        <f>IF($B$4="Entrevistas totales",IF($J$4="Todas",COUNTIF(DB_Q8a!$B$5:$B$254,J$26),COUNTIFS(DB_Q8a!$B$5:$B$254,J$26,DB_Q8a!$E$5:$E$254,$J$4)),IF($B$4="Conocimiento general",IF($J$4="Todas",COUNTIFS(DB_Q8a!$B$5:$B$254,J$26,DB_Q8a!$G$5:$G$254,1),COUNTIFS(DB_Q8a!$B$5:$B$254,J$26,DB_Q8a!$E$5:$E$254,$J$4,DB_Q8a!$G$5:$G$254,1)),0))</f>
        <v>0</v>
      </c>
      <c r="K38" s="202">
        <f>IF($B$4="Entrevistas totales",IF($J$4="Todas",COUNTIF(DB_Q8a!$B$5:$B$254,K$26),COUNTIFS(DB_Q8a!$B$5:$B$254,K$26,DB_Q8a!$E$5:$E$254,$J$4)),IF($B$4="Conocimiento general",IF($J$4="Todas",COUNTIFS(DB_Q8a!$B$5:$B$254,K$26,DB_Q8a!$G$5:$G$254,1),COUNTIFS(DB_Q8a!$B$5:$B$254,K$26,DB_Q8a!$E$5:$E$254,$J$4,DB_Q8a!$G$5:$G$254,1)),0))</f>
        <v>0</v>
      </c>
      <c r="L38" s="202">
        <f>IF($B$4="Entrevistas totales",IF($J$4="Todas",COUNTIF(DB_Q8a!$B$5:$B$254,L$26),COUNTIFS(DB_Q8a!$B$5:$B$254,L$26,DB_Q8a!$E$5:$E$254,$J$4)),IF($B$4="Conocimiento general",IF($J$4="Todas",COUNTIFS(DB_Q8a!$B$5:$B$254,L$26,DB_Q8a!$G$5:$G$254,1),COUNTIFS(DB_Q8a!$B$5:$B$254,L$26,DB_Q8a!$E$5:$E$254,$J$4,DB_Q8a!$G$5:$G$254,1)),0))</f>
        <v>0</v>
      </c>
      <c r="M38" s="426"/>
      <c r="N38" s="426"/>
      <c r="O38" s="426"/>
      <c r="P38" s="202">
        <f>IF($B$4="Entrevistas totales",IF($J$4="Todas",COUNTIF(DB_Q8a!#REF!,P$26),COUNTIFS(DB_Q8a!#REF!,P$26,DB_Q8a!$E$5:$E$254,$J$4)),IF($B$4="Conocimiento general",IF($J$4="Todas",COUNTIFS(DB_Q8a!#REF!,P$26,DB_Q8a!$G$5:$G$254,1),COUNTIFS(DB_Q8a!#REF!,P$26,DB_Q8a!$E$5:$E$254,$J$4,DB_Q8a!$G$5:$G$254,1)),0))</f>
        <v>0</v>
      </c>
      <c r="Q38" s="202">
        <f>IF($B$4="Entrevistas totales",IF($J$4="Todas",COUNTIF(DB_Q8a!#REF!,Q$26),COUNTIFS(DB_Q8a!#REF!,Q$26,DB_Q8a!$E$5:$E$254,$J$4)),IF($B$4="Conocimiento general",IF($J$4="Todas",COUNTIFS(DB_Q8a!#REF!,Q$26,DB_Q8a!$G$5:$G$254,1),COUNTIFS(DB_Q8a!#REF!,Q$26,DB_Q8a!$E$5:$E$254,$J$4,DB_Q8a!$G$5:$G$254,1)),0))</f>
        <v>0</v>
      </c>
      <c r="R38" s="202"/>
      <c r="S38" s="202"/>
      <c r="T38" s="202"/>
      <c r="U38" s="202"/>
      <c r="V38" s="438"/>
      <c r="W38" s="438"/>
      <c r="X38" s="438"/>
      <c r="Y38" s="253"/>
      <c r="Z38" s="253"/>
      <c r="AA38" s="253"/>
    </row>
    <row r="39" spans="1:27" s="424" customFormat="1" ht="15" customHeight="1">
      <c r="A39" s="282"/>
      <c r="B39" s="374"/>
      <c r="C39" s="367"/>
      <c r="D39" s="438"/>
      <c r="E39" s="438"/>
      <c r="F39" s="253"/>
      <c r="G39" s="253"/>
      <c r="H39" s="438"/>
      <c r="I39" s="438"/>
      <c r="J39" s="438"/>
      <c r="K39" s="253"/>
      <c r="L39" s="253"/>
      <c r="M39" s="253"/>
      <c r="N39" s="438"/>
      <c r="O39" s="438"/>
      <c r="P39" s="438"/>
      <c r="Q39" s="438"/>
      <c r="R39" s="253"/>
      <c r="S39" s="253"/>
      <c r="T39" s="253"/>
      <c r="U39" s="253"/>
      <c r="V39" s="438"/>
      <c r="W39" s="438"/>
      <c r="X39" s="438"/>
      <c r="Y39" s="253"/>
      <c r="Z39" s="253"/>
      <c r="AA39" s="253"/>
    </row>
    <row r="40" spans="1:27" s="176" customFormat="1">
      <c r="A40" s="269"/>
      <c r="B40" s="269"/>
      <c r="C40" s="269"/>
      <c r="T40" s="269"/>
      <c r="U40" s="269"/>
      <c r="V40" s="269"/>
      <c r="W40" s="269"/>
      <c r="X40" s="269"/>
      <c r="Y40" s="269"/>
      <c r="Z40" s="269"/>
      <c r="AA40" s="269"/>
    </row>
    <row r="41" spans="1:27" s="440" customFormat="1">
      <c r="A41" s="439"/>
      <c r="B41" s="430">
        <f>$B$4</f>
        <v>0</v>
      </c>
      <c r="C41" s="439"/>
      <c r="D41" s="278" t="s">
        <v>295</v>
      </c>
      <c r="E41" s="431"/>
      <c r="F41" s="431"/>
      <c r="G41" s="431"/>
      <c r="H41" s="431"/>
      <c r="I41" s="431"/>
      <c r="J41" s="431"/>
      <c r="K41" s="431"/>
      <c r="L41" s="204"/>
      <c r="M41" s="249"/>
      <c r="N41" s="249"/>
      <c r="O41" s="249"/>
      <c r="P41" s="249"/>
      <c r="Q41" s="204"/>
      <c r="R41" s="204"/>
      <c r="S41" s="204"/>
      <c r="T41" s="371"/>
      <c r="U41" s="371"/>
      <c r="V41" s="439"/>
      <c r="W41" s="439"/>
      <c r="X41" s="439"/>
      <c r="Y41" s="439"/>
      <c r="Z41" s="439"/>
      <c r="AA41" s="439"/>
    </row>
    <row r="42" spans="1:27">
      <c r="A42" s="261"/>
      <c r="B42" s="433" t="s">
        <v>88</v>
      </c>
      <c r="C42" s="196" t="str">
        <f>$J$4</f>
        <v>Todas</v>
      </c>
      <c r="D42" s="434" t="s">
        <v>247</v>
      </c>
      <c r="E42" s="434" t="s">
        <v>248</v>
      </c>
      <c r="F42" s="434" t="s">
        <v>249</v>
      </c>
      <c r="G42" s="434" t="s">
        <v>250</v>
      </c>
      <c r="H42" s="434" t="s">
        <v>253</v>
      </c>
      <c r="I42" s="434" t="s">
        <v>251</v>
      </c>
      <c r="J42" s="434" t="s">
        <v>252</v>
      </c>
      <c r="K42" s="434" t="s">
        <v>90</v>
      </c>
      <c r="L42" s="435" t="s">
        <v>247</v>
      </c>
      <c r="M42" s="435" t="s">
        <v>248</v>
      </c>
      <c r="N42" s="435" t="s">
        <v>249</v>
      </c>
      <c r="O42" s="435" t="s">
        <v>250</v>
      </c>
      <c r="P42" s="435" t="s">
        <v>253</v>
      </c>
      <c r="Q42" s="435" t="s">
        <v>251</v>
      </c>
      <c r="R42" s="435" t="s">
        <v>252</v>
      </c>
      <c r="S42" s="435" t="s">
        <v>90</v>
      </c>
      <c r="T42" s="252"/>
      <c r="U42" s="252"/>
      <c r="V42" s="261"/>
      <c r="W42" s="261"/>
      <c r="X42" s="261"/>
      <c r="Y42" s="261"/>
      <c r="Z42" s="261"/>
      <c r="AA42" s="261"/>
    </row>
    <row r="43" spans="1:27" ht="15.75" thickBot="1">
      <c r="A43" s="261"/>
      <c r="B43" s="436" t="s">
        <v>193</v>
      </c>
      <c r="C43" s="398">
        <f>IFERROR(SUM(D43:K43)/SUM(D54:K54),)</f>
        <v>0</v>
      </c>
      <c r="D43" s="399">
        <f>IF($J$4="Todas",SUMIFS(DB_Q8a!$H$5:$H$254,DB_Q8a!$D$5:$D$254,D$42),SUMIFS(DB_Q8a!$H$5:$H$254,DB_Q8a!$E$5:$E$254,$J$4,DB_Q8a!$D$5:$D$254,D$42))</f>
        <v>15</v>
      </c>
      <c r="E43" s="399">
        <f>IF($J$4="Todas",SUMIFS(DB_Q8a!$H$5:$H$254,DB_Q8a!$D$5:$D$254,E$42),SUMIFS(DB_Q8a!$H$5:$H$254,DB_Q8a!$E$5:$E$254,$J$4,DB_Q8a!$D$5:$D$254,E$42))</f>
        <v>18</v>
      </c>
      <c r="F43" s="399">
        <f>IF($J$4="Todas",SUMIFS(DB_Q8a!$H$5:$H$254,DB_Q8a!$D$5:$D$254,F$42),SUMIFS(DB_Q8a!$H$5:$H$254,DB_Q8a!$E$5:$E$254,$J$4,DB_Q8a!$D$5:$D$254,F$42))</f>
        <v>9</v>
      </c>
      <c r="G43" s="399">
        <f>IF($J$4="Todas",SUMIFS(DB_Q8a!$H$5:$H$254,DB_Q8a!$D$5:$D$254,G$42),SUMIFS(DB_Q8a!$H$5:$H$254,DB_Q8a!$E$5:$E$254,$J$4,DB_Q8a!$D$5:$D$254,G$42))</f>
        <v>9</v>
      </c>
      <c r="H43" s="399">
        <f>IF($J$4="Todas",SUMIFS(DB_Q8a!$H$5:$H$254,DB_Q8a!$D$5:$D$254,H$42),SUMIFS(DB_Q8a!$H$5:$H$254,DB_Q8a!$E$5:$E$254,$J$4,DB_Q8a!$D$5:$D$254,H$42))</f>
        <v>2</v>
      </c>
      <c r="I43" s="399">
        <f>IF($J$4="Todas",SUMIFS(DB_Q8a!$H$5:$H$254,DB_Q8a!$D$5:$D$254,I$42),SUMIFS(DB_Q8a!$H$5:$H$254,DB_Q8a!$E$5:$E$254,$J$4,DB_Q8a!$D$5:$D$254,I$42))</f>
        <v>10</v>
      </c>
      <c r="J43" s="399">
        <f>IF($J$4="Todas",SUMIFS(DB_Q8a!$H$5:$H$254,DB_Q8a!$D$5:$D$254,J$42),SUMIFS(DB_Q8a!$H$5:$H$254,DB_Q8a!$E$5:$E$254,$J$4,DB_Q8a!$D$5:$D$254,J$42))</f>
        <v>6</v>
      </c>
      <c r="K43" s="399">
        <f>IF($J$4="Todas",SUMIFS(DB_Q8a!$H$5:$H$254,DB_Q8a!$D$5:$D$254,K$42),SUMIFS(DB_Q8a!$H$5:$H$254,DB_Q8a!$E$5:$E$254,$J$4,DB_Q8a!$D$5:$D$254,K$42))</f>
        <v>2</v>
      </c>
      <c r="L43" s="437">
        <f t="shared" ref="L43:S43" si="18">IFERROR(D43/D54,)</f>
        <v>0</v>
      </c>
      <c r="M43" s="437">
        <f t="shared" si="18"/>
        <v>0</v>
      </c>
      <c r="N43" s="437">
        <f t="shared" si="18"/>
        <v>0</v>
      </c>
      <c r="O43" s="437">
        <f t="shared" si="18"/>
        <v>0</v>
      </c>
      <c r="P43" s="437">
        <f t="shared" si="18"/>
        <v>0</v>
      </c>
      <c r="Q43" s="437">
        <f t="shared" si="18"/>
        <v>0</v>
      </c>
      <c r="R43" s="437">
        <f t="shared" si="18"/>
        <v>0</v>
      </c>
      <c r="S43" s="437">
        <f t="shared" si="18"/>
        <v>0</v>
      </c>
      <c r="T43" s="253"/>
      <c r="U43" s="253"/>
      <c r="V43" s="261"/>
      <c r="W43" s="261"/>
      <c r="X43" s="261"/>
      <c r="Y43" s="261"/>
      <c r="Z43" s="261"/>
      <c r="AA43" s="261"/>
    </row>
    <row r="44" spans="1:27" ht="15.75" thickTop="1">
      <c r="A44" s="261"/>
      <c r="B44" s="404" t="s">
        <v>87</v>
      </c>
      <c r="C44" s="406">
        <f>IFERROR(SUM(D44:K44)/SUM($D$43:$K$43),)</f>
        <v>0.43661971830985913</v>
      </c>
      <c r="D44" s="407">
        <f>IF($J$4="Todas",SUMIFS(DB_Q8a!$I$5:$I$254,DB_Q8a!$D$5:$D$254,D$42,DB_Q8a!$H$5:$H$254,1),SUMIFS(DB_Q8a!$I$5:$I$254,DB_Q8a!$E$5:$E$254,$J$4,DB_Q8a!$D$5:$D$254,D$42,DB_Q8a!$H$5:$H$254,1))</f>
        <v>7</v>
      </c>
      <c r="E44" s="407">
        <f>IF($J$4="Todas",SUMIFS(DB_Q8a!$I$5:$I$254,DB_Q8a!$D$5:$D$254,E$42,DB_Q8a!$H$5:$H$254,1),SUMIFS(DB_Q8a!$I$5:$I$254,DB_Q8a!$E$5:$E$254,$J$4,DB_Q8a!$D$5:$D$254,E$42,DB_Q8a!$H$5:$H$254,1))</f>
        <v>10</v>
      </c>
      <c r="F44" s="407">
        <f>IF($J$4="Todas",SUMIFS(DB_Q8a!$I$5:$I$254,DB_Q8a!$D$5:$D$254,F$42,DB_Q8a!$H$5:$H$254,1),SUMIFS(DB_Q8a!$I$5:$I$254,DB_Q8a!$E$5:$E$254,$J$4,DB_Q8a!$D$5:$D$254,F$42,DB_Q8a!$H$5:$H$254,1))</f>
        <v>4</v>
      </c>
      <c r="G44" s="407">
        <f>IF($J$4="Todas",SUMIFS(DB_Q8a!$I$5:$I$254,DB_Q8a!$D$5:$D$254,G$42,DB_Q8a!$H$5:$H$254,1),SUMIFS(DB_Q8a!$I$5:$I$254,DB_Q8a!$E$5:$E$254,$J$4,DB_Q8a!$D$5:$D$254,G$42,DB_Q8a!$H$5:$H$254,1))</f>
        <v>4</v>
      </c>
      <c r="H44" s="407">
        <f>IF($J$4="Todas",SUMIFS(DB_Q8a!$I$5:$I$254,DB_Q8a!$D$5:$D$254,H$42,DB_Q8a!$H$5:$H$254,1),SUMIFS(DB_Q8a!$I$5:$I$254,DB_Q8a!$E$5:$E$254,$J$4,DB_Q8a!$D$5:$D$254,H$42,DB_Q8a!$H$5:$H$254,1))</f>
        <v>0</v>
      </c>
      <c r="I44" s="407">
        <f>IF($J$4="Todas",SUMIFS(DB_Q8a!$I$5:$I$254,DB_Q8a!$D$5:$D$254,I$42,DB_Q8a!$H$5:$H$254,1),SUMIFS(DB_Q8a!$I$5:$I$254,DB_Q8a!$E$5:$E$254,$J$4,DB_Q8a!$D$5:$D$254,I$42,DB_Q8a!$H$5:$H$254,1))</f>
        <v>3</v>
      </c>
      <c r="J44" s="407">
        <f>IF($J$4="Todas",SUMIFS(DB_Q8a!$I$5:$I$254,DB_Q8a!$D$5:$D$254,J$42,DB_Q8a!$H$5:$H$254,1),SUMIFS(DB_Q8a!$I$5:$I$254,DB_Q8a!$E$5:$E$254,$J$4,DB_Q8a!$D$5:$D$254,J$42,DB_Q8a!$H$5:$H$254,1))</f>
        <v>2</v>
      </c>
      <c r="K44" s="407">
        <f>IF($J$4="Todas",SUMIFS(DB_Q8a!$I$5:$I$254,DB_Q8a!$D$5:$D$254,K$42,DB_Q8a!$H$5:$H$254,1),SUMIFS(DB_Q8a!$I$5:$I$254,DB_Q8a!$E$5:$E$254,$J$4,DB_Q8a!$D$5:$D$254,K$42,DB_Q8a!$H$5:$H$254,1))</f>
        <v>1</v>
      </c>
      <c r="L44" s="408">
        <f>IFERROR(D44/D$43,)</f>
        <v>0.46666666666666667</v>
      </c>
      <c r="M44" s="408">
        <f t="shared" ref="M44:S53" si="19">IFERROR(E44/E$43,)</f>
        <v>0.55555555555555558</v>
      </c>
      <c r="N44" s="408">
        <f t="shared" si="19"/>
        <v>0.44444444444444442</v>
      </c>
      <c r="O44" s="408">
        <f t="shared" si="19"/>
        <v>0.44444444444444442</v>
      </c>
      <c r="P44" s="408">
        <f t="shared" si="19"/>
        <v>0</v>
      </c>
      <c r="Q44" s="408">
        <f t="shared" si="19"/>
        <v>0.3</v>
      </c>
      <c r="R44" s="408">
        <f t="shared" si="19"/>
        <v>0.33333333333333331</v>
      </c>
      <c r="S44" s="408">
        <f t="shared" si="19"/>
        <v>0.5</v>
      </c>
      <c r="T44" s="253"/>
      <c r="U44" s="253"/>
      <c r="V44" s="261"/>
      <c r="W44" s="261"/>
      <c r="X44" s="261"/>
      <c r="Y44" s="261"/>
      <c r="Z44" s="261"/>
      <c r="AA44" s="261"/>
    </row>
    <row r="45" spans="1:27">
      <c r="A45" s="261"/>
      <c r="B45" s="411" t="s">
        <v>79</v>
      </c>
      <c r="C45" s="413">
        <f t="shared" ref="C45:C53" si="20">IFERROR(SUM(D45:K45)/SUM($D$43:$K$43),)</f>
        <v>0.352112676056338</v>
      </c>
      <c r="D45" s="414">
        <f>IF($J$4="Todas",SUMIFS(DB_Q8a!$J$5:$J$254,DB_Q8a!$D$5:$D$254,D$42,DB_Q8a!$H$5:$H$254,1),SUMIFS(DB_Q8a!$J$5:$J$254,DB_Q8a!$E$5:$E$254,$J$4,DB_Q8a!$D$5:$D$254,D$42,DB_Q8a!$H$5:$H$254,1))</f>
        <v>4</v>
      </c>
      <c r="E45" s="414">
        <f>IF($J$4="Todas",SUMIFS(DB_Q8a!$J$5:$J$254,DB_Q8a!$D$5:$D$254,E$42,DB_Q8a!$H$5:$H$254,1),SUMIFS(DB_Q8a!$J$5:$J$254,DB_Q8a!$E$5:$E$254,$J$4,DB_Q8a!$D$5:$D$254,E$42,DB_Q8a!$H$5:$H$254,1))</f>
        <v>8</v>
      </c>
      <c r="F45" s="414">
        <f>IF($J$4="Todas",SUMIFS(DB_Q8a!$J$5:$J$254,DB_Q8a!$D$5:$D$254,F$42,DB_Q8a!$H$5:$H$254,1),SUMIFS(DB_Q8a!$J$5:$J$254,DB_Q8a!$E$5:$E$254,$J$4,DB_Q8a!$D$5:$D$254,F$42,DB_Q8a!$H$5:$H$254,1))</f>
        <v>3</v>
      </c>
      <c r="G45" s="414">
        <f>IF($J$4="Todas",SUMIFS(DB_Q8a!$J$5:$J$254,DB_Q8a!$D$5:$D$254,G$42,DB_Q8a!$H$5:$H$254,1),SUMIFS(DB_Q8a!$J$5:$J$254,DB_Q8a!$E$5:$E$254,$J$4,DB_Q8a!$D$5:$D$254,G$42,DB_Q8a!$H$5:$H$254,1))</f>
        <v>3</v>
      </c>
      <c r="H45" s="414">
        <f>IF($J$4="Todas",SUMIFS(DB_Q8a!$J$5:$J$254,DB_Q8a!$D$5:$D$254,H$42,DB_Q8a!$H$5:$H$254,1),SUMIFS(DB_Q8a!$J$5:$J$254,DB_Q8a!$E$5:$E$254,$J$4,DB_Q8a!$D$5:$D$254,H$42,DB_Q8a!$H$5:$H$254,1))</f>
        <v>1</v>
      </c>
      <c r="I45" s="414">
        <f>IF($J$4="Todas",SUMIFS(DB_Q8a!$J$5:$J$254,DB_Q8a!$D$5:$D$254,I$42,DB_Q8a!$H$5:$H$254,1),SUMIFS(DB_Q8a!$J$5:$J$254,DB_Q8a!$E$5:$E$254,$J$4,DB_Q8a!$D$5:$D$254,I$42,DB_Q8a!$H$5:$H$254,1))</f>
        <v>2</v>
      </c>
      <c r="J45" s="414">
        <f>IF($J$4="Todas",SUMIFS(DB_Q8a!$J$5:$J$254,DB_Q8a!$D$5:$D$254,J$42,DB_Q8a!$H$5:$H$254,1),SUMIFS(DB_Q8a!$J$5:$J$254,DB_Q8a!$E$5:$E$254,$J$4,DB_Q8a!$D$5:$D$254,J$42,DB_Q8a!$H$5:$H$254,1))</f>
        <v>2</v>
      </c>
      <c r="K45" s="414">
        <f>IF($J$4="Todas",SUMIFS(DB_Q8a!$J$5:$J$254,DB_Q8a!$D$5:$D$254,K$42,DB_Q8a!$H$5:$H$254,1),SUMIFS(DB_Q8a!$J$5:$J$254,DB_Q8a!$E$5:$E$254,$J$4,DB_Q8a!$D$5:$D$254,K$42,DB_Q8a!$H$5:$H$254,1))</f>
        <v>2</v>
      </c>
      <c r="L45" s="415">
        <f t="shared" ref="L45:L53" si="21">IFERROR(D45/D$43,)</f>
        <v>0.26666666666666666</v>
      </c>
      <c r="M45" s="415">
        <f t="shared" si="19"/>
        <v>0.44444444444444442</v>
      </c>
      <c r="N45" s="415">
        <f t="shared" si="19"/>
        <v>0.33333333333333331</v>
      </c>
      <c r="O45" s="415">
        <f t="shared" si="19"/>
        <v>0.33333333333333331</v>
      </c>
      <c r="P45" s="415">
        <f t="shared" si="19"/>
        <v>0.5</v>
      </c>
      <c r="Q45" s="415">
        <f t="shared" si="19"/>
        <v>0.2</v>
      </c>
      <c r="R45" s="415">
        <f t="shared" si="19"/>
        <v>0.33333333333333331</v>
      </c>
      <c r="S45" s="415">
        <f t="shared" si="19"/>
        <v>1</v>
      </c>
      <c r="T45" s="253"/>
      <c r="U45" s="253"/>
      <c r="V45" s="261"/>
      <c r="W45" s="261"/>
      <c r="X45" s="261"/>
      <c r="Y45" s="261"/>
      <c r="Z45" s="261"/>
      <c r="AA45" s="261"/>
    </row>
    <row r="46" spans="1:27">
      <c r="A46" s="261"/>
      <c r="B46" s="411" t="s">
        <v>80</v>
      </c>
      <c r="C46" s="413">
        <f t="shared" si="20"/>
        <v>8.4507042253521125E-2</v>
      </c>
      <c r="D46" s="414">
        <f>IF($J$4="Todas",SUMIFS(DB_Q8a!$K$5:$K$254,DB_Q8a!$D$5:$D$254,D$42,DB_Q8a!$H$5:$H$254,1),SUMIFS(DB_Q8a!$K$5:$K$254,DB_Q8a!$E$5:$E$254,$J$4,DB_Q8a!$D$5:$D$254,D$42,DB_Q8a!$H$5:$H$254,1))</f>
        <v>1</v>
      </c>
      <c r="E46" s="414">
        <f>IF($J$4="Todas",SUMIFS(DB_Q8a!$K$5:$K$254,DB_Q8a!$D$5:$D$254,E$42,DB_Q8a!$H$5:$H$254,1),SUMIFS(DB_Q8a!$K$5:$K$254,DB_Q8a!$E$5:$E$254,$J$4,DB_Q8a!$D$5:$D$254,E$42,DB_Q8a!$H$5:$H$254,1))</f>
        <v>0</v>
      </c>
      <c r="F46" s="414">
        <f>IF($J$4="Todas",SUMIFS(DB_Q8a!$K$5:$K$254,DB_Q8a!$D$5:$D$254,F$42,DB_Q8a!$H$5:$H$254,1),SUMIFS(DB_Q8a!$K$5:$K$254,DB_Q8a!$E$5:$E$254,$J$4,DB_Q8a!$D$5:$D$254,F$42,DB_Q8a!$H$5:$H$254,1))</f>
        <v>0</v>
      </c>
      <c r="G46" s="414">
        <f>IF($J$4="Todas",SUMIFS(DB_Q8a!$K$5:$K$254,DB_Q8a!$D$5:$D$254,G$42,DB_Q8a!$H$5:$H$254,1),SUMIFS(DB_Q8a!$K$5:$K$254,DB_Q8a!$E$5:$E$254,$J$4,DB_Q8a!$D$5:$D$254,G$42,DB_Q8a!$H$5:$H$254,1))</f>
        <v>1</v>
      </c>
      <c r="H46" s="414">
        <f>IF($J$4="Todas",SUMIFS(DB_Q8a!$K$5:$K$254,DB_Q8a!$D$5:$D$254,H$42,DB_Q8a!$H$5:$H$254,1),SUMIFS(DB_Q8a!$K$5:$K$254,DB_Q8a!$E$5:$E$254,$J$4,DB_Q8a!$D$5:$D$254,H$42,DB_Q8a!$H$5:$H$254,1))</f>
        <v>0</v>
      </c>
      <c r="I46" s="414">
        <f>IF($J$4="Todas",SUMIFS(DB_Q8a!$K$5:$K$254,DB_Q8a!$D$5:$D$254,I$42,DB_Q8a!$H$5:$H$254,1),SUMIFS(DB_Q8a!$K$5:$K$254,DB_Q8a!$E$5:$E$254,$J$4,DB_Q8a!$D$5:$D$254,I$42,DB_Q8a!$H$5:$H$254,1))</f>
        <v>2</v>
      </c>
      <c r="J46" s="414">
        <f>IF($J$4="Todas",SUMIFS(DB_Q8a!$K$5:$K$254,DB_Q8a!$D$5:$D$254,J$42,DB_Q8a!$H$5:$H$254,1),SUMIFS(DB_Q8a!$K$5:$K$254,DB_Q8a!$E$5:$E$254,$J$4,DB_Q8a!$D$5:$D$254,J$42,DB_Q8a!$H$5:$H$254,1))</f>
        <v>1</v>
      </c>
      <c r="K46" s="414">
        <f>IF($J$4="Todas",SUMIFS(DB_Q8a!$K$5:$K$254,DB_Q8a!$D$5:$D$254,K$42,DB_Q8a!$H$5:$H$254,1),SUMIFS(DB_Q8a!$K$5:$K$254,DB_Q8a!$E$5:$E$254,$J$4,DB_Q8a!$D$5:$D$254,K$42,DB_Q8a!$H$5:$H$254,1))</f>
        <v>1</v>
      </c>
      <c r="L46" s="415">
        <f t="shared" si="21"/>
        <v>6.6666666666666666E-2</v>
      </c>
      <c r="M46" s="415">
        <f t="shared" si="19"/>
        <v>0</v>
      </c>
      <c r="N46" s="415">
        <f t="shared" si="19"/>
        <v>0</v>
      </c>
      <c r="O46" s="415">
        <f t="shared" si="19"/>
        <v>0.1111111111111111</v>
      </c>
      <c r="P46" s="415">
        <f t="shared" si="19"/>
        <v>0</v>
      </c>
      <c r="Q46" s="415">
        <f t="shared" si="19"/>
        <v>0.2</v>
      </c>
      <c r="R46" s="415">
        <f t="shared" si="19"/>
        <v>0.16666666666666666</v>
      </c>
      <c r="S46" s="415">
        <f t="shared" si="19"/>
        <v>0.5</v>
      </c>
      <c r="T46" s="253"/>
      <c r="U46" s="253"/>
      <c r="V46" s="261"/>
      <c r="W46" s="261"/>
      <c r="X46" s="261"/>
      <c r="Y46" s="261"/>
      <c r="Z46" s="261"/>
      <c r="AA46" s="261"/>
    </row>
    <row r="47" spans="1:27">
      <c r="A47" s="261"/>
      <c r="B47" s="411" t="s">
        <v>81</v>
      </c>
      <c r="C47" s="413">
        <f t="shared" si="20"/>
        <v>0</v>
      </c>
      <c r="D47" s="414">
        <f>IF($J$4="Todas",SUMIFS(DB_Q8a!$L$5:$L$254,DB_Q8a!$D$5:$D$254,D$42,DB_Q8a!$H$5:$H$254,1),SUMIFS(DB_Q8a!$L$5:$L$254,DB_Q8a!$E$5:$E$254,$J$4,DB_Q8a!$D$5:$D$254,D$42,DB_Q8a!$H$5:$H$254,1))</f>
        <v>0</v>
      </c>
      <c r="E47" s="414">
        <f>IF($J$4="Todas",SUMIFS(DB_Q8a!$L$5:$L$254,DB_Q8a!$D$5:$D$254,E$42,DB_Q8a!$H$5:$H$254,1),SUMIFS(DB_Q8a!$L$5:$L$254,DB_Q8a!$E$5:$E$254,$J$4,DB_Q8a!$D$5:$D$254,E$42,DB_Q8a!$H$5:$H$254,1))</f>
        <v>0</v>
      </c>
      <c r="F47" s="414">
        <f>IF($J$4="Todas",SUMIFS(DB_Q8a!$L$5:$L$254,DB_Q8a!$D$5:$D$254,F$42,DB_Q8a!$H$5:$H$254,1),SUMIFS(DB_Q8a!$L$5:$L$254,DB_Q8a!$E$5:$E$254,$J$4,DB_Q8a!$D$5:$D$254,F$42,DB_Q8a!$H$5:$H$254,1))</f>
        <v>0</v>
      </c>
      <c r="G47" s="414">
        <f>IF($J$4="Todas",SUMIFS(DB_Q8a!$L$5:$L$254,DB_Q8a!$D$5:$D$254,G$42,DB_Q8a!$H$5:$H$254,1),SUMIFS(DB_Q8a!$L$5:$L$254,DB_Q8a!$E$5:$E$254,$J$4,DB_Q8a!$D$5:$D$254,G$42,DB_Q8a!$H$5:$H$254,1))</f>
        <v>0</v>
      </c>
      <c r="H47" s="414">
        <f>IF($J$4="Todas",SUMIFS(DB_Q8a!$L$5:$L$254,DB_Q8a!$D$5:$D$254,H$42,DB_Q8a!$H$5:$H$254,1),SUMIFS(DB_Q8a!$L$5:$L$254,DB_Q8a!$E$5:$E$254,$J$4,DB_Q8a!$D$5:$D$254,H$42,DB_Q8a!$H$5:$H$254,1))</f>
        <v>0</v>
      </c>
      <c r="I47" s="414">
        <f>IF($J$4="Todas",SUMIFS(DB_Q8a!$L$5:$L$254,DB_Q8a!$D$5:$D$254,I$42,DB_Q8a!$H$5:$H$254,1),SUMIFS(DB_Q8a!$L$5:$L$254,DB_Q8a!$E$5:$E$254,$J$4,DB_Q8a!$D$5:$D$254,I$42,DB_Q8a!$H$5:$H$254,1))</f>
        <v>0</v>
      </c>
      <c r="J47" s="414">
        <f>IF($J$4="Todas",SUMIFS(DB_Q8a!$L$5:$L$254,DB_Q8a!$D$5:$D$254,J$42,DB_Q8a!$H$5:$H$254,1),SUMIFS(DB_Q8a!$L$5:$L$254,DB_Q8a!$E$5:$E$254,$J$4,DB_Q8a!$D$5:$D$254,J$42,DB_Q8a!$H$5:$H$254,1))</f>
        <v>0</v>
      </c>
      <c r="K47" s="414">
        <f>IF($J$4="Todas",SUMIFS(DB_Q8a!$L$5:$L$254,DB_Q8a!$D$5:$D$254,K$42,DB_Q8a!$H$5:$H$254,1),SUMIFS(DB_Q8a!$L$5:$L$254,DB_Q8a!$E$5:$E$254,$J$4,DB_Q8a!$D$5:$D$254,K$42,DB_Q8a!$H$5:$H$254,1))</f>
        <v>0</v>
      </c>
      <c r="L47" s="415">
        <f t="shared" si="21"/>
        <v>0</v>
      </c>
      <c r="M47" s="415">
        <f t="shared" si="19"/>
        <v>0</v>
      </c>
      <c r="N47" s="415">
        <f t="shared" si="19"/>
        <v>0</v>
      </c>
      <c r="O47" s="415">
        <f t="shared" si="19"/>
        <v>0</v>
      </c>
      <c r="P47" s="415">
        <f t="shared" si="19"/>
        <v>0</v>
      </c>
      <c r="Q47" s="415">
        <f t="shared" si="19"/>
        <v>0</v>
      </c>
      <c r="R47" s="415">
        <f t="shared" si="19"/>
        <v>0</v>
      </c>
      <c r="S47" s="415">
        <f t="shared" si="19"/>
        <v>0</v>
      </c>
      <c r="T47" s="253"/>
      <c r="U47" s="253"/>
      <c r="V47" s="261"/>
      <c r="W47" s="261"/>
      <c r="X47" s="261"/>
      <c r="Y47" s="261"/>
      <c r="Z47" s="261"/>
      <c r="AA47" s="261"/>
    </row>
    <row r="48" spans="1:27">
      <c r="A48" s="261"/>
      <c r="B48" s="411" t="s">
        <v>82</v>
      </c>
      <c r="C48" s="413">
        <f t="shared" si="20"/>
        <v>1.4084507042253521E-2</v>
      </c>
      <c r="D48" s="414">
        <f>IF($J$4="Todas",SUMIFS(DB_Q8a!$M$5:$M$254,DB_Q8a!$D$5:$D$254,D$42,DB_Q8a!$H$5:$H$254,1),SUMIFS(DB_Q8a!$M$5:$M$254,DB_Q8a!$E$5:$E$254,$J$4,DB_Q8a!$D$5:$D$254,D$42,DB_Q8a!$H$5:$H$254,1))</f>
        <v>1</v>
      </c>
      <c r="E48" s="414">
        <f>IF($J$4="Todas",SUMIFS(DB_Q8a!$M$5:$M$254,DB_Q8a!$D$5:$D$254,E$42,DB_Q8a!$H$5:$H$254,1),SUMIFS(DB_Q8a!$M$5:$M$254,DB_Q8a!$E$5:$E$254,$J$4,DB_Q8a!$D$5:$D$254,E$42,DB_Q8a!$H$5:$H$254,1))</f>
        <v>0</v>
      </c>
      <c r="F48" s="414">
        <f>IF($J$4="Todas",SUMIFS(DB_Q8a!$M$5:$M$254,DB_Q8a!$D$5:$D$254,F$42,DB_Q8a!$H$5:$H$254,1),SUMIFS(DB_Q8a!$M$5:$M$254,DB_Q8a!$E$5:$E$254,$J$4,DB_Q8a!$D$5:$D$254,F$42,DB_Q8a!$H$5:$H$254,1))</f>
        <v>0</v>
      </c>
      <c r="G48" s="414">
        <f>IF($J$4="Todas",SUMIFS(DB_Q8a!$M$5:$M$254,DB_Q8a!$D$5:$D$254,G$42,DB_Q8a!$H$5:$H$254,1),SUMIFS(DB_Q8a!$M$5:$M$254,DB_Q8a!$E$5:$E$254,$J$4,DB_Q8a!$D$5:$D$254,G$42,DB_Q8a!$H$5:$H$254,1))</f>
        <v>0</v>
      </c>
      <c r="H48" s="414">
        <f>IF($J$4="Todas",SUMIFS(DB_Q8a!$M$5:$M$254,DB_Q8a!$D$5:$D$254,H$42,DB_Q8a!$H$5:$H$254,1),SUMIFS(DB_Q8a!$M$5:$M$254,DB_Q8a!$E$5:$E$254,$J$4,DB_Q8a!$D$5:$D$254,H$42,DB_Q8a!$H$5:$H$254,1))</f>
        <v>0</v>
      </c>
      <c r="I48" s="414">
        <f>IF($J$4="Todas",SUMIFS(DB_Q8a!$M$5:$M$254,DB_Q8a!$D$5:$D$254,I$42,DB_Q8a!$H$5:$H$254,1),SUMIFS(DB_Q8a!$M$5:$M$254,DB_Q8a!$E$5:$E$254,$J$4,DB_Q8a!$D$5:$D$254,I$42,DB_Q8a!$H$5:$H$254,1))</f>
        <v>0</v>
      </c>
      <c r="J48" s="414">
        <f>IF($J$4="Todas",SUMIFS(DB_Q8a!$M$5:$M$254,DB_Q8a!$D$5:$D$254,J$42,DB_Q8a!$H$5:$H$254,1),SUMIFS(DB_Q8a!$M$5:$M$254,DB_Q8a!$E$5:$E$254,$J$4,DB_Q8a!$D$5:$D$254,J$42,DB_Q8a!$H$5:$H$254,1))</f>
        <v>0</v>
      </c>
      <c r="K48" s="414">
        <f>IF($J$4="Todas",SUMIFS(DB_Q8a!$M$5:$M$254,DB_Q8a!$D$5:$D$254,K$42,DB_Q8a!$H$5:$H$254,1),SUMIFS(DB_Q8a!$M$5:$M$254,DB_Q8a!$E$5:$E$254,$J$4,DB_Q8a!$D$5:$D$254,K$42,DB_Q8a!$H$5:$H$254,1))</f>
        <v>0</v>
      </c>
      <c r="L48" s="415">
        <f t="shared" si="21"/>
        <v>6.6666666666666666E-2</v>
      </c>
      <c r="M48" s="415">
        <f t="shared" si="19"/>
        <v>0</v>
      </c>
      <c r="N48" s="415">
        <f t="shared" si="19"/>
        <v>0</v>
      </c>
      <c r="O48" s="415">
        <f t="shared" si="19"/>
        <v>0</v>
      </c>
      <c r="P48" s="415">
        <f t="shared" si="19"/>
        <v>0</v>
      </c>
      <c r="Q48" s="415">
        <f t="shared" si="19"/>
        <v>0</v>
      </c>
      <c r="R48" s="415">
        <f t="shared" si="19"/>
        <v>0</v>
      </c>
      <c r="S48" s="415">
        <f t="shared" si="19"/>
        <v>0</v>
      </c>
      <c r="T48" s="253"/>
      <c r="U48" s="253"/>
      <c r="V48" s="261"/>
      <c r="W48" s="261"/>
      <c r="X48" s="261"/>
      <c r="Y48" s="261"/>
      <c r="Z48" s="261"/>
      <c r="AA48" s="261"/>
    </row>
    <row r="49" spans="1:27">
      <c r="A49" s="261"/>
      <c r="B49" s="411" t="s">
        <v>83</v>
      </c>
      <c r="C49" s="413">
        <f t="shared" si="20"/>
        <v>0</v>
      </c>
      <c r="D49" s="414">
        <f>IF($J$4="Todas",SUMIFS(DB_Q8a!$N$5:$N$254,DB_Q8a!$D$5:$D$254,D$42,DB_Q8a!$H$5:$H$254,1),SUMIFS(DB_Q8a!$N$5:$N$254,DB_Q8a!$E$5:$E$254,$J$4,DB_Q8a!$D$5:$D$254,D$42,DB_Q8a!$H$5:$H$254,1))</f>
        <v>0</v>
      </c>
      <c r="E49" s="414">
        <f>IF($J$4="Todas",SUMIFS(DB_Q8a!$N$5:$N$254,DB_Q8a!$D$5:$D$254,E$42,DB_Q8a!$H$5:$H$254,1),SUMIFS(DB_Q8a!$N$5:$N$254,DB_Q8a!$E$5:$E$254,$J$4,DB_Q8a!$D$5:$D$254,E$42,DB_Q8a!$H$5:$H$254,1))</f>
        <v>0</v>
      </c>
      <c r="F49" s="414">
        <f>IF($J$4="Todas",SUMIFS(DB_Q8a!$N$5:$N$254,DB_Q8a!$D$5:$D$254,F$42,DB_Q8a!$H$5:$H$254,1),SUMIFS(DB_Q8a!$N$5:$N$254,DB_Q8a!$E$5:$E$254,$J$4,DB_Q8a!$D$5:$D$254,F$42,DB_Q8a!$H$5:$H$254,1))</f>
        <v>0</v>
      </c>
      <c r="G49" s="414">
        <f>IF($J$4="Todas",SUMIFS(DB_Q8a!$N$5:$N$254,DB_Q8a!$D$5:$D$254,G$42,DB_Q8a!$H$5:$H$254,1),SUMIFS(DB_Q8a!$N$5:$N$254,DB_Q8a!$E$5:$E$254,$J$4,DB_Q8a!$D$5:$D$254,G$42,DB_Q8a!$H$5:$H$254,1))</f>
        <v>0</v>
      </c>
      <c r="H49" s="414">
        <f>IF($J$4="Todas",SUMIFS(DB_Q8a!$N$5:$N$254,DB_Q8a!$D$5:$D$254,H$42,DB_Q8a!$H$5:$H$254,1),SUMIFS(DB_Q8a!$N$5:$N$254,DB_Q8a!$E$5:$E$254,$J$4,DB_Q8a!$D$5:$D$254,H$42,DB_Q8a!$H$5:$H$254,1))</f>
        <v>0</v>
      </c>
      <c r="I49" s="414">
        <f>IF($J$4="Todas",SUMIFS(DB_Q8a!$N$5:$N$254,DB_Q8a!$D$5:$D$254,I$42,DB_Q8a!$H$5:$H$254,1),SUMIFS(DB_Q8a!$N$5:$N$254,DB_Q8a!$E$5:$E$254,$J$4,DB_Q8a!$D$5:$D$254,I$42,DB_Q8a!$H$5:$H$254,1))</f>
        <v>0</v>
      </c>
      <c r="J49" s="414">
        <f>IF($J$4="Todas",SUMIFS(DB_Q8a!$N$5:$N$254,DB_Q8a!$D$5:$D$254,J$42,DB_Q8a!$H$5:$H$254,1),SUMIFS(DB_Q8a!$N$5:$N$254,DB_Q8a!$E$5:$E$254,$J$4,DB_Q8a!$D$5:$D$254,J$42,DB_Q8a!$H$5:$H$254,1))</f>
        <v>0</v>
      </c>
      <c r="K49" s="414">
        <f>IF($J$4="Todas",SUMIFS(DB_Q8a!$N$5:$N$254,DB_Q8a!$D$5:$D$254,K$42,DB_Q8a!$H$5:$H$254,1),SUMIFS(DB_Q8a!$N$5:$N$254,DB_Q8a!$E$5:$E$254,$J$4,DB_Q8a!$D$5:$D$254,K$42,DB_Q8a!$H$5:$H$254,1))</f>
        <v>0</v>
      </c>
      <c r="L49" s="415">
        <f t="shared" si="21"/>
        <v>0</v>
      </c>
      <c r="M49" s="415">
        <f t="shared" si="19"/>
        <v>0</v>
      </c>
      <c r="N49" s="415">
        <f t="shared" si="19"/>
        <v>0</v>
      </c>
      <c r="O49" s="415">
        <f t="shared" si="19"/>
        <v>0</v>
      </c>
      <c r="P49" s="415">
        <f t="shared" si="19"/>
        <v>0</v>
      </c>
      <c r="Q49" s="415">
        <f t="shared" si="19"/>
        <v>0</v>
      </c>
      <c r="R49" s="415">
        <f t="shared" si="19"/>
        <v>0</v>
      </c>
      <c r="S49" s="415">
        <f t="shared" si="19"/>
        <v>0</v>
      </c>
      <c r="T49" s="253"/>
      <c r="U49" s="253"/>
      <c r="V49" s="261"/>
      <c r="W49" s="261"/>
      <c r="X49" s="261"/>
      <c r="Y49" s="261"/>
      <c r="Z49" s="261"/>
      <c r="AA49" s="261"/>
    </row>
    <row r="50" spans="1:27">
      <c r="A50" s="261"/>
      <c r="B50" s="411" t="s">
        <v>84</v>
      </c>
      <c r="C50" s="413">
        <f t="shared" si="20"/>
        <v>0.11267605633802817</v>
      </c>
      <c r="D50" s="414">
        <f>IF($J$4="Todas",SUMIFS(DB_Q8a!$O$5:$O$254,DB_Q8a!$D$5:$D$254,D$42,DB_Q8a!$H$5:$H$254,1),SUMIFS(DB_Q8a!$O$5:$O$254,DB_Q8a!$E$5:$E$254,$J$4,DB_Q8a!$D$5:$D$254,D$42,DB_Q8a!$H$5:$H$254,1))</f>
        <v>1</v>
      </c>
      <c r="E50" s="414">
        <f>IF($J$4="Todas",SUMIFS(DB_Q8a!$O$5:$O$254,DB_Q8a!$D$5:$D$254,E$42,DB_Q8a!$H$5:$H$254,1),SUMIFS(DB_Q8a!$O$5:$O$254,DB_Q8a!$E$5:$E$254,$J$4,DB_Q8a!$D$5:$D$254,E$42,DB_Q8a!$H$5:$H$254,1))</f>
        <v>1</v>
      </c>
      <c r="F50" s="414">
        <f>IF($J$4="Todas",SUMIFS(DB_Q8a!$O$5:$O$254,DB_Q8a!$D$5:$D$254,F$42,DB_Q8a!$H$5:$H$254,1),SUMIFS(DB_Q8a!$O$5:$O$254,DB_Q8a!$E$5:$E$254,$J$4,DB_Q8a!$D$5:$D$254,F$42,DB_Q8a!$H$5:$H$254,1))</f>
        <v>0</v>
      </c>
      <c r="G50" s="414">
        <f>IF($J$4="Todas",SUMIFS(DB_Q8a!$O$5:$O$254,DB_Q8a!$D$5:$D$254,G$42,DB_Q8a!$H$5:$H$254,1),SUMIFS(DB_Q8a!$O$5:$O$254,DB_Q8a!$E$5:$E$254,$J$4,DB_Q8a!$D$5:$D$254,G$42,DB_Q8a!$H$5:$H$254,1))</f>
        <v>3</v>
      </c>
      <c r="H50" s="414">
        <f>IF($J$4="Todas",SUMIFS(DB_Q8a!$O$5:$O$254,DB_Q8a!$D$5:$D$254,H$42,DB_Q8a!$H$5:$H$254,1),SUMIFS(DB_Q8a!$O$5:$O$254,DB_Q8a!$E$5:$E$254,$J$4,DB_Q8a!$D$5:$D$254,H$42,DB_Q8a!$H$5:$H$254,1))</f>
        <v>1</v>
      </c>
      <c r="I50" s="414">
        <f>IF($J$4="Todas",SUMIFS(DB_Q8a!$O$5:$O$254,DB_Q8a!$D$5:$D$254,I$42,DB_Q8a!$H$5:$H$254,1),SUMIFS(DB_Q8a!$O$5:$O$254,DB_Q8a!$E$5:$E$254,$J$4,DB_Q8a!$D$5:$D$254,I$42,DB_Q8a!$H$5:$H$254,1))</f>
        <v>0</v>
      </c>
      <c r="J50" s="414">
        <f>IF($J$4="Todas",SUMIFS(DB_Q8a!$O$5:$O$254,DB_Q8a!$D$5:$D$254,J$42,DB_Q8a!$H$5:$H$254,1),SUMIFS(DB_Q8a!$O$5:$O$254,DB_Q8a!$E$5:$E$254,$J$4,DB_Q8a!$D$5:$D$254,J$42,DB_Q8a!$H$5:$H$254,1))</f>
        <v>2</v>
      </c>
      <c r="K50" s="414">
        <f>IF($J$4="Todas",SUMIFS(DB_Q8a!$O$5:$O$254,DB_Q8a!$D$5:$D$254,K$42,DB_Q8a!$H$5:$H$254,1),SUMIFS(DB_Q8a!$O$5:$O$254,DB_Q8a!$E$5:$E$254,$J$4,DB_Q8a!$D$5:$D$254,K$42,DB_Q8a!$H$5:$H$254,1))</f>
        <v>0</v>
      </c>
      <c r="L50" s="415">
        <f t="shared" si="21"/>
        <v>6.6666666666666666E-2</v>
      </c>
      <c r="M50" s="415">
        <f t="shared" si="19"/>
        <v>5.5555555555555552E-2</v>
      </c>
      <c r="N50" s="415">
        <f t="shared" si="19"/>
        <v>0</v>
      </c>
      <c r="O50" s="415">
        <f t="shared" si="19"/>
        <v>0.33333333333333331</v>
      </c>
      <c r="P50" s="415">
        <f t="shared" si="19"/>
        <v>0.5</v>
      </c>
      <c r="Q50" s="415">
        <f t="shared" si="19"/>
        <v>0</v>
      </c>
      <c r="R50" s="415">
        <f t="shared" si="19"/>
        <v>0.33333333333333331</v>
      </c>
      <c r="S50" s="415">
        <f t="shared" si="19"/>
        <v>0</v>
      </c>
      <c r="T50" s="253"/>
      <c r="U50" s="253"/>
      <c r="V50" s="261"/>
      <c r="W50" s="261"/>
      <c r="X50" s="261"/>
      <c r="Y50" s="261"/>
      <c r="Z50" s="261"/>
      <c r="AA50" s="261"/>
    </row>
    <row r="51" spans="1:27">
      <c r="A51" s="261"/>
      <c r="B51" s="411" t="s">
        <v>85</v>
      </c>
      <c r="C51" s="413">
        <f t="shared" si="20"/>
        <v>5.6338028169014086E-2</v>
      </c>
      <c r="D51" s="414">
        <f>IF($J$4="Todas",SUMIFS(DB_Q8a!$P$5:$P$254,DB_Q8a!$D$5:$D$254,D$42,DB_Q8a!$H$5:$H$254,1),SUMIFS(DB_Q8a!$P$5:$P$254,DB_Q8a!$E$5:$E$254,$J$4,DB_Q8a!$D$5:$D$254,D$42,DB_Q8a!$H$5:$H$254,1))</f>
        <v>1</v>
      </c>
      <c r="E51" s="414">
        <f>IF($J$4="Todas",SUMIFS(DB_Q8a!$P$5:$P$254,DB_Q8a!$D$5:$D$254,E$42,DB_Q8a!$H$5:$H$254,1),SUMIFS(DB_Q8a!$P$5:$P$254,DB_Q8a!$E$5:$E$254,$J$4,DB_Q8a!$D$5:$D$254,E$42,DB_Q8a!$H$5:$H$254,1))</f>
        <v>1</v>
      </c>
      <c r="F51" s="414">
        <f>IF($J$4="Todas",SUMIFS(DB_Q8a!$P$5:$P$254,DB_Q8a!$D$5:$D$254,F$42,DB_Q8a!$H$5:$H$254,1),SUMIFS(DB_Q8a!$P$5:$P$254,DB_Q8a!$E$5:$E$254,$J$4,DB_Q8a!$D$5:$D$254,F$42,DB_Q8a!$H$5:$H$254,1))</f>
        <v>1</v>
      </c>
      <c r="G51" s="414">
        <f>IF($J$4="Todas",SUMIFS(DB_Q8a!$P$5:$P$254,DB_Q8a!$D$5:$D$254,G$42,DB_Q8a!$H$5:$H$254,1),SUMIFS(DB_Q8a!$P$5:$P$254,DB_Q8a!$E$5:$E$254,$J$4,DB_Q8a!$D$5:$D$254,G$42,DB_Q8a!$H$5:$H$254,1))</f>
        <v>0</v>
      </c>
      <c r="H51" s="414">
        <f>IF($J$4="Todas",SUMIFS(DB_Q8a!$P$5:$P$254,DB_Q8a!$D$5:$D$254,H$42,DB_Q8a!$H$5:$H$254,1),SUMIFS(DB_Q8a!$P$5:$P$254,DB_Q8a!$E$5:$E$254,$J$4,DB_Q8a!$D$5:$D$254,H$42,DB_Q8a!$H$5:$H$254,1))</f>
        <v>0</v>
      </c>
      <c r="I51" s="414">
        <f>IF($J$4="Todas",SUMIFS(DB_Q8a!$P$5:$P$254,DB_Q8a!$D$5:$D$254,I$42,DB_Q8a!$H$5:$H$254,1),SUMIFS(DB_Q8a!$P$5:$P$254,DB_Q8a!$E$5:$E$254,$J$4,DB_Q8a!$D$5:$D$254,I$42,DB_Q8a!$H$5:$H$254,1))</f>
        <v>1</v>
      </c>
      <c r="J51" s="414">
        <f>IF($J$4="Todas",SUMIFS(DB_Q8a!$P$5:$P$254,DB_Q8a!$D$5:$D$254,J$42,DB_Q8a!$H$5:$H$254,1),SUMIFS(DB_Q8a!$P$5:$P$254,DB_Q8a!$E$5:$E$254,$J$4,DB_Q8a!$D$5:$D$254,J$42,DB_Q8a!$H$5:$H$254,1))</f>
        <v>0</v>
      </c>
      <c r="K51" s="414">
        <f>IF($J$4="Todas",SUMIFS(DB_Q8a!$P$5:$P$254,DB_Q8a!$D$5:$D$254,K$42,DB_Q8a!$H$5:$H$254,1),SUMIFS(DB_Q8a!$P$5:$P$254,DB_Q8a!$E$5:$E$254,$J$4,DB_Q8a!$D$5:$D$254,K$42,DB_Q8a!$H$5:$H$254,1))</f>
        <v>0</v>
      </c>
      <c r="L51" s="415">
        <f t="shared" si="21"/>
        <v>6.6666666666666666E-2</v>
      </c>
      <c r="M51" s="415">
        <f t="shared" si="19"/>
        <v>5.5555555555555552E-2</v>
      </c>
      <c r="N51" s="415">
        <f t="shared" si="19"/>
        <v>0.1111111111111111</v>
      </c>
      <c r="O51" s="415">
        <f t="shared" si="19"/>
        <v>0</v>
      </c>
      <c r="P51" s="415">
        <f t="shared" si="19"/>
        <v>0</v>
      </c>
      <c r="Q51" s="415">
        <f t="shared" si="19"/>
        <v>0.1</v>
      </c>
      <c r="R51" s="415">
        <f t="shared" si="19"/>
        <v>0</v>
      </c>
      <c r="S51" s="415">
        <f t="shared" si="19"/>
        <v>0</v>
      </c>
      <c r="T51" s="253"/>
      <c r="U51" s="253"/>
      <c r="V51" s="261"/>
      <c r="W51" s="261"/>
      <c r="X51" s="261"/>
      <c r="Y51" s="261"/>
      <c r="Z51" s="261"/>
      <c r="AA51" s="261"/>
    </row>
    <row r="52" spans="1:27">
      <c r="A52" s="261"/>
      <c r="B52" s="411" t="s">
        <v>86</v>
      </c>
      <c r="C52" s="413">
        <f t="shared" si="20"/>
        <v>0.647887323943662</v>
      </c>
      <c r="D52" s="414">
        <f>IF($J$4="Todas",SUMIFS(DB_Q8a!$Q$5:$Q$254,DB_Q8a!$D$5:$D$254,D$42,DB_Q8a!$H$5:$H$254,1),SUMIFS(DB_Q8a!$Q$5:$Q$254,DB_Q8a!$E$5:$E$254,$J$4,DB_Q8a!$D$5:$D$254,D$42,DB_Q8a!$H$5:$H$254,1))</f>
        <v>10</v>
      </c>
      <c r="E52" s="414">
        <f>IF($J$4="Todas",SUMIFS(DB_Q8a!$Q$5:$Q$254,DB_Q8a!$D$5:$D$254,E$42,DB_Q8a!$H$5:$H$254,1),SUMIFS(DB_Q8a!$Q$5:$Q$254,DB_Q8a!$E$5:$E$254,$J$4,DB_Q8a!$D$5:$D$254,E$42,DB_Q8a!$H$5:$H$254,1))</f>
        <v>7</v>
      </c>
      <c r="F52" s="414">
        <f>IF($J$4="Todas",SUMIFS(DB_Q8a!$Q$5:$Q$254,DB_Q8a!$D$5:$D$254,F$42,DB_Q8a!$H$5:$H$254,1),SUMIFS(DB_Q8a!$Q$5:$Q$254,DB_Q8a!$E$5:$E$254,$J$4,DB_Q8a!$D$5:$D$254,F$42,DB_Q8a!$H$5:$H$254,1))</f>
        <v>6</v>
      </c>
      <c r="G52" s="414">
        <f>IF($J$4="Todas",SUMIFS(DB_Q8a!$Q$5:$Q$254,DB_Q8a!$D$5:$D$254,G$42,DB_Q8a!$H$5:$H$254,1),SUMIFS(DB_Q8a!$Q$5:$Q$254,DB_Q8a!$E$5:$E$254,$J$4,DB_Q8a!$D$5:$D$254,G$42,DB_Q8a!$H$5:$H$254,1))</f>
        <v>8</v>
      </c>
      <c r="H52" s="414">
        <f>IF($J$4="Todas",SUMIFS(DB_Q8a!$Q$5:$Q$254,DB_Q8a!$D$5:$D$254,H$42,DB_Q8a!$H$5:$H$254,1),SUMIFS(DB_Q8a!$Q$5:$Q$254,DB_Q8a!$E$5:$E$254,$J$4,DB_Q8a!$D$5:$D$254,H$42,DB_Q8a!$H$5:$H$254,1))</f>
        <v>2</v>
      </c>
      <c r="I52" s="414">
        <f>IF($J$4="Todas",SUMIFS(DB_Q8a!$Q$5:$Q$254,DB_Q8a!$D$5:$D$254,I$42,DB_Q8a!$H$5:$H$254,1),SUMIFS(DB_Q8a!$Q$5:$Q$254,DB_Q8a!$E$5:$E$254,$J$4,DB_Q8a!$D$5:$D$254,I$42,DB_Q8a!$H$5:$H$254,1))</f>
        <v>6</v>
      </c>
      <c r="J52" s="414">
        <f>IF($J$4="Todas",SUMIFS(DB_Q8a!$Q$5:$Q$254,DB_Q8a!$D$5:$D$254,J$42,DB_Q8a!$H$5:$H$254,1),SUMIFS(DB_Q8a!$Q$5:$Q$254,DB_Q8a!$E$5:$E$254,$J$4,DB_Q8a!$D$5:$D$254,J$42,DB_Q8a!$H$5:$H$254,1))</f>
        <v>5</v>
      </c>
      <c r="K52" s="414">
        <f>IF($J$4="Todas",SUMIFS(DB_Q8a!$Q$5:$Q$254,DB_Q8a!$D$5:$D$254,K$42,DB_Q8a!$H$5:$H$254,1),SUMIFS(DB_Q8a!$Q$5:$Q$254,DB_Q8a!$E$5:$E$254,$J$4,DB_Q8a!$D$5:$D$254,K$42,DB_Q8a!$H$5:$H$254,1))</f>
        <v>2</v>
      </c>
      <c r="L52" s="415">
        <f t="shared" si="21"/>
        <v>0.66666666666666663</v>
      </c>
      <c r="M52" s="415">
        <f t="shared" si="19"/>
        <v>0.3888888888888889</v>
      </c>
      <c r="N52" s="415">
        <f t="shared" si="19"/>
        <v>0.66666666666666663</v>
      </c>
      <c r="O52" s="415">
        <f t="shared" si="19"/>
        <v>0.88888888888888884</v>
      </c>
      <c r="P52" s="415">
        <f t="shared" si="19"/>
        <v>1</v>
      </c>
      <c r="Q52" s="415">
        <f t="shared" si="19"/>
        <v>0.6</v>
      </c>
      <c r="R52" s="415">
        <f t="shared" si="19"/>
        <v>0.83333333333333337</v>
      </c>
      <c r="S52" s="415">
        <f t="shared" si="19"/>
        <v>1</v>
      </c>
      <c r="T52" s="253"/>
      <c r="U52" s="253"/>
      <c r="V52" s="261"/>
      <c r="W52" s="261"/>
      <c r="X52" s="261"/>
      <c r="Y52" s="261"/>
      <c r="Z52" s="261"/>
      <c r="AA52" s="261"/>
    </row>
    <row r="53" spans="1:27" ht="15.75" thickBot="1">
      <c r="A53" s="261"/>
      <c r="B53" s="419" t="s">
        <v>90</v>
      </c>
      <c r="C53" s="421">
        <f t="shared" si="20"/>
        <v>0</v>
      </c>
      <c r="D53" s="422">
        <f>IF($J$4="Todas",SUMIFS(DB_Q8a!$R$5:$R$254,DB_Q8a!$D$5:$D$254,D$42,DB_Q8a!$H$5:$H$254,1),SUMIFS(DB_Q8a!$R$5:$R$254,DB_Q8a!$E$5:$E$254,$J$4,DB_Q8a!$D$5:$D$254,D$42,DB_Q8a!$H$5:$H$254,1))</f>
        <v>0</v>
      </c>
      <c r="E53" s="422">
        <f>IF($J$4="Todas",SUMIFS(DB_Q8a!$R$5:$R$254,DB_Q8a!$D$5:$D$254,E$42,DB_Q8a!$H$5:$H$254,1),SUMIFS(DB_Q8a!$R$5:$R$254,DB_Q8a!$E$5:$E$254,$J$4,DB_Q8a!$D$5:$D$254,E$42,DB_Q8a!$H$5:$H$254,1))</f>
        <v>0</v>
      </c>
      <c r="F53" s="422">
        <f>IF($J$4="Todas",SUMIFS(DB_Q8a!$R$5:$R$254,DB_Q8a!$D$5:$D$254,F$42,DB_Q8a!$H$5:$H$254,1),SUMIFS(DB_Q8a!$R$5:$R$254,DB_Q8a!$E$5:$E$254,$J$4,DB_Q8a!$D$5:$D$254,F$42,DB_Q8a!$H$5:$H$254,1))</f>
        <v>0</v>
      </c>
      <c r="G53" s="422">
        <f>IF($J$4="Todas",SUMIFS(DB_Q8a!$R$5:$R$254,DB_Q8a!$D$5:$D$254,G$42,DB_Q8a!$H$5:$H$254,1),SUMIFS(DB_Q8a!$R$5:$R$254,DB_Q8a!$E$5:$E$254,$J$4,DB_Q8a!$D$5:$D$254,G$42,DB_Q8a!$H$5:$H$254,1))</f>
        <v>0</v>
      </c>
      <c r="H53" s="422">
        <f>IF($J$4="Todas",SUMIFS(DB_Q8a!$R$5:$R$254,DB_Q8a!$D$5:$D$254,H$42,DB_Q8a!$H$5:$H$254,1),SUMIFS(DB_Q8a!$R$5:$R$254,DB_Q8a!$E$5:$E$254,$J$4,DB_Q8a!$D$5:$D$254,H$42,DB_Q8a!$H$5:$H$254,1))</f>
        <v>0</v>
      </c>
      <c r="I53" s="422">
        <f>IF($J$4="Todas",SUMIFS(DB_Q8a!$R$5:$R$254,DB_Q8a!$D$5:$D$254,I$42,DB_Q8a!$H$5:$H$254,1),SUMIFS(DB_Q8a!$R$5:$R$254,DB_Q8a!$E$5:$E$254,$J$4,DB_Q8a!$D$5:$D$254,I$42,DB_Q8a!$H$5:$H$254,1))</f>
        <v>0</v>
      </c>
      <c r="J53" s="422">
        <f>IF($J$4="Todas",SUMIFS(DB_Q8a!$R$5:$R$254,DB_Q8a!$D$5:$D$254,J$42,DB_Q8a!$H$5:$H$254,1),SUMIFS(DB_Q8a!$R$5:$R$254,DB_Q8a!$E$5:$E$254,$J$4,DB_Q8a!$D$5:$D$254,J$42,DB_Q8a!$H$5:$H$254,1))</f>
        <v>0</v>
      </c>
      <c r="K53" s="422">
        <f>IF($J$4="Todas",SUMIFS(DB_Q8a!$R$5:$R$254,DB_Q8a!$D$5:$D$254,K$42,DB_Q8a!$H$5:$H$254,1),SUMIFS(DB_Q8a!$R$5:$R$254,DB_Q8a!$E$5:$E$254,$J$4,DB_Q8a!$D$5:$D$254,K$42,DB_Q8a!$H$5:$H$254,1))</f>
        <v>0</v>
      </c>
      <c r="L53" s="423">
        <f t="shared" si="21"/>
        <v>0</v>
      </c>
      <c r="M53" s="423">
        <f t="shared" si="19"/>
        <v>0</v>
      </c>
      <c r="N53" s="423">
        <f t="shared" si="19"/>
        <v>0</v>
      </c>
      <c r="O53" s="423">
        <f t="shared" si="19"/>
        <v>0</v>
      </c>
      <c r="P53" s="423">
        <f t="shared" si="19"/>
        <v>0</v>
      </c>
      <c r="Q53" s="423">
        <f t="shared" si="19"/>
        <v>0</v>
      </c>
      <c r="R53" s="423">
        <f t="shared" si="19"/>
        <v>0</v>
      </c>
      <c r="S53" s="423">
        <f t="shared" si="19"/>
        <v>0</v>
      </c>
      <c r="T53" s="253"/>
      <c r="U53" s="253"/>
      <c r="V53" s="261"/>
      <c r="W53" s="261"/>
      <c r="X53" s="261"/>
      <c r="Y53" s="261"/>
      <c r="Z53" s="261"/>
      <c r="AA53" s="261"/>
    </row>
    <row r="54" spans="1:27" ht="15.75" thickTop="1">
      <c r="A54" s="261"/>
      <c r="B54" s="261"/>
      <c r="C54" s="261"/>
      <c r="D54" s="202">
        <f>IF($B$4="Entrevistas totales",IF($J$4="Todas",COUNTIF(DB_Q8a!$D$5:$D$254,D$42),COUNTIFS(DB_Q8a!$D$5:$D$254,D$42,DB_Q8a!$E$5:$E$254,$J$4)),IF($B$4="Conocimiento general",IF($J$4="Todas",COUNTIFS(DB_Q8a!$D$5:$D$254,D$42,DB_Q8a!$G$5:$G$254,1),COUNTIFS(DB_Q8a!$D$5:$D$254,D$42,DB_Q8a!$E$5:$E$254,$J$4,DB_Q8a!$G$5:$G$254,1)),0))</f>
        <v>0</v>
      </c>
      <c r="E54" s="202">
        <f>IF($B$4="Entrevistas totales",IF($J$4="Todas",COUNTIF(DB_Q8a!$D$5:$D$254,E$42),COUNTIFS(DB_Q8a!$D$5:$D$254,E$42,DB_Q8a!$E$5:$E$254,$J$4)),IF($B$4="Conocimiento general",IF($J$4="Todas",COUNTIFS(DB_Q8a!$D$5:$D$254,E$42,DB_Q8a!$G$5:$G$254,1),COUNTIFS(DB_Q8a!$D$5:$D$254,E$42,DB_Q8a!$E$5:$E$254,$J$4,DB_Q8a!$G$5:$G$254,1)),0))</f>
        <v>0</v>
      </c>
      <c r="F54" s="202">
        <f>IF($B$4="Entrevistas totales",IF($J$4="Todas",COUNTIF(DB_Q8a!$D$5:$D$254,F$42),COUNTIFS(DB_Q8a!$D$5:$D$254,F$42,DB_Q8a!$E$5:$E$254,$J$4)),IF($B$4="Conocimiento general",IF($J$4="Todas",COUNTIFS(DB_Q8a!$D$5:$D$254,F$42,DB_Q8a!$G$5:$G$254,1),COUNTIFS(DB_Q8a!$D$5:$D$254,F$42,DB_Q8a!$E$5:$E$254,$J$4,DB_Q8a!$G$5:$G$254,1)),0))</f>
        <v>0</v>
      </c>
      <c r="G54" s="202">
        <f>IF($B$4="Entrevistas totales",IF($J$4="Todas",COUNTIF(DB_Q8a!$D$5:$D$254,G$42),COUNTIFS(DB_Q8a!$D$5:$D$254,G$42,DB_Q8a!$E$5:$E$254,$J$4)),IF($B$4="Conocimiento general",IF($J$4="Todas",COUNTIFS(DB_Q8a!$D$5:$D$254,G$42,DB_Q8a!$G$5:$G$254,1),COUNTIFS(DB_Q8a!$D$5:$D$254,G$42,DB_Q8a!$E$5:$E$254,$J$4,DB_Q8a!$G$5:$G$254,1)),0))</f>
        <v>0</v>
      </c>
      <c r="H54" s="202">
        <f>IF($B$4="Entrevistas totales",IF($J$4="Todas",COUNTIF(DB_Q8a!$D$5:$D$254,H$42),COUNTIFS(DB_Q8a!$D$5:$D$254,H$42,DB_Q8a!$E$5:$E$254,$J$4)),IF($B$4="Conocimiento general",IF($J$4="Todas",COUNTIFS(DB_Q8a!$D$5:$D$254,H$42,DB_Q8a!$G$5:$G$254,1),COUNTIFS(DB_Q8a!$D$5:$D$254,H$42,DB_Q8a!$E$5:$E$254,$J$4,DB_Q8a!$G$5:$G$254,1)),0))</f>
        <v>0</v>
      </c>
      <c r="I54" s="202">
        <f>IF($B$4="Entrevistas totales",IF($J$4="Todas",COUNTIF(DB_Q8a!$D$5:$D$254,I$42),COUNTIFS(DB_Q8a!$D$5:$D$254,I$42,DB_Q8a!$E$5:$E$254,$J$4)),IF($B$4="Conocimiento general",IF($J$4="Todas",COUNTIFS(DB_Q8a!$D$5:$D$254,I$42,DB_Q8a!$G$5:$G$254,1),COUNTIFS(DB_Q8a!$D$5:$D$254,I$42,DB_Q8a!$E$5:$E$254,$J$4,DB_Q8a!$G$5:$G$254,1)),0))</f>
        <v>0</v>
      </c>
      <c r="J54" s="202">
        <f>IF($B$4="Entrevistas totales",IF($J$4="Todas",COUNTIF(DB_Q8a!$D$5:$D$254,J$42),COUNTIFS(DB_Q8a!$D$5:$D$254,J$42,DB_Q8a!$E$5:$E$254,$J$4)),IF($B$4="Conocimiento general",IF($J$4="Todas",COUNTIFS(DB_Q8a!$D$5:$D$254,J$42,DB_Q8a!$G$5:$G$254,1),COUNTIFS(DB_Q8a!$D$5:$D$254,J$42,DB_Q8a!$E$5:$E$254,$J$4,DB_Q8a!$G$5:$G$254,1)),0))</f>
        <v>0</v>
      </c>
      <c r="K54" s="202">
        <f>IF($B$4="Entrevistas totales",IF($J$4="Todas",COUNTIF(DB_Q8a!$D$5:$D$254,K$42),COUNTIFS(DB_Q8a!$D$5:$D$254,K$42,DB_Q8a!$E$5:$E$254,$J$4)),IF($B$4="Conocimiento general",IF($J$4="Todas",COUNTIFS(DB_Q8a!$D$5:$D$254,K$42,DB_Q8a!$G$5:$G$254,1),COUNTIFS(DB_Q8a!$D$5:$D$254,K$42,DB_Q8a!$E$5:$E$254,$J$4,DB_Q8a!$G$5:$G$254,1)),0))</f>
        <v>0</v>
      </c>
      <c r="L54" s="202">
        <f>IF($B$4="Entrevistas totales",IF($J$4="Todas",COUNTIF(DB_Q8a!#REF!,L$42),COUNTIFS(DB_Q8a!#REF!,L$42,DB_Q8a!$E$5:$E$254,$J$4)),IF($B$4="Conocimiento general",IF($J$4="Todas",COUNTIFS(DB_Q8a!#REF!,L$42,DB_Q8a!$G$5:$G$254,1),COUNTIFS(DB_Q8a!#REF!,L$42,DB_Q8a!$E$5:$E$254,$J$4,DB_Q8a!$G$5:$G$254,1)),0))</f>
        <v>0</v>
      </c>
      <c r="M54" s="202">
        <f>IF($B$4="Entrevistas totales",IF($J$4="Todas",COUNTIF(DB_Q8a!#REF!,M$42),COUNTIFS(DB_Q8a!#REF!,M$42,DB_Q8a!$E$5:$E$254,$J$4)),IF($B$4="Conocimiento general",IF($J$4="Todas",COUNTIFS(DB_Q8a!#REF!,M$42,DB_Q8a!$G$5:$G$254,1),COUNTIFS(DB_Q8a!#REF!,M$42,DB_Q8a!$E$5:$E$254,$J$4,DB_Q8a!$G$5:$G$254,1)),0))</f>
        <v>0</v>
      </c>
      <c r="N54" s="202">
        <f>IF($B$4="Entrevistas totales",IF($J$4="Todas",COUNTIF(DB_Q8a!#REF!,N$42),COUNTIFS(DB_Q8a!#REF!,N$42,DB_Q8a!$E$5:$E$254,$J$4)),IF($B$4="Conocimiento general",IF($J$4="Todas",COUNTIFS(DB_Q8a!#REF!,N$42,DB_Q8a!$G$5:$G$254,1),COUNTIFS(DB_Q8a!#REF!,N$42,DB_Q8a!$E$5:$E$254,$J$4,DB_Q8a!$G$5:$G$254,1)),0))</f>
        <v>0</v>
      </c>
      <c r="O54" s="202">
        <f>IF($B$4="Entrevistas totales",IF($J$4="Todas",COUNTIF(DB_Q8a!#REF!,O$42),COUNTIFS(DB_Q8a!#REF!,O$42,DB_Q8a!$E$5:$E$254,$J$4)),IF($B$4="Conocimiento general",IF($J$4="Todas",COUNTIFS(DB_Q8a!#REF!,O$42,DB_Q8a!$G$5:$G$254,1),COUNTIFS(DB_Q8a!#REF!,O$42,DB_Q8a!$E$5:$E$254,$J$4,DB_Q8a!$G$5:$G$254,1)),0))</f>
        <v>0</v>
      </c>
      <c r="P54" s="202">
        <f>IF($B$4="Entrevistas totales",IF($J$4="Todas",COUNTIF(DB_Q8a!#REF!,P$42),COUNTIFS(DB_Q8a!#REF!,P$42,DB_Q8a!$E$5:$E$254,$J$4)),IF($B$4="Conocimiento general",IF($J$4="Todas",COUNTIFS(DB_Q8a!#REF!,P$42,DB_Q8a!$G$5:$G$254,1),COUNTIFS(DB_Q8a!#REF!,P$42,DB_Q8a!$E$5:$E$254,$J$4,DB_Q8a!$G$5:$G$254,1)),0))</f>
        <v>0</v>
      </c>
      <c r="Q54" s="269">
        <f>IF($B$4="Entrevistas totales",IF($J$4="Todas",COUNTIF(DB_Q8a!$F$5:$F$254,Q$42),COUNTIFS(DB_Q8a!$F$5:$F$254,Q$42,DB_Q8a!$E$5:$E$254,$J$4)),IF($B$4="Conocimiento general",IF($J$4="Todas",COUNTIFS(DB_Q8a!$F$5:$F$254,Q$42,DB_Q8a!$G$5:$G$254,1),COUNTIFS(DB_Q8a!$F$5:$F$254,Q$42,DB_Q8a!$E$5:$E$254,$J$4,DB_Q8a!$G$5:$G$254,1)),0))</f>
        <v>0</v>
      </c>
      <c r="R54" s="269">
        <f>IF($B$4="Entrevistas totales",IF($J$4="Todas",COUNTIF(DB_Q8a!$F$5:$F$254,R$42),COUNTIFS(DB_Q8a!$F$5:$F$254,R$42,DB_Q8a!$E$5:$E$254,$J$4)),IF($B$4="Conocimiento general",IF($J$4="Todas",COUNTIFS(DB_Q8a!$F$5:$F$254,R$42,DB_Q8a!$G$5:$G$254,1),COUNTIFS(DB_Q8a!$F$5:$F$254,R$42,DB_Q8a!$E$5:$E$254,$J$4,DB_Q8a!$G$5:$G$254,1)),0))</f>
        <v>0</v>
      </c>
      <c r="S54" s="269"/>
      <c r="T54" s="261"/>
      <c r="U54" s="261"/>
      <c r="V54" s="261"/>
      <c r="W54" s="261"/>
      <c r="X54" s="261"/>
      <c r="Y54" s="261"/>
      <c r="Z54" s="261"/>
      <c r="AA54" s="261"/>
    </row>
    <row r="55" spans="1:27">
      <c r="A55" s="261"/>
      <c r="B55" s="261"/>
      <c r="C55" s="261"/>
      <c r="D55" s="261"/>
      <c r="E55" s="261"/>
      <c r="F55" s="261"/>
      <c r="G55" s="261"/>
      <c r="H55" s="261"/>
      <c r="I55" s="261"/>
      <c r="J55" s="261"/>
      <c r="K55" s="261"/>
      <c r="L55" s="261"/>
      <c r="M55" s="261"/>
      <c r="N55" s="261"/>
      <c r="O55" s="261"/>
      <c r="P55" s="261"/>
      <c r="Q55" s="261"/>
      <c r="R55" s="261"/>
      <c r="S55" s="261"/>
      <c r="T55" s="261"/>
      <c r="U55" s="261"/>
      <c r="V55" s="261"/>
      <c r="W55" s="261"/>
      <c r="X55" s="261"/>
      <c r="Y55" s="261"/>
      <c r="Z55" s="261"/>
      <c r="AA55" s="261"/>
    </row>
    <row r="56" spans="1:27" s="176" customFormat="1">
      <c r="A56" s="269"/>
      <c r="B56" s="269"/>
      <c r="C56" s="269"/>
      <c r="T56" s="269"/>
      <c r="U56" s="269"/>
      <c r="V56" s="269"/>
      <c r="W56" s="269"/>
      <c r="X56" s="269"/>
      <c r="Y56" s="269"/>
      <c r="Z56" s="269"/>
      <c r="AA56" s="269"/>
    </row>
    <row r="57" spans="1:27">
      <c r="A57" s="261"/>
      <c r="B57" s="430">
        <f>$B$4</f>
        <v>0</v>
      </c>
      <c r="C57" s="439"/>
      <c r="D57" s="278" t="s">
        <v>296</v>
      </c>
      <c r="E57" s="278"/>
      <c r="F57" s="278"/>
      <c r="G57" s="441"/>
      <c r="H57" s="442"/>
      <c r="I57" s="443"/>
      <c r="J57" s="279" t="s">
        <v>297</v>
      </c>
      <c r="K57" s="278"/>
      <c r="L57" s="278"/>
      <c r="M57" s="278"/>
      <c r="N57" s="278"/>
      <c r="O57" s="204"/>
      <c r="P57" s="204"/>
      <c r="Q57" s="204"/>
      <c r="R57" s="162"/>
      <c r="S57" s="162"/>
      <c r="T57" s="371"/>
      <c r="U57" s="371"/>
      <c r="V57" s="261"/>
      <c r="W57" s="261"/>
      <c r="X57" s="261"/>
      <c r="Y57" s="261"/>
      <c r="Z57" s="261"/>
      <c r="AA57" s="261"/>
    </row>
    <row r="58" spans="1:27">
      <c r="A58" s="261"/>
      <c r="B58" s="433" t="s">
        <v>88</v>
      </c>
      <c r="C58" s="196" t="str">
        <f>$J$4</f>
        <v>Todas</v>
      </c>
      <c r="D58" s="434" t="s">
        <v>89</v>
      </c>
      <c r="E58" s="434" t="s">
        <v>0</v>
      </c>
      <c r="F58" s="434" t="s">
        <v>90</v>
      </c>
      <c r="G58" s="435" t="s">
        <v>89</v>
      </c>
      <c r="H58" s="435" t="s">
        <v>0</v>
      </c>
      <c r="I58" s="435" t="s">
        <v>90</v>
      </c>
      <c r="J58" s="444" t="s">
        <v>242</v>
      </c>
      <c r="K58" s="434" t="s">
        <v>243</v>
      </c>
      <c r="L58" s="434" t="s">
        <v>244</v>
      </c>
      <c r="M58" s="434" t="s">
        <v>245</v>
      </c>
      <c r="N58" s="434" t="s">
        <v>90</v>
      </c>
      <c r="O58" s="435" t="s">
        <v>242</v>
      </c>
      <c r="P58" s="435" t="s">
        <v>243</v>
      </c>
      <c r="Q58" s="435" t="s">
        <v>244</v>
      </c>
      <c r="R58" s="435" t="s">
        <v>245</v>
      </c>
      <c r="S58" s="435" t="s">
        <v>90</v>
      </c>
      <c r="T58" s="252"/>
      <c r="U58" s="252"/>
      <c r="V58" s="261"/>
      <c r="W58" s="261"/>
      <c r="X58" s="261"/>
      <c r="Y58" s="261"/>
      <c r="Z58" s="261"/>
      <c r="AA58" s="261"/>
    </row>
    <row r="59" spans="1:27" ht="15.75" thickBot="1">
      <c r="A59" s="261"/>
      <c r="B59" s="436" t="s">
        <v>193</v>
      </c>
      <c r="C59" s="398">
        <f>IFERROR(SUM(D59:F59)/SUM(D56:F57),)</f>
        <v>0</v>
      </c>
      <c r="D59" s="399">
        <f>IF($J$4="Todas",SUMIFS(DB_Q8a!$H$5:$H$254,DB_Q8a!$F$5:$F$254,D$58),SUMIFS(DB_Q8a!$H$5:$H$254,DB_Q8a!$E$5:$E$254,$J$4,DB_Q8a!$F$5:$F$254,D$58))</f>
        <v>37</v>
      </c>
      <c r="E59" s="399">
        <f>IF($J$4="Todas",SUMIFS(DB_Q8a!$H$5:$H$254,DB_Q8a!$F$5:$F$254,E$58),SUMIFS(DB_Q8a!$H$5:$H$254,DB_Q8a!$E$5:$E$254,$J$4,DB_Q8a!$F$5:$F$254,E$58))</f>
        <v>32</v>
      </c>
      <c r="F59" s="399">
        <f>IF($J$4="Todas",SUMIFS(DB_Q8a!$H$5:$H$254,DB_Q8a!$F$5:$F$254,F$58),SUMIFS(DB_Q8a!$H$5:$H$254,DB_Q8a!$E$5:$E$254,$J$4,DB_Q8a!$F$5:$F$254,F$58))</f>
        <v>2</v>
      </c>
      <c r="G59" s="437">
        <f>IFERROR(D59/D70,)</f>
        <v>0</v>
      </c>
      <c r="H59" s="437">
        <f>IFERROR(E59/E70,)</f>
        <v>0</v>
      </c>
      <c r="I59" s="437">
        <f>IFERROR(F59/F70,)</f>
        <v>0</v>
      </c>
      <c r="J59" s="445">
        <f>IF($J$4="Todas",SUMIFS(DB_Q8a!$H$5:$H$254,DB_Q8a!$C$5:$C$254,J$58),SUMIFS(DB_Q8a!$H$5:$H$254,DB_Q8a!$E$5:$E$254,$J$4,DB_Q8a!$C$5:$C$254,J$58))</f>
        <v>8</v>
      </c>
      <c r="K59" s="399">
        <f>IF($J$4="Todas",SUMIFS(DB_Q8a!$H$5:$H$254,DB_Q8a!$C$5:$C$254,K$58),SUMIFS(DB_Q8a!$H$5:$H$254,DB_Q8a!$E$5:$E$254,$J$4,DB_Q8a!$C$5:$C$254,K$58))</f>
        <v>15</v>
      </c>
      <c r="L59" s="399">
        <f>IF($J$4="Todas",SUMIFS(DB_Q8a!$H$5:$H$254,DB_Q8a!$C$5:$C$254,L$58),SUMIFS(DB_Q8a!$H$5:$H$254,DB_Q8a!$E$5:$E$254,$J$4,DB_Q8a!$C$5:$C$254,L$58))</f>
        <v>39</v>
      </c>
      <c r="M59" s="399">
        <f>IF($J$4="Todas",SUMIFS(DB_Q8a!$H$5:$H$254,DB_Q8a!$C$5:$C$254,M$58),SUMIFS(DB_Q8a!$H$5:$H$254,DB_Q8a!$E$5:$E$254,$J$4,DB_Q8a!$C$5:$C$254,M$58))</f>
        <v>6</v>
      </c>
      <c r="N59" s="399">
        <f>IF($J$4="Todas",SUMIFS(DB_Q8a!$H$5:$H$254,DB_Q8a!$C$5:$C$254,N$58),SUMIFS(DB_Q8a!$H$5:$H$254,DB_Q8a!$E$5:$E$254,$J$4,DB_Q8a!$C$5:$C$254,N$58))</f>
        <v>3</v>
      </c>
      <c r="O59" s="437">
        <f>IFERROR(J59/J70,)</f>
        <v>0</v>
      </c>
      <c r="P59" s="437">
        <f>IFERROR(K59/K70,)</f>
        <v>0</v>
      </c>
      <c r="Q59" s="437">
        <f>IFERROR(L59/L70,)</f>
        <v>0</v>
      </c>
      <c r="R59" s="437">
        <f>IFERROR(M59/M70,)</f>
        <v>0</v>
      </c>
      <c r="S59" s="437">
        <f>IFERROR(N59/N70,)</f>
        <v>0</v>
      </c>
      <c r="T59" s="253"/>
      <c r="U59" s="253"/>
      <c r="V59" s="261"/>
      <c r="W59" s="261"/>
      <c r="X59" s="261"/>
      <c r="Y59" s="261"/>
      <c r="Z59" s="261"/>
      <c r="AA59" s="261"/>
    </row>
    <row r="60" spans="1:27" ht="15.75" thickTop="1">
      <c r="A60" s="261"/>
      <c r="B60" s="404" t="s">
        <v>87</v>
      </c>
      <c r="C60" s="406">
        <f>IFERROR(SUM(D60:F60)/SUM($D$59:$F$59),)</f>
        <v>0.43661971830985913</v>
      </c>
      <c r="D60" s="407">
        <f>IF($J$4="Todas",SUMIFS(DB_Q8a!$I$5:$I$254,DB_Q8a!$F$5:$F$254,D$58,DB_Q8a!$H$5:$H$254,1),SUMIFS(DB_Q8a!$I$5:$I$254,DB_Q8a!$E$5:$E$254,$J$4,DB_Q8a!$F$5:$F$254,D$58,DB_Q8a!$H$5:$H$254,1))</f>
        <v>17</v>
      </c>
      <c r="E60" s="407">
        <f>IF($J$4="Todas",SUMIFS(DB_Q8a!$I$5:$I$254,DB_Q8a!$F$5:$F$254,E$58,DB_Q8a!$H$5:$H$254,1),SUMIFS(DB_Q8a!$I$5:$I$254,DB_Q8a!$E$5:$E$254,$J$4,DB_Q8a!$F$5:$F$254,E$58,DB_Q8a!$H$5:$H$254,1))</f>
        <v>14</v>
      </c>
      <c r="F60" s="407">
        <f>IF($J$4="Todas",SUMIFS(DB_Q8a!$I$5:$I$254,DB_Q8a!$F$5:$F$254,F$58,DB_Q8a!$H$5:$H$254,1),SUMIFS(DB_Q8a!$I$5:$I$254,DB_Q8a!$E$5:$E$254,$J$4,DB_Q8a!$F$5:$F$254,F$58,DB_Q8a!$H$5:$H$254,1))</f>
        <v>0</v>
      </c>
      <c r="G60" s="408">
        <f>IFERROR(D60/D$59,)</f>
        <v>0.45945945945945948</v>
      </c>
      <c r="H60" s="408">
        <f>IFERROR(E60/E$59,)</f>
        <v>0.4375</v>
      </c>
      <c r="I60" s="408">
        <f>IFERROR(F60/F$59,)</f>
        <v>0</v>
      </c>
      <c r="J60" s="446">
        <f>IF($J$4="Todas",SUMIFS(DB_Q8a!$I$5:$I$254,DB_Q8a!$C$5:$C$254,J$58,DB_Q8a!$H$5:$H$254,1),SUMIFS(DB_Q8a!$I$5:$I$254,DB_Q8a!$E$5:$E$254,$J$4,DB_Q8a!$C$5:$C$254,J$58,DB_Q8a!$H$5:$H$254,1))</f>
        <v>4</v>
      </c>
      <c r="K60" s="407">
        <f>IF($J$4="Todas",SUMIFS(DB_Q8a!$I$5:$I$254,DB_Q8a!$C$5:$C$254,K$58,DB_Q8a!$H$5:$H$254,1),SUMIFS(DB_Q8a!$I$5:$I$254,DB_Q8a!$E$5:$E$254,$J$4,DB_Q8a!$C$5:$C$254,K$58,DB_Q8a!$H$5:$H$254,1))</f>
        <v>5</v>
      </c>
      <c r="L60" s="407">
        <f>IF($J$4="Todas",SUMIFS(DB_Q8a!$I$5:$I$254,DB_Q8a!$C$5:$C$254,L$58,DB_Q8a!$H$5:$H$254,1),SUMIFS(DB_Q8a!$I$5:$I$254,DB_Q8a!$E$5:$E$254,$J$4,DB_Q8a!$C$5:$C$254,L$58,DB_Q8a!$H$5:$H$254,1))</f>
        <v>16</v>
      </c>
      <c r="M60" s="407">
        <f>IF($J$4="Todas",SUMIFS(DB_Q8a!$I$5:$I$254,DB_Q8a!$C$5:$C$254,M$58,DB_Q8a!$H$5:$H$254,1),SUMIFS(DB_Q8a!$I$5:$I$254,DB_Q8a!$E$5:$E$254,$J$4,DB_Q8a!$C$5:$C$254,M$58,DB_Q8a!$H$5:$H$254,1))</f>
        <v>4</v>
      </c>
      <c r="N60" s="407">
        <f>IF($J$4="Todas",SUMIFS(DB_Q8a!$I$5:$I$254,DB_Q8a!$C$5:$C$254,N$58,DB_Q8a!$H$5:$H$254,1),SUMIFS(DB_Q8a!$I$5:$I$254,DB_Q8a!$E$5:$E$254,$J$4,DB_Q8a!$C$5:$C$254,N$58,DB_Q8a!$H$5:$H$254,1))</f>
        <v>2</v>
      </c>
      <c r="O60" s="408">
        <f t="shared" ref="O60:S69" si="22">IFERROR(J60/J$59,)</f>
        <v>0.5</v>
      </c>
      <c r="P60" s="408">
        <f>IFERROR(K60/K$59,)</f>
        <v>0.33333333333333331</v>
      </c>
      <c r="Q60" s="408">
        <f t="shared" si="22"/>
        <v>0.41025641025641024</v>
      </c>
      <c r="R60" s="408">
        <f t="shared" si="22"/>
        <v>0.66666666666666663</v>
      </c>
      <c r="S60" s="408">
        <f t="shared" si="22"/>
        <v>0.66666666666666663</v>
      </c>
      <c r="T60" s="253"/>
      <c r="U60" s="253"/>
      <c r="V60" s="261"/>
      <c r="W60" s="261"/>
      <c r="X60" s="261"/>
      <c r="Y60" s="261"/>
      <c r="Z60" s="261"/>
      <c r="AA60" s="261"/>
    </row>
    <row r="61" spans="1:27">
      <c r="A61" s="261"/>
      <c r="B61" s="411" t="s">
        <v>79</v>
      </c>
      <c r="C61" s="413">
        <f t="shared" ref="C61:C69" si="23">IFERROR(SUM(D61:F61)/SUM($D$59:$F$59),)</f>
        <v>0.352112676056338</v>
      </c>
      <c r="D61" s="414">
        <f>IF($J$4="Todas",SUMIFS(DB_Q8a!$J$5:$J$254,DB_Q8a!$F$5:$F$254,D$58,DB_Q8a!$H$5:$H$254,1),SUMIFS(DB_Q8a!$J$5:$J$254,DB_Q8a!$E$5:$E$254,$J$4,DB_Q8a!$F$5:$F$254,D$58,DB_Q8a!$H$5:$H$254,1))</f>
        <v>13</v>
      </c>
      <c r="E61" s="414">
        <f>IF($J$4="Todas",SUMIFS(DB_Q8a!$J$5:$J$254,DB_Q8a!$F$5:$F$254,E$58,DB_Q8a!$H$5:$H$254,1),SUMIFS(DB_Q8a!$J$5:$J$254,DB_Q8a!$E$5:$E$254,$J$4,DB_Q8a!$F$5:$F$254,E$58,DB_Q8a!$H$5:$H$254,1))</f>
        <v>11</v>
      </c>
      <c r="F61" s="414">
        <f>IF($J$4="Todas",SUMIFS(DB_Q8a!$J$5:$J$254,DB_Q8a!$F$5:$F$254,F$58,DB_Q8a!$H$5:$H$254,1),SUMIFS(DB_Q8a!$J$5:$J$254,DB_Q8a!$E$5:$E$254,$J$4,DB_Q8a!$F$5:$F$254,F$58,DB_Q8a!$H$5:$H$254,1))</f>
        <v>1</v>
      </c>
      <c r="G61" s="415">
        <f t="shared" ref="G61:I69" si="24">IFERROR(D61/D$59,)</f>
        <v>0.35135135135135137</v>
      </c>
      <c r="H61" s="415">
        <f t="shared" si="24"/>
        <v>0.34375</v>
      </c>
      <c r="I61" s="415">
        <f t="shared" si="24"/>
        <v>0.5</v>
      </c>
      <c r="J61" s="447">
        <f>IF($J$4="Todas",SUMIFS(DB_Q8a!$J$5:$J$254,DB_Q8a!$C$5:$C$254,J$58,DB_Q8a!$H$5:$H$254,1),SUMIFS(DB_Q8a!$J$5:$J$254,DB_Q8a!$E$5:$E$254,$J$4,DB_Q8a!$C$5:$C$254,J$58,DB_Q8a!$H$5:$H$254,1))</f>
        <v>2</v>
      </c>
      <c r="K61" s="414">
        <f>IF($J$4="Todas",SUMIFS(DB_Q8a!$J$5:$J$254,DB_Q8a!$C$5:$C$254,K$58,DB_Q8a!$H$5:$H$254,1),SUMIFS(DB_Q8a!$J$5:$J$254,DB_Q8a!$E$5:$E$254,$J$4,DB_Q8a!$C$5:$C$254,K$58,DB_Q8a!$H$5:$H$254,1))</f>
        <v>3</v>
      </c>
      <c r="L61" s="414">
        <f>IF($J$4="Todas",SUMIFS(DB_Q8a!$J$5:$J$254,DB_Q8a!$C$5:$C$254,L$58,DB_Q8a!$H$5:$H$254,1),SUMIFS(DB_Q8a!$J$5:$J$254,DB_Q8a!$E$5:$E$254,$J$4,DB_Q8a!$C$5:$C$254,L$58,DB_Q8a!$H$5:$H$254,1))</f>
        <v>17</v>
      </c>
      <c r="M61" s="414">
        <f>IF($J$4="Todas",SUMIFS(DB_Q8a!$J$5:$J$254,DB_Q8a!$C$5:$C$254,M$58,DB_Q8a!$H$5:$H$254,1),SUMIFS(DB_Q8a!$J$5:$J$254,DB_Q8a!$E$5:$E$254,$J$4,DB_Q8a!$C$5:$C$254,M$58,DB_Q8a!$H$5:$H$254,1))</f>
        <v>2</v>
      </c>
      <c r="N61" s="414">
        <f>IF($J$4="Todas",SUMIFS(DB_Q8a!$J$5:$J$254,DB_Q8a!$C$5:$C$254,N$58,DB_Q8a!$H$5:$H$254,1),SUMIFS(DB_Q8a!$J$5:$J$254,DB_Q8a!$E$5:$E$254,$J$4,DB_Q8a!$C$5:$C$254,N$58,DB_Q8a!$H$5:$H$254,1))</f>
        <v>1</v>
      </c>
      <c r="O61" s="415">
        <f t="shared" si="22"/>
        <v>0.25</v>
      </c>
      <c r="P61" s="415">
        <f t="shared" ref="P61:P69" si="25">IFERROR(K61/K$59,)</f>
        <v>0.2</v>
      </c>
      <c r="Q61" s="415">
        <f t="shared" si="22"/>
        <v>0.4358974358974359</v>
      </c>
      <c r="R61" s="415">
        <f t="shared" si="22"/>
        <v>0.33333333333333331</v>
      </c>
      <c r="S61" s="415">
        <f t="shared" si="22"/>
        <v>0.33333333333333331</v>
      </c>
      <c r="T61" s="253"/>
      <c r="U61" s="253"/>
      <c r="V61" s="261"/>
      <c r="W61" s="261"/>
      <c r="X61" s="261"/>
      <c r="Y61" s="261"/>
      <c r="Z61" s="261"/>
      <c r="AA61" s="261"/>
    </row>
    <row r="62" spans="1:27">
      <c r="A62" s="261"/>
      <c r="B62" s="411" t="s">
        <v>80</v>
      </c>
      <c r="C62" s="413">
        <f t="shared" si="23"/>
        <v>8.4507042253521125E-2</v>
      </c>
      <c r="D62" s="414">
        <f>IF($J$4="Todas",SUMIFS(DB_Q8a!$K$5:$K$254,DB_Q8a!$F$5:$F$254,D$58,DB_Q8a!$H$5:$H$254,1),SUMIFS(DB_Q8a!$K$5:$K$254,DB_Q8a!$E$5:$E$254,$J$4,DB_Q8a!$F$5:$F$254,D$58,DB_Q8a!$H$5:$H$254,1))</f>
        <v>4</v>
      </c>
      <c r="E62" s="414">
        <f>IF($J$4="Todas",SUMIFS(DB_Q8a!$K$5:$K$254,DB_Q8a!$F$5:$F$254,E$58,DB_Q8a!$H$5:$H$254,1),SUMIFS(DB_Q8a!$K$5:$K$254,DB_Q8a!$E$5:$E$254,$J$4,DB_Q8a!$F$5:$F$254,E$58,DB_Q8a!$H$5:$H$254,1))</f>
        <v>0</v>
      </c>
      <c r="F62" s="414">
        <f>IF($J$4="Todas",SUMIFS(DB_Q8a!$K$5:$K$254,DB_Q8a!$F$5:$F$254,F$58,DB_Q8a!$H$5:$H$254,1),SUMIFS(DB_Q8a!$K$5:$K$254,DB_Q8a!$E$5:$E$254,$J$4,DB_Q8a!$F$5:$F$254,F$58,DB_Q8a!$H$5:$H$254,1))</f>
        <v>2</v>
      </c>
      <c r="G62" s="415">
        <f t="shared" si="24"/>
        <v>0.10810810810810811</v>
      </c>
      <c r="H62" s="415">
        <f t="shared" si="24"/>
        <v>0</v>
      </c>
      <c r="I62" s="415">
        <f t="shared" si="24"/>
        <v>1</v>
      </c>
      <c r="J62" s="447">
        <f>IF($J$4="Todas",SUMIFS(DB_Q8a!$K$5:$K$254,DB_Q8a!$C$5:$C$254,J$58,DB_Q8a!$H$5:$H$254,1),SUMIFS(DB_Q8a!$K$5:$K$254,DB_Q8a!$E$5:$E$254,$J$4,DB_Q8a!$C$5:$C$254,J$58,DB_Q8a!$H$5:$H$254,1))</f>
        <v>2</v>
      </c>
      <c r="K62" s="414">
        <f>IF($J$4="Todas",SUMIFS(DB_Q8a!$K$5:$K$254,DB_Q8a!$C$5:$C$254,K$58,DB_Q8a!$H$5:$H$254,1),SUMIFS(DB_Q8a!$K$5:$K$254,DB_Q8a!$E$5:$E$254,$J$4,DB_Q8a!$C$5:$C$254,K$58,DB_Q8a!$H$5:$H$254,1))</f>
        <v>1</v>
      </c>
      <c r="L62" s="414">
        <f>IF($J$4="Todas",SUMIFS(DB_Q8a!$K$5:$K$254,DB_Q8a!$C$5:$C$254,L$58,DB_Q8a!$H$5:$H$254,1),SUMIFS(DB_Q8a!$K$5:$K$254,DB_Q8a!$E$5:$E$254,$J$4,DB_Q8a!$C$5:$C$254,L$58,DB_Q8a!$H$5:$H$254,1))</f>
        <v>3</v>
      </c>
      <c r="M62" s="414">
        <f>IF($J$4="Todas",SUMIFS(DB_Q8a!$K$5:$K$254,DB_Q8a!$C$5:$C$254,M$58,DB_Q8a!$H$5:$H$254,1),SUMIFS(DB_Q8a!$K$5:$K$254,DB_Q8a!$E$5:$E$254,$J$4,DB_Q8a!$C$5:$C$254,M$58,DB_Q8a!$H$5:$H$254,1))</f>
        <v>0</v>
      </c>
      <c r="N62" s="414">
        <f>IF($J$4="Todas",SUMIFS(DB_Q8a!$K$5:$K$254,DB_Q8a!$C$5:$C$254,N$58,DB_Q8a!$H$5:$H$254,1),SUMIFS(DB_Q8a!$K$5:$K$254,DB_Q8a!$E$5:$E$254,$J$4,DB_Q8a!$C$5:$C$254,N$58,DB_Q8a!$H$5:$H$254,1))</f>
        <v>0</v>
      </c>
      <c r="O62" s="415">
        <f t="shared" si="22"/>
        <v>0.25</v>
      </c>
      <c r="P62" s="415">
        <f t="shared" si="25"/>
        <v>6.6666666666666666E-2</v>
      </c>
      <c r="Q62" s="415">
        <f t="shared" si="22"/>
        <v>7.6923076923076927E-2</v>
      </c>
      <c r="R62" s="415">
        <f t="shared" si="22"/>
        <v>0</v>
      </c>
      <c r="S62" s="415">
        <f t="shared" si="22"/>
        <v>0</v>
      </c>
      <c r="T62" s="253"/>
      <c r="U62" s="253"/>
      <c r="V62" s="261"/>
      <c r="W62" s="261"/>
      <c r="X62" s="261"/>
      <c r="Y62" s="261"/>
      <c r="Z62" s="261"/>
      <c r="AA62" s="261"/>
    </row>
    <row r="63" spans="1:27">
      <c r="A63" s="261"/>
      <c r="B63" s="411" t="s">
        <v>81</v>
      </c>
      <c r="C63" s="413">
        <f t="shared" si="23"/>
        <v>0</v>
      </c>
      <c r="D63" s="414">
        <f>IF($J$4="Todas",SUMIFS(DB_Q8a!$L$5:$L$254,DB_Q8a!$F$5:$F$254,D$58,DB_Q8a!$H$5:$H$254,1),SUMIFS(DB_Q8a!$L$5:$L$254,DB_Q8a!$E$5:$E$254,$J$4,DB_Q8a!$F$5:$F$254,D$58,DB_Q8a!$H$5:$H$254,1))</f>
        <v>0</v>
      </c>
      <c r="E63" s="414">
        <f>IF($J$4="Todas",SUMIFS(DB_Q8a!$L$5:$L$254,DB_Q8a!$F$5:$F$254,E$58,DB_Q8a!$H$5:$H$254,1),SUMIFS(DB_Q8a!$L$5:$L$254,DB_Q8a!$E$5:$E$254,$J$4,DB_Q8a!$F$5:$F$254,E$58,DB_Q8a!$H$5:$H$254,1))</f>
        <v>0</v>
      </c>
      <c r="F63" s="414">
        <f>IF($J$4="Todas",SUMIFS(DB_Q8a!$L$5:$L$254,DB_Q8a!$F$5:$F$254,F$58,DB_Q8a!$H$5:$H$254,1),SUMIFS(DB_Q8a!$L$5:$L$254,DB_Q8a!$E$5:$E$254,$J$4,DB_Q8a!$F$5:$F$254,F$58,DB_Q8a!$H$5:$H$254,1))</f>
        <v>0</v>
      </c>
      <c r="G63" s="415">
        <f t="shared" si="24"/>
        <v>0</v>
      </c>
      <c r="H63" s="415">
        <f t="shared" si="24"/>
        <v>0</v>
      </c>
      <c r="I63" s="415">
        <f t="shared" si="24"/>
        <v>0</v>
      </c>
      <c r="J63" s="447">
        <f>IF($J$4="Todas",SUMIFS(DB_Q8a!$L$5:$L$254,DB_Q8a!$C$5:$C$254,J$58,DB_Q8a!$H$5:$H$254,1),SUMIFS(DB_Q8a!$L$5:$L$254,DB_Q8a!$E$5:$E$254,$J$4,DB_Q8a!$C$5:$C$254,J$58,DB_Q8a!$H$5:$H$254,1))</f>
        <v>0</v>
      </c>
      <c r="K63" s="414">
        <f>IF($J$4="Todas",SUMIFS(DB_Q8a!$L$5:$L$254,DB_Q8a!$C$5:$C$254,K$58,DB_Q8a!$H$5:$H$254,1),SUMIFS(DB_Q8a!$L$5:$L$254,DB_Q8a!$E$5:$E$254,$J$4,DB_Q8a!$C$5:$C$254,K$58,DB_Q8a!$H$5:$H$254,1))</f>
        <v>0</v>
      </c>
      <c r="L63" s="414">
        <f>IF($J$4="Todas",SUMIFS(DB_Q8a!$L$5:$L$254,DB_Q8a!$C$5:$C$254,L$58,DB_Q8a!$H$5:$H$254,1),SUMIFS(DB_Q8a!$L$5:$L$254,DB_Q8a!$E$5:$E$254,$J$4,DB_Q8a!$C$5:$C$254,L$58,DB_Q8a!$H$5:$H$254,1))</f>
        <v>0</v>
      </c>
      <c r="M63" s="414">
        <f>IF($J$4="Todas",SUMIFS(DB_Q8a!$L$5:$L$254,DB_Q8a!$C$5:$C$254,M$58,DB_Q8a!$H$5:$H$254,1),SUMIFS(DB_Q8a!$L$5:$L$254,DB_Q8a!$E$5:$E$254,$J$4,DB_Q8a!$C$5:$C$254,M$58,DB_Q8a!$H$5:$H$254,1))</f>
        <v>0</v>
      </c>
      <c r="N63" s="414">
        <f>IF($J$4="Todas",SUMIFS(DB_Q8a!$L$5:$L$254,DB_Q8a!$C$5:$C$254,N$58,DB_Q8a!$H$5:$H$254,1),SUMIFS(DB_Q8a!$L$5:$L$254,DB_Q8a!$E$5:$E$254,$J$4,DB_Q8a!$C$5:$C$254,N$58,DB_Q8a!$H$5:$H$254,1))</f>
        <v>0</v>
      </c>
      <c r="O63" s="415">
        <f t="shared" si="22"/>
        <v>0</v>
      </c>
      <c r="P63" s="415">
        <f t="shared" si="25"/>
        <v>0</v>
      </c>
      <c r="Q63" s="415">
        <f t="shared" si="22"/>
        <v>0</v>
      </c>
      <c r="R63" s="415">
        <f t="shared" si="22"/>
        <v>0</v>
      </c>
      <c r="S63" s="415">
        <f t="shared" si="22"/>
        <v>0</v>
      </c>
      <c r="T63" s="253"/>
      <c r="U63" s="253"/>
      <c r="V63" s="261"/>
      <c r="W63" s="261"/>
      <c r="X63" s="261"/>
      <c r="Y63" s="261"/>
      <c r="Z63" s="261"/>
      <c r="AA63" s="261"/>
    </row>
    <row r="64" spans="1:27">
      <c r="A64" s="261"/>
      <c r="B64" s="411" t="s">
        <v>82</v>
      </c>
      <c r="C64" s="413">
        <f t="shared" si="23"/>
        <v>1.4084507042253521E-2</v>
      </c>
      <c r="D64" s="414">
        <f>IF($J$4="Todas",SUMIFS(DB_Q8a!$M$5:$M$254,DB_Q8a!$F$5:$F$254,D$58,DB_Q8a!$H$5:$H$254,1),SUMIFS(DB_Q8a!$M$5:$M$254,DB_Q8a!$E$5:$E$254,$J$4,DB_Q8a!$F$5:$F$254,D$58,DB_Q8a!$H$5:$H$254,1))</f>
        <v>0</v>
      </c>
      <c r="E64" s="414">
        <f>IF($J$4="Todas",SUMIFS(DB_Q8a!$M$5:$M$254,DB_Q8a!$F$5:$F$254,E$58,DB_Q8a!$H$5:$H$254,1),SUMIFS(DB_Q8a!$M$5:$M$254,DB_Q8a!$E$5:$E$254,$J$4,DB_Q8a!$F$5:$F$254,E$58,DB_Q8a!$H$5:$H$254,1))</f>
        <v>1</v>
      </c>
      <c r="F64" s="414">
        <f>IF($J$4="Todas",SUMIFS(DB_Q8a!$M$5:$M$254,DB_Q8a!$F$5:$F$254,F$58,DB_Q8a!$H$5:$H$254,1),SUMIFS(DB_Q8a!$M$5:$M$254,DB_Q8a!$E$5:$E$254,$J$4,DB_Q8a!$F$5:$F$254,F$58,DB_Q8a!$H$5:$H$254,1))</f>
        <v>0</v>
      </c>
      <c r="G64" s="415">
        <f t="shared" si="24"/>
        <v>0</v>
      </c>
      <c r="H64" s="415">
        <f t="shared" si="24"/>
        <v>3.125E-2</v>
      </c>
      <c r="I64" s="415">
        <f t="shared" si="24"/>
        <v>0</v>
      </c>
      <c r="J64" s="447">
        <f>IF($J$4="Todas",SUMIFS(DB_Q8a!$M$5:$M$254,DB_Q8a!$C$5:$C$254,J$58,DB_Q8a!$H$5:$H$254,1),SUMIFS(DB_Q8a!$M$5:$M$254,DB_Q8a!$E$5:$E$254,$J$4,DB_Q8a!$C$5:$C$254,J$58,DB_Q8a!$H$5:$H$254,1))</f>
        <v>0</v>
      </c>
      <c r="K64" s="414">
        <f>IF($J$4="Todas",SUMIFS(DB_Q8a!$M$5:$M$254,DB_Q8a!$C$5:$C$254,K$58,DB_Q8a!$H$5:$H$254,1),SUMIFS(DB_Q8a!$M$5:$M$254,DB_Q8a!$E$5:$E$254,$J$4,DB_Q8a!$C$5:$C$254,K$58,DB_Q8a!$H$5:$H$254,1))</f>
        <v>0</v>
      </c>
      <c r="L64" s="414">
        <f>IF($J$4="Todas",SUMIFS(DB_Q8a!$M$5:$M$254,DB_Q8a!$C$5:$C$254,L$58,DB_Q8a!$H$5:$H$254,1),SUMIFS(DB_Q8a!$M$5:$M$254,DB_Q8a!$E$5:$E$254,$J$4,DB_Q8a!$C$5:$C$254,L$58,DB_Q8a!$H$5:$H$254,1))</f>
        <v>1</v>
      </c>
      <c r="M64" s="414">
        <f>IF($J$4="Todas",SUMIFS(DB_Q8a!$M$5:$M$254,DB_Q8a!$C$5:$C$254,M$58,DB_Q8a!$H$5:$H$254,1),SUMIFS(DB_Q8a!$M$5:$M$254,DB_Q8a!$E$5:$E$254,$J$4,DB_Q8a!$C$5:$C$254,M$58,DB_Q8a!$H$5:$H$254,1))</f>
        <v>0</v>
      </c>
      <c r="N64" s="414">
        <f>IF($J$4="Todas",SUMIFS(DB_Q8a!$M$5:$M$254,DB_Q8a!$C$5:$C$254,N$58,DB_Q8a!$H$5:$H$254,1),SUMIFS(DB_Q8a!$M$5:$M$254,DB_Q8a!$E$5:$E$254,$J$4,DB_Q8a!$C$5:$C$254,N$58,DB_Q8a!$H$5:$H$254,1))</f>
        <v>0</v>
      </c>
      <c r="O64" s="415">
        <f t="shared" si="22"/>
        <v>0</v>
      </c>
      <c r="P64" s="415">
        <f t="shared" si="25"/>
        <v>0</v>
      </c>
      <c r="Q64" s="415">
        <f t="shared" si="22"/>
        <v>2.564102564102564E-2</v>
      </c>
      <c r="R64" s="415">
        <f t="shared" si="22"/>
        <v>0</v>
      </c>
      <c r="S64" s="415">
        <f t="shared" si="22"/>
        <v>0</v>
      </c>
      <c r="T64" s="253"/>
      <c r="U64" s="253"/>
      <c r="V64" s="261"/>
      <c r="W64" s="261"/>
      <c r="X64" s="261"/>
      <c r="Y64" s="261"/>
      <c r="Z64" s="261"/>
      <c r="AA64" s="261"/>
    </row>
    <row r="65" spans="1:27">
      <c r="A65" s="261"/>
      <c r="B65" s="411" t="s">
        <v>83</v>
      </c>
      <c r="C65" s="413">
        <f t="shared" si="23"/>
        <v>0</v>
      </c>
      <c r="D65" s="414">
        <f>IF($J$4="Todas",SUMIFS(DB_Q8a!$N$5:$N$254,DB_Q8a!$F$5:$F$254,D$58,DB_Q8a!$H$5:$H$254,1),SUMIFS(DB_Q8a!$N$5:$N$254,DB_Q8a!$E$5:$E$254,$J$4,DB_Q8a!$F$5:$F$254,D$58,DB_Q8a!$H$5:$H$254,1))</f>
        <v>0</v>
      </c>
      <c r="E65" s="414">
        <f>IF($J$4="Todas",SUMIFS(DB_Q8a!$N$5:$N$254,DB_Q8a!$F$5:$F$254,E$58,DB_Q8a!$H$5:$H$254,1),SUMIFS(DB_Q8a!$N$5:$N$254,DB_Q8a!$E$5:$E$254,$J$4,DB_Q8a!$F$5:$F$254,E$58,DB_Q8a!$H$5:$H$254,1))</f>
        <v>0</v>
      </c>
      <c r="F65" s="414">
        <f>IF($J$4="Todas",SUMIFS(DB_Q8a!$N$5:$N$254,DB_Q8a!$F$5:$F$254,F$58,DB_Q8a!$H$5:$H$254,1),SUMIFS(DB_Q8a!$N$5:$N$254,DB_Q8a!$E$5:$E$254,$J$4,DB_Q8a!$F$5:$F$254,F$58,DB_Q8a!$H$5:$H$254,1))</f>
        <v>0</v>
      </c>
      <c r="G65" s="415">
        <f t="shared" si="24"/>
        <v>0</v>
      </c>
      <c r="H65" s="415">
        <f t="shared" si="24"/>
        <v>0</v>
      </c>
      <c r="I65" s="415">
        <f t="shared" si="24"/>
        <v>0</v>
      </c>
      <c r="J65" s="447">
        <f>IF($J$4="Todas",SUMIFS(DB_Q8a!$N$5:$N$254,DB_Q8a!$C$5:$C$254,J$58,DB_Q8a!$H$5:$H$254,1),SUMIFS(DB_Q8a!$N$5:$N$254,DB_Q8a!$E$5:$E$254,$J$4,DB_Q8a!$C$5:$C$254,J$58,DB_Q8a!$H$5:$H$254,1))</f>
        <v>0</v>
      </c>
      <c r="K65" s="414">
        <f>IF($J$4="Todas",SUMIFS(DB_Q8a!$N$5:$N$254,DB_Q8a!$C$5:$C$254,K$58,DB_Q8a!$H$5:$H$254,1),SUMIFS(DB_Q8a!$N$5:$N$254,DB_Q8a!$E$5:$E$254,$J$4,DB_Q8a!$C$5:$C$254,K$58,DB_Q8a!$H$5:$H$254,1))</f>
        <v>0</v>
      </c>
      <c r="L65" s="414">
        <f>IF($J$4="Todas",SUMIFS(DB_Q8a!$N$5:$N$254,DB_Q8a!$C$5:$C$254,L$58,DB_Q8a!$H$5:$H$254,1),SUMIFS(DB_Q8a!$N$5:$N$254,DB_Q8a!$E$5:$E$254,$J$4,DB_Q8a!$C$5:$C$254,L$58,DB_Q8a!$H$5:$H$254,1))</f>
        <v>0</v>
      </c>
      <c r="M65" s="414">
        <f>IF($J$4="Todas",SUMIFS(DB_Q8a!$N$5:$N$254,DB_Q8a!$C$5:$C$254,M$58,DB_Q8a!$H$5:$H$254,1),SUMIFS(DB_Q8a!$N$5:$N$254,DB_Q8a!$E$5:$E$254,$J$4,DB_Q8a!$C$5:$C$254,M$58,DB_Q8a!$H$5:$H$254,1))</f>
        <v>0</v>
      </c>
      <c r="N65" s="414">
        <f>IF($J$4="Todas",SUMIFS(DB_Q8a!$N$5:$N$254,DB_Q8a!$C$5:$C$254,N$58,DB_Q8a!$H$5:$H$254,1),SUMIFS(DB_Q8a!$N$5:$N$254,DB_Q8a!$E$5:$E$254,$J$4,DB_Q8a!$C$5:$C$254,N$58,DB_Q8a!$H$5:$H$254,1))</f>
        <v>0</v>
      </c>
      <c r="O65" s="415">
        <f t="shared" si="22"/>
        <v>0</v>
      </c>
      <c r="P65" s="415">
        <f t="shared" si="25"/>
        <v>0</v>
      </c>
      <c r="Q65" s="415">
        <f t="shared" si="22"/>
        <v>0</v>
      </c>
      <c r="R65" s="415">
        <f t="shared" si="22"/>
        <v>0</v>
      </c>
      <c r="S65" s="415">
        <f t="shared" si="22"/>
        <v>0</v>
      </c>
      <c r="T65" s="253"/>
      <c r="U65" s="253"/>
      <c r="V65" s="261"/>
      <c r="W65" s="261"/>
      <c r="X65" s="261"/>
      <c r="Y65" s="261"/>
      <c r="Z65" s="261"/>
      <c r="AA65" s="261"/>
    </row>
    <row r="66" spans="1:27">
      <c r="A66" s="261"/>
      <c r="B66" s="411" t="s">
        <v>84</v>
      </c>
      <c r="C66" s="413">
        <f t="shared" si="23"/>
        <v>0.11267605633802817</v>
      </c>
      <c r="D66" s="414">
        <f>IF($J$4="Todas",SUMIFS(DB_Q8a!$O$5:$O$254,DB_Q8a!$F$5:$F$254,D$58,DB_Q8a!$H$5:$H$254,1),SUMIFS(DB_Q8a!$O$5:$O$254,DB_Q8a!$E$5:$E$254,$J$4,DB_Q8a!$F$5:$F$254,D$58,DB_Q8a!$H$5:$H$254,1))</f>
        <v>5</v>
      </c>
      <c r="E66" s="414">
        <f>IF($J$4="Todas",SUMIFS(DB_Q8a!$O$5:$O$254,DB_Q8a!$F$5:$F$254,E$58,DB_Q8a!$H$5:$H$254,1),SUMIFS(DB_Q8a!$O$5:$O$254,DB_Q8a!$E$5:$E$254,$J$4,DB_Q8a!$F$5:$F$254,E$58,DB_Q8a!$H$5:$H$254,1))</f>
        <v>3</v>
      </c>
      <c r="F66" s="414">
        <f>IF($J$4="Todas",SUMIFS(DB_Q8a!$O$5:$O$254,DB_Q8a!$F$5:$F$254,F$58,DB_Q8a!$H$5:$H$254,1),SUMIFS(DB_Q8a!$O$5:$O$254,DB_Q8a!$E$5:$E$254,$J$4,DB_Q8a!$F$5:$F$254,F$58,DB_Q8a!$H$5:$H$254,1))</f>
        <v>0</v>
      </c>
      <c r="G66" s="415">
        <f t="shared" si="24"/>
        <v>0.13513513513513514</v>
      </c>
      <c r="H66" s="415">
        <f t="shared" si="24"/>
        <v>9.375E-2</v>
      </c>
      <c r="I66" s="415">
        <f t="shared" si="24"/>
        <v>0</v>
      </c>
      <c r="J66" s="447">
        <f>IF($J$4="Todas",SUMIFS(DB_Q8a!$O$5:$O$254,DB_Q8a!$C$5:$C$254,J$58,DB_Q8a!$H$5:$H$254,1),SUMIFS(DB_Q8a!$O$5:$O$254,DB_Q8a!$E$5:$E$254,$J$4,DB_Q8a!$C$5:$C$254,J$58,DB_Q8a!$H$5:$H$254,1))</f>
        <v>0</v>
      </c>
      <c r="K66" s="414">
        <f>IF($J$4="Todas",SUMIFS(DB_Q8a!$O$5:$O$254,DB_Q8a!$C$5:$C$254,K$58,DB_Q8a!$H$5:$H$254,1),SUMIFS(DB_Q8a!$O$5:$O$254,DB_Q8a!$E$5:$E$254,$J$4,DB_Q8a!$C$5:$C$254,K$58,DB_Q8a!$H$5:$H$254,1))</f>
        <v>0</v>
      </c>
      <c r="L66" s="414">
        <f>IF($J$4="Todas",SUMIFS(DB_Q8a!$O$5:$O$254,DB_Q8a!$C$5:$C$254,L$58,DB_Q8a!$H$5:$H$254,1),SUMIFS(DB_Q8a!$O$5:$O$254,DB_Q8a!$E$5:$E$254,$J$4,DB_Q8a!$C$5:$C$254,L$58,DB_Q8a!$H$5:$H$254,1))</f>
        <v>7</v>
      </c>
      <c r="M66" s="414">
        <f>IF($J$4="Todas",SUMIFS(DB_Q8a!$O$5:$O$254,DB_Q8a!$C$5:$C$254,M$58,DB_Q8a!$H$5:$H$254,1),SUMIFS(DB_Q8a!$O$5:$O$254,DB_Q8a!$E$5:$E$254,$J$4,DB_Q8a!$C$5:$C$254,M$58,DB_Q8a!$H$5:$H$254,1))</f>
        <v>0</v>
      </c>
      <c r="N66" s="414">
        <f>IF($J$4="Todas",SUMIFS(DB_Q8a!$O$5:$O$254,DB_Q8a!$C$5:$C$254,N$58,DB_Q8a!$H$5:$H$254,1),SUMIFS(DB_Q8a!$O$5:$O$254,DB_Q8a!$E$5:$E$254,$J$4,DB_Q8a!$C$5:$C$254,N$58,DB_Q8a!$H$5:$H$254,1))</f>
        <v>1</v>
      </c>
      <c r="O66" s="415">
        <f t="shared" si="22"/>
        <v>0</v>
      </c>
      <c r="P66" s="415">
        <f t="shared" si="25"/>
        <v>0</v>
      </c>
      <c r="Q66" s="415">
        <f t="shared" si="22"/>
        <v>0.17948717948717949</v>
      </c>
      <c r="R66" s="415">
        <f t="shared" si="22"/>
        <v>0</v>
      </c>
      <c r="S66" s="415">
        <f t="shared" si="22"/>
        <v>0.33333333333333331</v>
      </c>
      <c r="T66" s="253"/>
      <c r="U66" s="253"/>
      <c r="V66" s="261"/>
      <c r="W66" s="261"/>
      <c r="X66" s="261"/>
      <c r="Y66" s="261"/>
      <c r="Z66" s="261"/>
      <c r="AA66" s="261"/>
    </row>
    <row r="67" spans="1:27">
      <c r="A67" s="261"/>
      <c r="B67" s="411" t="s">
        <v>85</v>
      </c>
      <c r="C67" s="413">
        <f t="shared" si="23"/>
        <v>5.6338028169014086E-2</v>
      </c>
      <c r="D67" s="414">
        <f>IF($J$4="Todas",SUMIFS(DB_Q8a!$P$5:$P$254,DB_Q8a!$F$5:$F$254,D$58,DB_Q8a!$H$5:$H$254,1),SUMIFS(DB_Q8a!$P$5:$P$254,DB_Q8a!$E$5:$E$254,$J$4,DB_Q8a!$F$5:$F$254,D$58,DB_Q8a!$H$5:$H$254,1))</f>
        <v>1</v>
      </c>
      <c r="E67" s="414">
        <f>IF($J$4="Todas",SUMIFS(DB_Q8a!$P$5:$P$254,DB_Q8a!$F$5:$F$254,E$58,DB_Q8a!$H$5:$H$254,1),SUMIFS(DB_Q8a!$P$5:$P$254,DB_Q8a!$E$5:$E$254,$J$4,DB_Q8a!$F$5:$F$254,E$58,DB_Q8a!$H$5:$H$254,1))</f>
        <v>3</v>
      </c>
      <c r="F67" s="414">
        <f>IF($J$4="Todas",SUMIFS(DB_Q8a!$P$5:$P$254,DB_Q8a!$F$5:$F$254,F$58,DB_Q8a!$H$5:$H$254,1),SUMIFS(DB_Q8a!$P$5:$P$254,DB_Q8a!$E$5:$E$254,$J$4,DB_Q8a!$F$5:$F$254,F$58,DB_Q8a!$H$5:$H$254,1))</f>
        <v>0</v>
      </c>
      <c r="G67" s="415">
        <f t="shared" si="24"/>
        <v>2.7027027027027029E-2</v>
      </c>
      <c r="H67" s="415">
        <f t="shared" si="24"/>
        <v>9.375E-2</v>
      </c>
      <c r="I67" s="415">
        <f t="shared" si="24"/>
        <v>0</v>
      </c>
      <c r="J67" s="447">
        <f>IF($J$4="Todas",SUMIFS(DB_Q8a!$P$5:$P$254,DB_Q8a!$C$5:$C$254,J$58,DB_Q8a!$H$5:$H$254,1),SUMIFS(DB_Q8a!$P$5:$P$254,DB_Q8a!$E$5:$E$254,$J$4,DB_Q8a!$C$5:$C$254,J$58,DB_Q8a!$H$5:$H$254,1))</f>
        <v>1</v>
      </c>
      <c r="K67" s="414">
        <f>IF($J$4="Todas",SUMIFS(DB_Q8a!$P$5:$P$254,DB_Q8a!$C$5:$C$254,K$58,DB_Q8a!$H$5:$H$254,1),SUMIFS(DB_Q8a!$P$5:$P$254,DB_Q8a!$E$5:$E$254,$J$4,DB_Q8a!$C$5:$C$254,K$58,DB_Q8a!$H$5:$H$254,1))</f>
        <v>0</v>
      </c>
      <c r="L67" s="414">
        <f>IF($J$4="Todas",SUMIFS(DB_Q8a!$P$5:$P$254,DB_Q8a!$C$5:$C$254,L$58,DB_Q8a!$H$5:$H$254,1),SUMIFS(DB_Q8a!$P$5:$P$254,DB_Q8a!$E$5:$E$254,$J$4,DB_Q8a!$C$5:$C$254,L$58,DB_Q8a!$H$5:$H$254,1))</f>
        <v>3</v>
      </c>
      <c r="M67" s="414">
        <f>IF($J$4="Todas",SUMIFS(DB_Q8a!$P$5:$P$254,DB_Q8a!$C$5:$C$254,M$58,DB_Q8a!$H$5:$H$254,1),SUMIFS(DB_Q8a!$P$5:$P$254,DB_Q8a!$E$5:$E$254,$J$4,DB_Q8a!$C$5:$C$254,M$58,DB_Q8a!$H$5:$H$254,1))</f>
        <v>0</v>
      </c>
      <c r="N67" s="414">
        <f>IF($J$4="Todas",SUMIFS(DB_Q8a!$P$5:$P$254,DB_Q8a!$C$5:$C$254,N$58,DB_Q8a!$H$5:$H$254,1),SUMIFS(DB_Q8a!$P$5:$P$254,DB_Q8a!$E$5:$E$254,$J$4,DB_Q8a!$C$5:$C$254,N$58,DB_Q8a!$H$5:$H$254,1))</f>
        <v>0</v>
      </c>
      <c r="O67" s="415">
        <f t="shared" si="22"/>
        <v>0.125</v>
      </c>
      <c r="P67" s="415">
        <f t="shared" si="25"/>
        <v>0</v>
      </c>
      <c r="Q67" s="415">
        <f t="shared" si="22"/>
        <v>7.6923076923076927E-2</v>
      </c>
      <c r="R67" s="415">
        <f t="shared" si="22"/>
        <v>0</v>
      </c>
      <c r="S67" s="415">
        <f t="shared" si="22"/>
        <v>0</v>
      </c>
      <c r="T67" s="253"/>
      <c r="U67" s="253"/>
      <c r="V67" s="261"/>
      <c r="W67" s="261"/>
      <c r="X67" s="261"/>
      <c r="Y67" s="261"/>
      <c r="Z67" s="261"/>
      <c r="AA67" s="261"/>
    </row>
    <row r="68" spans="1:27">
      <c r="A68" s="261"/>
      <c r="B68" s="411" t="s">
        <v>86</v>
      </c>
      <c r="C68" s="413">
        <f t="shared" si="23"/>
        <v>0.647887323943662</v>
      </c>
      <c r="D68" s="414">
        <f>IF($J$4="Todas",SUMIFS(DB_Q8a!$Q$5:$Q$254,DB_Q8a!$F$5:$F$254,D$58,DB_Q8a!$H$5:$H$254,1),SUMIFS(DB_Q8a!$Q$5:$Q$254,DB_Q8a!$E$5:$E$254,$J$4,DB_Q8a!$F$5:$F$254,D$58,DB_Q8a!$H$5:$H$254,1))</f>
        <v>27</v>
      </c>
      <c r="E68" s="414">
        <f>IF($J$4="Todas",SUMIFS(DB_Q8a!$Q$5:$Q$254,DB_Q8a!$F$5:$F$254,E$58,DB_Q8a!$H$5:$H$254,1),SUMIFS(DB_Q8a!$Q$5:$Q$254,DB_Q8a!$E$5:$E$254,$J$4,DB_Q8a!$F$5:$F$254,E$58,DB_Q8a!$H$5:$H$254,1))</f>
        <v>18</v>
      </c>
      <c r="F68" s="414">
        <f>IF($J$4="Todas",SUMIFS(DB_Q8a!$Q$5:$Q$254,DB_Q8a!$F$5:$F$254,F$58,DB_Q8a!$H$5:$H$254,1),SUMIFS(DB_Q8a!$Q$5:$Q$254,DB_Q8a!$E$5:$E$254,$J$4,DB_Q8a!$F$5:$F$254,F$58,DB_Q8a!$H$5:$H$254,1))</f>
        <v>1</v>
      </c>
      <c r="G68" s="415">
        <f t="shared" si="24"/>
        <v>0.72972972972972971</v>
      </c>
      <c r="H68" s="415">
        <f t="shared" si="24"/>
        <v>0.5625</v>
      </c>
      <c r="I68" s="415">
        <f t="shared" si="24"/>
        <v>0.5</v>
      </c>
      <c r="J68" s="447">
        <f>IF($J$4="Todas",SUMIFS(DB_Q8a!$Q$5:$Q$254,DB_Q8a!$C$5:$C$254,J$58,DB_Q8a!$H$5:$H$254,1),SUMIFS(DB_Q8a!$Q$5:$Q$254,DB_Q8a!$E$5:$E$254,$J$4,DB_Q8a!$C$5:$C$254,J$58,DB_Q8a!$H$5:$H$254,1))</f>
        <v>3</v>
      </c>
      <c r="K68" s="414">
        <f>IF($J$4="Todas",SUMIFS(DB_Q8a!$Q$5:$Q$254,DB_Q8a!$C$5:$C$254,K$58,DB_Q8a!$H$5:$H$254,1),SUMIFS(DB_Q8a!$Q$5:$Q$254,DB_Q8a!$E$5:$E$254,$J$4,DB_Q8a!$C$5:$C$254,K$58,DB_Q8a!$H$5:$H$254,1))</f>
        <v>9</v>
      </c>
      <c r="L68" s="414">
        <f>IF($J$4="Todas",SUMIFS(DB_Q8a!$Q$5:$Q$254,DB_Q8a!$C$5:$C$254,L$58,DB_Q8a!$H$5:$H$254,1),SUMIFS(DB_Q8a!$Q$5:$Q$254,DB_Q8a!$E$5:$E$254,$J$4,DB_Q8a!$C$5:$C$254,L$58,DB_Q8a!$H$5:$H$254,1))</f>
        <v>30</v>
      </c>
      <c r="M68" s="414">
        <f>IF($J$4="Todas",SUMIFS(DB_Q8a!$Q$5:$Q$254,DB_Q8a!$C$5:$C$254,M$58,DB_Q8a!$H$5:$H$254,1),SUMIFS(DB_Q8a!$Q$5:$Q$254,DB_Q8a!$E$5:$E$254,$J$4,DB_Q8a!$C$5:$C$254,M$58,DB_Q8a!$H$5:$H$254,1))</f>
        <v>3</v>
      </c>
      <c r="N68" s="414">
        <f>IF($J$4="Todas",SUMIFS(DB_Q8a!$Q$5:$Q$254,DB_Q8a!$C$5:$C$254,N$58,DB_Q8a!$H$5:$H$254,1),SUMIFS(DB_Q8a!$Q$5:$Q$254,DB_Q8a!$E$5:$E$254,$J$4,DB_Q8a!$C$5:$C$254,N$58,DB_Q8a!$H$5:$H$254,1))</f>
        <v>1</v>
      </c>
      <c r="O68" s="415">
        <f t="shared" si="22"/>
        <v>0.375</v>
      </c>
      <c r="P68" s="415">
        <f t="shared" si="25"/>
        <v>0.6</v>
      </c>
      <c r="Q68" s="415">
        <f t="shared" si="22"/>
        <v>0.76923076923076927</v>
      </c>
      <c r="R68" s="415">
        <f t="shared" si="22"/>
        <v>0.5</v>
      </c>
      <c r="S68" s="415">
        <f t="shared" si="22"/>
        <v>0.33333333333333331</v>
      </c>
      <c r="T68" s="253"/>
      <c r="U68" s="253"/>
      <c r="V68" s="261"/>
      <c r="W68" s="261"/>
      <c r="X68" s="261"/>
      <c r="Y68" s="261"/>
      <c r="Z68" s="261"/>
      <c r="AA68" s="261"/>
    </row>
    <row r="69" spans="1:27" ht="15.75" thickBot="1">
      <c r="A69" s="261"/>
      <c r="B69" s="419" t="s">
        <v>90</v>
      </c>
      <c r="C69" s="421">
        <f t="shared" si="23"/>
        <v>0</v>
      </c>
      <c r="D69" s="422">
        <f>IF($J$4="Todas",SUMIFS(DB_Q8a!$R$5:$R$254,DB_Q8a!$F$5:$F$254,D$58,DB_Q8a!$H$5:$H$254,1),SUMIFS(DB_Q8a!$R$5:$R$254,DB_Q8a!$E$5:$E$254,$J$4,DB_Q8a!$F$5:$F$254,D$58,DB_Q8a!$H$5:$H$254,1))</f>
        <v>0</v>
      </c>
      <c r="E69" s="422">
        <f>IF($J$4="Todas",SUMIFS(DB_Q8a!$R$5:$R$254,DB_Q8a!$F$5:$F$254,E$58,DB_Q8a!$H$5:$H$254,1),SUMIFS(DB_Q8a!$R$5:$R$254,DB_Q8a!$E$5:$E$254,$J$4,DB_Q8a!$F$5:$F$254,E$58,DB_Q8a!$H$5:$H$254,1))</f>
        <v>0</v>
      </c>
      <c r="F69" s="422">
        <f>IF($J$4="Todas",SUMIFS(DB_Q8a!$R$5:$R$254,DB_Q8a!$F$5:$F$254,F$58,DB_Q8a!$H$5:$H$254,1),SUMIFS(DB_Q8a!$R$5:$R$254,DB_Q8a!$E$5:$E$254,$J$4,DB_Q8a!$F$5:$F$254,F$58,DB_Q8a!$H$5:$H$254,1))</f>
        <v>0</v>
      </c>
      <c r="G69" s="423">
        <f t="shared" si="24"/>
        <v>0</v>
      </c>
      <c r="H69" s="423">
        <f t="shared" si="24"/>
        <v>0</v>
      </c>
      <c r="I69" s="423">
        <f t="shared" si="24"/>
        <v>0</v>
      </c>
      <c r="J69" s="448">
        <f>IF($J$4="Todas",SUMIFS(DB_Q8a!$R$5:$R$254,DB_Q8a!$C$5:$C$254,J$58,DB_Q8a!$H$5:$H$254,1),SUMIFS(DB_Q8a!$R$5:$R$254,DB_Q8a!$E$5:$E$254,$J$4,DB_Q8a!$C$5:$C$254,J$58,DB_Q8a!$H$5:$H$254,1))</f>
        <v>0</v>
      </c>
      <c r="K69" s="422">
        <f>IF($J$4="Todas",SUMIFS(DB_Q8a!$R$5:$R$254,DB_Q8a!$C$5:$C$254,K$58,DB_Q8a!$H$5:$H$254,1),SUMIFS(DB_Q8a!$R$5:$R$254,DB_Q8a!$E$5:$E$254,$J$4,DB_Q8a!$C$5:$C$254,K$58,DB_Q8a!$H$5:$H$254,1))</f>
        <v>0</v>
      </c>
      <c r="L69" s="422">
        <f>IF($J$4="Todas",SUMIFS(DB_Q8a!$R$5:$R$254,DB_Q8a!$C$5:$C$254,L$58,DB_Q8a!$H$5:$H$254,1),SUMIFS(DB_Q8a!$R$5:$R$254,DB_Q8a!$E$5:$E$254,$J$4,DB_Q8a!$C$5:$C$254,L$58,DB_Q8a!$H$5:$H$254,1))</f>
        <v>0</v>
      </c>
      <c r="M69" s="422">
        <f>IF($J$4="Todas",SUMIFS(DB_Q8a!$R$5:$R$254,DB_Q8a!$C$5:$C$254,M$58,DB_Q8a!$H$5:$H$254,1),SUMIFS(DB_Q8a!$R$5:$R$254,DB_Q8a!$E$5:$E$254,$J$4,DB_Q8a!$C$5:$C$254,M$58,DB_Q8a!$H$5:$H$254,1))</f>
        <v>0</v>
      </c>
      <c r="N69" s="422">
        <f>IF($J$4="Todas",SUMIFS(DB_Q8a!$R$5:$R$254,DB_Q8a!$C$5:$C$254,N$58,DB_Q8a!$H$5:$H$254,1),SUMIFS(DB_Q8a!$R$5:$R$254,DB_Q8a!$E$5:$E$254,$J$4,DB_Q8a!$C$5:$C$254,N$58,DB_Q8a!$H$5:$H$254,1))</f>
        <v>0</v>
      </c>
      <c r="O69" s="423">
        <f t="shared" si="22"/>
        <v>0</v>
      </c>
      <c r="P69" s="423">
        <f t="shared" si="25"/>
        <v>0</v>
      </c>
      <c r="Q69" s="423">
        <f t="shared" si="22"/>
        <v>0</v>
      </c>
      <c r="R69" s="423">
        <f t="shared" si="22"/>
        <v>0</v>
      </c>
      <c r="S69" s="423">
        <f t="shared" si="22"/>
        <v>0</v>
      </c>
      <c r="T69" s="253"/>
      <c r="U69" s="253"/>
      <c r="V69" s="261"/>
      <c r="W69" s="261"/>
      <c r="X69" s="261"/>
      <c r="Y69" s="261"/>
      <c r="Z69" s="261"/>
      <c r="AA69" s="261"/>
    </row>
    <row r="70" spans="1:27" ht="15.75" thickTop="1">
      <c r="A70" s="261"/>
      <c r="B70" s="261"/>
      <c r="C70" s="261"/>
      <c r="D70" s="202">
        <f>IF($B$4="Entrevistas totales",IF($J$4="Todas",COUNTIF(DB_Q8a!$F$5:$F$254,D$58),COUNTIFS(DB_Q8a!$F$5:$F$254,D$58,DB_Q8a!$E$5:$E$254,$J$4)),IF($B$4="Conocimiento general",IF($J$4="Todas",COUNTIFS(DB_Q8a!$F$5:$F$254,D$58,DB_Q8a!$G$5:$G$254,1),COUNTIFS(DB_Q8a!$F$5:$F$254,D$58,DB_Q8a!$E$5:$E$254,$J$4,DB_Q8a!$G$5:$G$254,1)),0))</f>
        <v>0</v>
      </c>
      <c r="E70" s="202">
        <f>IF($B$4="Entrevistas totales",IF($J$4="Todas",COUNTIF(DB_Q8a!$F$5:$F$254,E$58),COUNTIFS(DB_Q8a!$F$5:$F$254,E$58,DB_Q8a!$E$5:$E$254,$J$4)),IF($B$4="Conocimiento general",IF($J$4="Todas",COUNTIFS(DB_Q8a!$F$5:$F$254,E$58,DB_Q8a!$G$5:$G$254,1),COUNTIFS(DB_Q8a!$F$5:$F$254,E$58,DB_Q8a!$E$5:$E$254,$J$4,DB_Q8a!$G$5:$G$254,1)),0))</f>
        <v>0</v>
      </c>
      <c r="F70" s="202">
        <f>IF($B$4="Entrevistas totales",IF($J$4="Todas",COUNTIF(DB_Q8a!$F$5:$F$254,F$58),COUNTIFS(DB_Q8a!$F$5:$F$254,F$58,DB_Q8a!$E$5:$E$254,$J$4)),IF($B$4="Conocimiento general",IF($J$4="Todas",COUNTIFS(DB_Q8a!$F$5:$F$254,F$58,DB_Q8a!$G$5:$G$254,1),COUNTIFS(DB_Q8a!$F$5:$F$254,F$58,DB_Q8a!$E$5:$E$254,$J$4,DB_Q8a!$G$5:$G$254,1)),0))</f>
        <v>0</v>
      </c>
      <c r="G70" s="269"/>
      <c r="H70" s="269"/>
      <c r="I70" s="269"/>
      <c r="J70" s="202">
        <f>IF($B$4="Entrevistas totales",IF($J$4="Todas",COUNTIF(DB_Q8a!$C$5:$C$254,J$58),COUNTIFS(DB_Q8a!$C$5:$C$254,J$58,DB_Q8a!$E$5:$E$254,$J$4)),IF($B$4="Conocimiento general",IF($J$4="Todas",COUNTIFS(DB_Q8a!$C$5:$C$254,J$58,DB_Q8a!$G$5:$G$254,1),COUNTIFS(DB_Q8a!$C$5:$C$254,J$58,DB_Q8a!$E$5:$E$254,$J$4,DB_Q8a!$G$5:$G$254,1)),0))</f>
        <v>0</v>
      </c>
      <c r="K70" s="202">
        <f>IF($B$4="Entrevistas totales",IF($J$4="Todas",COUNTIF(DB_Q8a!$C$5:$C$254,K$58),COUNTIFS(DB_Q8a!$C$5:$C$254,K$58,DB_Q8a!$E$5:$E$254,$J$4)),IF($B$4="Conocimiento general",IF($J$4="Todas",COUNTIFS(DB_Q8a!$C$5:$C$254,K$58,DB_Q8a!$G$5:$G$254,1),COUNTIFS(DB_Q8a!$C$5:$C$254,K$58,DB_Q8a!$E$5:$E$254,$J$4,DB_Q8a!$G$5:$G$254,1)),0))</f>
        <v>0</v>
      </c>
      <c r="L70" s="202">
        <f>IF($B$4="Entrevistas totales",IF($J$4="Todas",COUNTIF(DB_Q8a!$C$5:$C$254,L$58),COUNTIFS(DB_Q8a!$C$5:$C$254,L$58,DB_Q8a!$E$5:$E$254,$J$4)),IF($B$4="Conocimiento general",IF($J$4="Todas",COUNTIFS(DB_Q8a!$C$5:$C$254,L$58,DB_Q8a!$G$5:$G$254,1),COUNTIFS(DB_Q8a!$C$5:$C$254,L$58,DB_Q8a!$E$5:$E$254,$J$4,DB_Q8a!$G$5:$G$254,1)),0))</f>
        <v>0</v>
      </c>
      <c r="M70" s="202">
        <f>IF($B$4="Entrevistas totales",IF($J$4="Todas",COUNTIF(DB_Q8a!$C$5:$C$254,M$58),COUNTIFS(DB_Q8a!$C$5:$C$254,M$58,DB_Q8a!$E$5:$E$254,$J$4)),IF($B$4="Conocimiento general",IF($J$4="Todas",COUNTIFS(DB_Q8a!$C$5:$C$254,M$58,DB_Q8a!$G$5:$G$254,1),COUNTIFS(DB_Q8a!$C$5:$C$254,M$58,DB_Q8a!$E$5:$E$254,$J$4,DB_Q8a!$G$5:$G$254,1)),0))</f>
        <v>0</v>
      </c>
      <c r="N70" s="202">
        <f>IF($B$4="Entrevistas totales",IF($J$4="Todas",COUNTIF(DB_Q8a!$C$5:$C$254,N$58),COUNTIFS(DB_Q8a!$C$5:$C$254,N$58,DB_Q8a!$E$5:$E$254,$J$4)),IF($B$4="Conocimiento general",IF($J$4="Todas",COUNTIFS(DB_Q8a!$C$5:$C$254,N$58,DB_Q8a!$G$5:$G$254,1),COUNTIFS(DB_Q8a!$C$5:$C$254,N$58,DB_Q8a!$E$5:$E$254,$J$4,DB_Q8a!$G$5:$G$254,1)),0))</f>
        <v>0</v>
      </c>
      <c r="O70" s="269">
        <f>IF($B$4="Entrevistas totales",IF($J$4="Todas",COUNTIF(DB_Q8a!$D$5:$D$254,O$58),COUNTIFS(DB_Q8a!$D$5:$D$254,O$58,DB_Q8a!$E$5:$E$254,$J$4)),IF($B$4="Conocimiento general",IF($J$4="Todas",COUNTIFS(DB_Q8a!$D$5:$D$254,O$58,DB_Q8a!$G$5:$G$254,1),COUNTIFS(DB_Q8a!$D$5:$D$254,O$58,DB_Q8a!$E$5:$E$254,$J$4,DB_Q8a!$G$5:$G$254,1)),0))</f>
        <v>0</v>
      </c>
      <c r="P70" s="269"/>
      <c r="Q70" s="269"/>
      <c r="R70" s="269"/>
      <c r="S70" s="269"/>
      <c r="T70" s="261"/>
      <c r="U70" s="261"/>
      <c r="V70" s="261"/>
      <c r="W70" s="261"/>
      <c r="X70" s="261"/>
      <c r="Y70" s="261"/>
      <c r="Z70" s="261"/>
      <c r="AA70" s="261"/>
    </row>
  </sheetData>
  <sheetProtection password="E269" sheet="1" objects="1" scenarios="1" selectLockedCells="1"/>
  <dataValidations count="1">
    <dataValidation type="list" allowBlank="1" showInputMessage="1" showErrorMessage="1" sqref="J4">
      <formula1>$J$1:$M$1</formula1>
    </dataValidation>
  </dataValidations>
  <pageMargins left="0.7" right="0.7" top="0.75" bottom="0.75" header="0.3" footer="0.3"/>
  <pageSetup paperSize="9" scale="23"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3"/>
  <dimension ref="B1:AA99"/>
  <sheetViews>
    <sheetView showGridLines="0" showRowColHeaders="0" showZeros="0" zoomScaleNormal="100" zoomScaleSheetLayoutView="100" workbookViewId="0">
      <selection activeCell="J4" sqref="J4"/>
    </sheetView>
  </sheetViews>
  <sheetFormatPr baseColWidth="10" defaultRowHeight="12.75"/>
  <cols>
    <col min="1" max="1" width="1.625" style="261" customWidth="1"/>
    <col min="2" max="2" width="18.625" style="261" customWidth="1"/>
    <col min="3" max="4" width="11.625" style="261" customWidth="1"/>
    <col min="5" max="5" width="8.625" style="261" customWidth="1"/>
    <col min="6" max="6" width="10.625" style="261" customWidth="1"/>
    <col min="7" max="7" width="11.625" style="261" customWidth="1"/>
    <col min="8" max="8" width="10.625" style="261" customWidth="1"/>
    <col min="9" max="10" width="11.625" style="261" customWidth="1"/>
    <col min="11" max="12" width="10.625" style="261" customWidth="1"/>
    <col min="13" max="14" width="9.625" style="261" customWidth="1"/>
    <col min="15" max="15" width="10.625" style="261" customWidth="1"/>
    <col min="16" max="17" width="11.625" style="261" customWidth="1"/>
    <col min="18" max="19" width="8.625" style="261" customWidth="1"/>
    <col min="20" max="20" width="10.625" style="261" customWidth="1"/>
    <col min="21" max="21" width="8.625" style="261" customWidth="1"/>
    <col min="22" max="22" width="8.375" style="261" bestFit="1" customWidth="1"/>
    <col min="23" max="23" width="10.875" style="261" bestFit="1" customWidth="1"/>
    <col min="24" max="27" width="5" style="261" bestFit="1" customWidth="1"/>
    <col min="28" max="28" width="4.875" style="261" bestFit="1" customWidth="1"/>
    <col min="29" max="16384" width="11" style="261"/>
  </cols>
  <sheetData>
    <row r="1" spans="2:21">
      <c r="J1" s="269" t="s">
        <v>291</v>
      </c>
      <c r="K1" s="270" t="s">
        <v>207</v>
      </c>
      <c r="L1" s="271" t="s">
        <v>208</v>
      </c>
      <c r="M1" s="269" t="s">
        <v>209</v>
      </c>
    </row>
    <row r="2" spans="2:21" ht="18.75">
      <c r="B2" s="272" t="s">
        <v>376</v>
      </c>
    </row>
    <row r="4" spans="2:21" s="274" customFormat="1">
      <c r="B4" s="273" t="s">
        <v>77</v>
      </c>
      <c r="C4" s="200" t="s">
        <v>198</v>
      </c>
      <c r="J4" s="266" t="s">
        <v>291</v>
      </c>
      <c r="K4" s="200" t="s">
        <v>88</v>
      </c>
      <c r="M4" s="261"/>
      <c r="N4" s="261"/>
      <c r="O4" s="261"/>
      <c r="P4" s="269"/>
      <c r="Q4" s="269"/>
      <c r="R4" s="269"/>
      <c r="S4" s="275"/>
      <c r="T4" s="275"/>
      <c r="U4" s="275"/>
    </row>
    <row r="5" spans="2:21" s="277" customFormat="1">
      <c r="B5" s="273"/>
      <c r="C5" s="276"/>
      <c r="D5" s="202"/>
      <c r="E5" s="202"/>
      <c r="F5" s="202"/>
      <c r="G5" s="202"/>
      <c r="H5" s="202"/>
      <c r="I5" s="202"/>
      <c r="J5" s="202"/>
      <c r="K5" s="202"/>
      <c r="L5" s="202"/>
      <c r="M5" s="261"/>
      <c r="N5" s="261"/>
      <c r="O5" s="261"/>
      <c r="P5" s="268" t="s">
        <v>364</v>
      </c>
    </row>
    <row r="6" spans="2:21" s="277" customFormat="1">
      <c r="B6" s="201" t="s">
        <v>88</v>
      </c>
      <c r="C6" s="196" t="str">
        <f>$J$4</f>
        <v>Todas</v>
      </c>
      <c r="D6" s="202"/>
      <c r="E6" s="202"/>
      <c r="F6" s="202"/>
      <c r="G6" s="202">
        <f>IF($J$4="Todas",SUM($P$10:$R$10),HLOOKUP($J$4,$P$7:$R$10,4,))</f>
        <v>110</v>
      </c>
      <c r="H6" s="202" t="s">
        <v>225</v>
      </c>
      <c r="I6" s="202"/>
      <c r="J6" s="202"/>
      <c r="K6" s="202"/>
      <c r="L6" s="202"/>
      <c r="M6" s="261"/>
      <c r="N6" s="261"/>
      <c r="O6" s="261"/>
      <c r="P6" s="278" t="s">
        <v>54</v>
      </c>
      <c r="Q6" s="278"/>
      <c r="R6" s="278"/>
      <c r="S6" s="279"/>
      <c r="T6" s="278"/>
      <c r="U6" s="278"/>
    </row>
    <row r="7" spans="2:21" s="277" customFormat="1" ht="13.5" thickBot="1">
      <c r="B7" s="280" t="s">
        <v>217</v>
      </c>
      <c r="C7" s="281" t="s">
        <v>46</v>
      </c>
      <c r="D7" s="282"/>
      <c r="E7" s="202"/>
      <c r="F7" s="202"/>
      <c r="G7" s="202">
        <f>IF($J$4="Todas",SUM($P$22:$R$22),HLOOKUP($J$4,$P$7:$R$22,16,))</f>
        <v>186</v>
      </c>
      <c r="H7" s="202" t="str">
        <f>B4</f>
        <v>Conocimiento general</v>
      </c>
      <c r="I7" s="202"/>
      <c r="J7" s="202"/>
      <c r="K7" s="202"/>
      <c r="L7" s="202">
        <v>1</v>
      </c>
      <c r="M7" s="283"/>
      <c r="N7" s="284"/>
      <c r="O7" s="285"/>
      <c r="P7" s="286" t="s">
        <v>207</v>
      </c>
      <c r="Q7" s="286" t="s">
        <v>208</v>
      </c>
      <c r="R7" s="286" t="s">
        <v>209</v>
      </c>
      <c r="S7" s="287" t="s">
        <v>207</v>
      </c>
      <c r="T7" s="287" t="s">
        <v>208</v>
      </c>
      <c r="U7" s="287" t="s">
        <v>209</v>
      </c>
    </row>
    <row r="8" spans="2:21" s="277" customFormat="1" ht="13.5" thickTop="1">
      <c r="B8" s="288" t="s">
        <v>90</v>
      </c>
      <c r="C8" s="289">
        <f>VLOOKUP(B8,$I$8:$J$10,2,)</f>
        <v>4.3010806451612899E-2</v>
      </c>
      <c r="D8" s="282"/>
      <c r="E8" s="290">
        <f>VLOOKUP(B8,$I$8:$J$10,2,)</f>
        <v>4.3010806451612899E-2</v>
      </c>
      <c r="F8" s="270">
        <v>1</v>
      </c>
      <c r="G8" s="291">
        <f>IF($J$4="Todas",SUM(P8:R8),HLOOKUP($J$4,$P$7:$R$21,L8,))</f>
        <v>8</v>
      </c>
      <c r="H8" s="269">
        <f>COUNTIF($G$8:$G$21,G8)</f>
        <v>2</v>
      </c>
      <c r="I8" s="269" t="s">
        <v>90</v>
      </c>
      <c r="J8" s="292">
        <f>IF(H8=1,G8/$G$7,(G8+F8/100000)/$G$7)</f>
        <v>4.3010806451612899E-2</v>
      </c>
      <c r="K8" s="293">
        <f>IF(H8=1,G8/$G$7,(G8+F8/100000)/$G$7)</f>
        <v>4.3010806451612899E-2</v>
      </c>
      <c r="L8" s="202">
        <v>2</v>
      </c>
      <c r="M8" s="294"/>
      <c r="N8" s="294" t="s">
        <v>90</v>
      </c>
      <c r="O8" s="295">
        <f>IFERROR(SUM(P8:R8)/SUM($P$22:$R$22),)</f>
        <v>4.3010752688172046E-2</v>
      </c>
      <c r="P8" s="296">
        <f>COUNTIFS(DB_Q9!$H$5:$H$254,$N8,DB_Q9!$E$5:$E$254,P$7)</f>
        <v>1</v>
      </c>
      <c r="Q8" s="296">
        <f>COUNTIFS(DB_Q9!$H$5:$H$254,$N8,DB_Q9!$E$5:$E$254,Q$7)</f>
        <v>7</v>
      </c>
      <c r="R8" s="296">
        <f>COUNTIFS(DB_Q9!$H$5:$H$254,$N8,DB_Q9!$E$5:$E$254,R$7)</f>
        <v>0</v>
      </c>
      <c r="S8" s="297">
        <f t="shared" ref="S8:U15" si="0">IFERROR(P8/P$22,)</f>
        <v>1.4285714285714285E-2</v>
      </c>
      <c r="T8" s="297">
        <f t="shared" si="0"/>
        <v>8.5365853658536592E-2</v>
      </c>
      <c r="U8" s="297">
        <f t="shared" si="0"/>
        <v>0</v>
      </c>
    </row>
    <row r="9" spans="2:21" s="277" customFormat="1">
      <c r="B9" s="298" t="s">
        <v>0</v>
      </c>
      <c r="C9" s="289">
        <f t="shared" ref="C9:C10" si="1">VLOOKUP(B9,$I$8:$J$10,2,)</f>
        <v>0.36559139784946237</v>
      </c>
      <c r="D9" s="282"/>
      <c r="E9" s="290">
        <f t="shared" ref="E9:E10" si="2">VLOOKUP(B9,$I$8:$J$10,2,)</f>
        <v>0.36559139784946237</v>
      </c>
      <c r="F9" s="270">
        <v>2</v>
      </c>
      <c r="G9" s="291">
        <f t="shared" ref="G9:G21" si="3">IF($J$4="Todas",SUM(P9:R9),HLOOKUP($J$4,$P$7:$R$21,L9,))</f>
        <v>68</v>
      </c>
      <c r="H9" s="269">
        <f t="shared" ref="H9:H21" si="4">COUNTIF($G$8:$G$21,G9)</f>
        <v>1</v>
      </c>
      <c r="I9" s="269" t="s">
        <v>0</v>
      </c>
      <c r="J9" s="292">
        <f t="shared" ref="J9:J21" si="5">IF(H9=1,G9/$G$7,(G9+F9/100000)/$G$7)</f>
        <v>0.36559139784946237</v>
      </c>
      <c r="K9" s="293">
        <f t="shared" ref="K9:K21" si="6">IF(H9=1,G9/$G$7,(G9+F9/100000)/$G$7)</f>
        <v>0.36559139784946237</v>
      </c>
      <c r="L9" s="202">
        <v>3</v>
      </c>
      <c r="M9" s="298"/>
      <c r="N9" s="298" t="s">
        <v>0</v>
      </c>
      <c r="O9" s="299">
        <f>IFERROR(SUM(P9:R9)/SUM($P$22:$R$22),)</f>
        <v>0.36559139784946237</v>
      </c>
      <c r="P9" s="300">
        <f>COUNTIFS(DB_Q9!$H$5:$H$254,$N9,DB_Q9!$E$5:$E$254,P$7)</f>
        <v>28</v>
      </c>
      <c r="Q9" s="300">
        <f>COUNTIFS(DB_Q9!$H$5:$H$254,$N9,DB_Q9!$E$5:$E$254,Q$7)</f>
        <v>28</v>
      </c>
      <c r="R9" s="300">
        <f>COUNTIFS(DB_Q9!$H$5:$H$254,$N9,DB_Q9!$E$5:$E$254,R$7)</f>
        <v>12</v>
      </c>
      <c r="S9" s="301">
        <f t="shared" si="0"/>
        <v>0.4</v>
      </c>
      <c r="T9" s="301">
        <f t="shared" si="0"/>
        <v>0.34146341463414637</v>
      </c>
      <c r="U9" s="301">
        <f t="shared" si="0"/>
        <v>0.35294117647058826</v>
      </c>
    </row>
    <row r="10" spans="2:21" s="277" customFormat="1" ht="13.5" thickBot="1">
      <c r="B10" s="302" t="s">
        <v>89</v>
      </c>
      <c r="C10" s="303">
        <f t="shared" si="1"/>
        <v>0.59139784946236562</v>
      </c>
      <c r="D10" s="282"/>
      <c r="E10" s="290">
        <f t="shared" si="2"/>
        <v>0.59139784946236562</v>
      </c>
      <c r="F10" s="270">
        <v>3</v>
      </c>
      <c r="G10" s="291">
        <f t="shared" si="3"/>
        <v>110</v>
      </c>
      <c r="H10" s="269">
        <f t="shared" si="4"/>
        <v>1</v>
      </c>
      <c r="I10" s="269" t="s">
        <v>89</v>
      </c>
      <c r="J10" s="292">
        <f t="shared" si="5"/>
        <v>0.59139784946236562</v>
      </c>
      <c r="K10" s="293">
        <f t="shared" si="6"/>
        <v>0.59139784946236562</v>
      </c>
      <c r="L10" s="202">
        <v>4</v>
      </c>
      <c r="M10" s="304"/>
      <c r="N10" s="304" t="s">
        <v>89</v>
      </c>
      <c r="O10" s="305">
        <f>IFERROR(SUM(P10:R10)/SUM($P$22:$R$22),)</f>
        <v>0.59139784946236562</v>
      </c>
      <c r="P10" s="306">
        <f>COUNTIFS(DB_Q9!$H$5:$H$254,$N10,DB_Q9!$E$5:$E$254,P$7)</f>
        <v>41</v>
      </c>
      <c r="Q10" s="306">
        <f>COUNTIFS(DB_Q9!$H$5:$H$254,$N10,DB_Q9!$E$5:$E$254,Q$7)</f>
        <v>47</v>
      </c>
      <c r="R10" s="306">
        <f>COUNTIFS(DB_Q9!$H$5:$H$254,$N10,DB_Q9!$E$5:$E$254,R$7)</f>
        <v>22</v>
      </c>
      <c r="S10" s="307">
        <f t="shared" si="0"/>
        <v>0.58571428571428574</v>
      </c>
      <c r="T10" s="307">
        <f t="shared" si="0"/>
        <v>0.57317073170731703</v>
      </c>
      <c r="U10" s="307">
        <f t="shared" si="0"/>
        <v>0.6470588235294118</v>
      </c>
    </row>
    <row r="11" spans="2:21" s="277" customFormat="1" ht="13.5" thickTop="1">
      <c r="B11" s="308" t="s">
        <v>38</v>
      </c>
      <c r="C11" s="309">
        <f>VLOOKUP(B11,$I$11:$J$15,2,)</f>
        <v>0.17741935483870969</v>
      </c>
      <c r="D11" s="282" t="s">
        <v>224</v>
      </c>
      <c r="E11" s="202"/>
      <c r="F11" s="270">
        <v>4</v>
      </c>
      <c r="G11" s="291">
        <f t="shared" si="3"/>
        <v>33</v>
      </c>
      <c r="H11" s="269">
        <f t="shared" si="4"/>
        <v>1</v>
      </c>
      <c r="I11" s="269" t="s">
        <v>38</v>
      </c>
      <c r="J11" s="292">
        <f>IF(H11=1,G11/$G$7,(G11+F11/100000)/$G$7)</f>
        <v>0.17741935483870969</v>
      </c>
      <c r="K11" s="293">
        <f t="shared" si="6"/>
        <v>0.17741935483870969</v>
      </c>
      <c r="L11" s="202">
        <v>5</v>
      </c>
      <c r="M11" s="310"/>
      <c r="N11" s="310" t="s">
        <v>38</v>
      </c>
      <c r="O11" s="311">
        <f>IFERROR(SUM(P11:R11)/SUM($P$10:$R$10),)</f>
        <v>0.3</v>
      </c>
      <c r="P11" s="296">
        <f>COUNTIFS(DB_Q9!$I$5:$I$254,$N11,DB_Q9!$E$5:$E$254,P$7)</f>
        <v>10</v>
      </c>
      <c r="Q11" s="296">
        <f>COUNTIFS(DB_Q9!$I$5:$I$254,$N11,DB_Q9!$E$5:$E$254,Q$7)</f>
        <v>13</v>
      </c>
      <c r="R11" s="296">
        <f>COUNTIFS(DB_Q9!$I$5:$I$254,$N11,DB_Q9!$E$5:$E$254,R$7)</f>
        <v>10</v>
      </c>
      <c r="S11" s="297">
        <f t="shared" si="0"/>
        <v>0.14285714285714285</v>
      </c>
      <c r="T11" s="297">
        <f t="shared" si="0"/>
        <v>0.15853658536585366</v>
      </c>
      <c r="U11" s="297">
        <f t="shared" si="0"/>
        <v>0.29411764705882354</v>
      </c>
    </row>
    <row r="12" spans="2:21" s="277" customFormat="1">
      <c r="B12" s="312" t="s">
        <v>39</v>
      </c>
      <c r="C12" s="313">
        <f t="shared" ref="C12:C14" si="7">VLOOKUP(B12,$I$11:$J$15,2,)</f>
        <v>0.26881720430107525</v>
      </c>
      <c r="D12" s="282" t="s">
        <v>224</v>
      </c>
      <c r="E12" s="202"/>
      <c r="F12" s="270">
        <v>5</v>
      </c>
      <c r="G12" s="291">
        <f t="shared" si="3"/>
        <v>50</v>
      </c>
      <c r="H12" s="269">
        <f t="shared" si="4"/>
        <v>1</v>
      </c>
      <c r="I12" s="269" t="s">
        <v>39</v>
      </c>
      <c r="J12" s="292">
        <f t="shared" si="5"/>
        <v>0.26881720430107525</v>
      </c>
      <c r="K12" s="293">
        <f t="shared" si="6"/>
        <v>0.26881720430107525</v>
      </c>
      <c r="L12" s="202">
        <v>6</v>
      </c>
      <c r="M12" s="314"/>
      <c r="N12" s="314" t="s">
        <v>39</v>
      </c>
      <c r="O12" s="315">
        <f t="shared" ref="O12:O15" si="8">IFERROR(SUM(P12:R12)/SUM($P$10:$R$10),)</f>
        <v>0.45454545454545453</v>
      </c>
      <c r="P12" s="300">
        <f>COUNTIFS(DB_Q9!$I$5:$I$254,$N12,DB_Q9!$E$5:$E$254,P$7)</f>
        <v>22</v>
      </c>
      <c r="Q12" s="300">
        <f>COUNTIFS(DB_Q9!$I$5:$I$254,$N12,DB_Q9!$E$5:$E$254,Q$7)</f>
        <v>21</v>
      </c>
      <c r="R12" s="300">
        <f>COUNTIFS(DB_Q9!$I$5:$I$254,$N12,DB_Q9!$E$5:$E$254,R$7)</f>
        <v>7</v>
      </c>
      <c r="S12" s="301">
        <f t="shared" si="0"/>
        <v>0.31428571428571428</v>
      </c>
      <c r="T12" s="301">
        <f t="shared" si="0"/>
        <v>0.25609756097560976</v>
      </c>
      <c r="U12" s="301">
        <f t="shared" si="0"/>
        <v>0.20588235294117646</v>
      </c>
    </row>
    <row r="13" spans="2:21" s="277" customFormat="1">
      <c r="B13" s="312" t="s">
        <v>40</v>
      </c>
      <c r="C13" s="313">
        <f t="shared" si="7"/>
        <v>3.7634408602150539E-2</v>
      </c>
      <c r="D13" s="282" t="s">
        <v>224</v>
      </c>
      <c r="E13" s="202"/>
      <c r="F13" s="270">
        <v>6</v>
      </c>
      <c r="G13" s="291">
        <f t="shared" si="3"/>
        <v>7</v>
      </c>
      <c r="H13" s="269">
        <f t="shared" si="4"/>
        <v>1</v>
      </c>
      <c r="I13" s="269" t="s">
        <v>40</v>
      </c>
      <c r="J13" s="292">
        <f t="shared" si="5"/>
        <v>3.7634408602150539E-2</v>
      </c>
      <c r="K13" s="293">
        <f t="shared" si="6"/>
        <v>3.7634408602150539E-2</v>
      </c>
      <c r="L13" s="202">
        <v>7</v>
      </c>
      <c r="M13" s="314"/>
      <c r="N13" s="314" t="s">
        <v>40</v>
      </c>
      <c r="O13" s="315">
        <f t="shared" si="8"/>
        <v>6.363636363636363E-2</v>
      </c>
      <c r="P13" s="300">
        <f>COUNTIFS(DB_Q9!$I$5:$I$254,$N13,DB_Q9!$E$5:$E$254,P$7)</f>
        <v>2</v>
      </c>
      <c r="Q13" s="300">
        <f>COUNTIFS(DB_Q9!$I$5:$I$254,$N13,DB_Q9!$E$5:$E$254,Q$7)</f>
        <v>4</v>
      </c>
      <c r="R13" s="300">
        <f>COUNTIFS(DB_Q9!$I$5:$I$254,$N13,DB_Q9!$E$5:$E$254,R$7)</f>
        <v>1</v>
      </c>
      <c r="S13" s="301">
        <f t="shared" si="0"/>
        <v>2.8571428571428571E-2</v>
      </c>
      <c r="T13" s="301">
        <f t="shared" si="0"/>
        <v>4.878048780487805E-2</v>
      </c>
      <c r="U13" s="301">
        <f t="shared" si="0"/>
        <v>2.9411764705882353E-2</v>
      </c>
    </row>
    <row r="14" spans="2:21" s="277" customFormat="1">
      <c r="B14" s="312" t="s">
        <v>331</v>
      </c>
      <c r="C14" s="313">
        <f t="shared" si="7"/>
        <v>5.3763440860215058E-3</v>
      </c>
      <c r="D14" s="282" t="s">
        <v>224</v>
      </c>
      <c r="E14" s="202"/>
      <c r="F14" s="270">
        <v>7</v>
      </c>
      <c r="G14" s="291">
        <f t="shared" si="3"/>
        <v>1</v>
      </c>
      <c r="H14" s="269">
        <f t="shared" si="4"/>
        <v>1</v>
      </c>
      <c r="I14" s="269" t="s">
        <v>331</v>
      </c>
      <c r="J14" s="292">
        <f t="shared" si="5"/>
        <v>5.3763440860215058E-3</v>
      </c>
      <c r="K14" s="293">
        <f t="shared" si="6"/>
        <v>5.3763440860215058E-3</v>
      </c>
      <c r="L14" s="202">
        <v>8</v>
      </c>
      <c r="M14" s="314"/>
      <c r="N14" s="314" t="s">
        <v>331</v>
      </c>
      <c r="O14" s="315">
        <f t="shared" si="8"/>
        <v>9.0909090909090905E-3</v>
      </c>
      <c r="P14" s="300">
        <f>COUNTIFS(DB_Q9!$I$5:$I$254,$N14,DB_Q9!$E$5:$E$254,P$7)</f>
        <v>0</v>
      </c>
      <c r="Q14" s="300">
        <f>COUNTIFS(DB_Q9!$I$5:$I$254,$N14,DB_Q9!$E$5:$E$254,Q$7)</f>
        <v>1</v>
      </c>
      <c r="R14" s="300">
        <f>COUNTIFS(DB_Q9!$I$5:$I$254,$N14,DB_Q9!$E$5:$E$254,R$7)</f>
        <v>0</v>
      </c>
      <c r="S14" s="301">
        <f t="shared" si="0"/>
        <v>0</v>
      </c>
      <c r="T14" s="301">
        <f t="shared" si="0"/>
        <v>1.2195121951219513E-2</v>
      </c>
      <c r="U14" s="301">
        <f t="shared" si="0"/>
        <v>0</v>
      </c>
    </row>
    <row r="15" spans="2:21" s="277" customFormat="1" ht="13.5" thickBot="1">
      <c r="B15" s="316" t="s">
        <v>90</v>
      </c>
      <c r="C15" s="317">
        <f>VLOOKUP(B15,$I$11:$J$15,2,)</f>
        <v>0.10215053763440861</v>
      </c>
      <c r="D15" s="282" t="s">
        <v>224</v>
      </c>
      <c r="E15" s="202"/>
      <c r="F15" s="270">
        <v>8</v>
      </c>
      <c r="G15" s="291">
        <f t="shared" si="3"/>
        <v>19</v>
      </c>
      <c r="H15" s="269">
        <f t="shared" si="4"/>
        <v>1</v>
      </c>
      <c r="I15" s="269" t="s">
        <v>90</v>
      </c>
      <c r="J15" s="292">
        <f t="shared" si="5"/>
        <v>0.10215053763440861</v>
      </c>
      <c r="K15" s="293">
        <f t="shared" si="6"/>
        <v>0.10215053763440861</v>
      </c>
      <c r="L15" s="202">
        <v>9</v>
      </c>
      <c r="M15" s="318"/>
      <c r="N15" s="318" t="s">
        <v>90</v>
      </c>
      <c r="O15" s="319">
        <f t="shared" si="8"/>
        <v>0.17272727272727273</v>
      </c>
      <c r="P15" s="320">
        <f>COUNTIFS(DB_Q9!$I$5:$I$254,$N15,DB_Q9!$E$5:$E$254,P$7)</f>
        <v>7</v>
      </c>
      <c r="Q15" s="320">
        <f>COUNTIFS(DB_Q9!$I$5:$I$254,$N15,DB_Q9!$E$5:$E$254,Q$7)</f>
        <v>8</v>
      </c>
      <c r="R15" s="320">
        <f>COUNTIFS(DB_Q9!$I$5:$I$254,$N15,DB_Q9!$E$5:$E$254,R$7)</f>
        <v>4</v>
      </c>
      <c r="S15" s="321">
        <f t="shared" si="0"/>
        <v>0.1</v>
      </c>
      <c r="T15" s="321">
        <f t="shared" si="0"/>
        <v>9.7560975609756101E-2</v>
      </c>
      <c r="U15" s="321">
        <f t="shared" si="0"/>
        <v>0.11764705882352941</v>
      </c>
    </row>
    <row r="16" spans="2:21" s="277" customFormat="1" ht="14.25" thickTop="1" thickBot="1">
      <c r="B16" s="322" t="s">
        <v>330</v>
      </c>
      <c r="D16" s="282"/>
      <c r="E16" s="202"/>
      <c r="F16" s="270"/>
      <c r="G16" s="291"/>
      <c r="H16" s="269"/>
      <c r="I16" s="269"/>
      <c r="J16" s="292"/>
      <c r="K16" s="293"/>
      <c r="L16" s="202">
        <v>10</v>
      </c>
      <c r="M16" s="323" t="s">
        <v>327</v>
      </c>
      <c r="N16" s="324"/>
      <c r="O16" s="325"/>
      <c r="P16" s="326"/>
      <c r="Q16" s="326"/>
      <c r="R16" s="326"/>
      <c r="S16" s="327"/>
      <c r="T16" s="327"/>
      <c r="U16" s="327"/>
    </row>
    <row r="17" spans="2:21" s="277" customFormat="1" ht="13.5" thickTop="1">
      <c r="B17" s="308" t="s">
        <v>328</v>
      </c>
      <c r="C17" s="309">
        <f>VLOOKUP(B17,$I$17:$J$21,2,)</f>
        <v>0.11290322580645161</v>
      </c>
      <c r="D17" s="282" t="s">
        <v>224</v>
      </c>
      <c r="E17" s="202"/>
      <c r="F17" s="270">
        <v>10</v>
      </c>
      <c r="G17" s="291">
        <f t="shared" si="3"/>
        <v>21</v>
      </c>
      <c r="H17" s="269">
        <f t="shared" si="4"/>
        <v>1</v>
      </c>
      <c r="I17" s="292" t="s">
        <v>328</v>
      </c>
      <c r="J17" s="292">
        <f t="shared" si="5"/>
        <v>0.11290322580645161</v>
      </c>
      <c r="K17" s="293">
        <f t="shared" si="6"/>
        <v>0.11290322580645161</v>
      </c>
      <c r="L17" s="202">
        <v>11</v>
      </c>
      <c r="M17" s="328"/>
      <c r="N17" s="329" t="s">
        <v>328</v>
      </c>
      <c r="O17" s="330">
        <f>IFERROR(SUM(P17:R17)/SUM($P$10:$R$10),)</f>
        <v>0.19090909090909092</v>
      </c>
      <c r="P17" s="331">
        <f>COUNTIFS(DB_Q9!$J$5:$J$254,$N17,DB_Q9!$E$5:$E$254,P$7)</f>
        <v>12</v>
      </c>
      <c r="Q17" s="331">
        <f>COUNTIFS(DB_Q9!$J$5:$J$254,$N17,DB_Q9!$E$5:$E$254,Q$7)</f>
        <v>7</v>
      </c>
      <c r="R17" s="331">
        <f>COUNTIFS(DB_Q9!$J$5:$J$254,$N17,DB_Q9!$E$5:$E$254,R$7)</f>
        <v>2</v>
      </c>
      <c r="S17" s="332">
        <f t="shared" ref="S17:U21" si="9">IFERROR(P17/P$22,)</f>
        <v>0.17142857142857143</v>
      </c>
      <c r="T17" s="332">
        <f t="shared" si="9"/>
        <v>8.5365853658536592E-2</v>
      </c>
      <c r="U17" s="332">
        <f t="shared" si="9"/>
        <v>5.8823529411764705E-2</v>
      </c>
    </row>
    <row r="18" spans="2:21" s="277" customFormat="1">
      <c r="B18" s="312" t="s">
        <v>232</v>
      </c>
      <c r="C18" s="313">
        <f t="shared" ref="C18:C21" si="10">VLOOKUP(B18,$I$17:$J$21,2,)</f>
        <v>0.25806451612903225</v>
      </c>
      <c r="D18" s="282" t="s">
        <v>224</v>
      </c>
      <c r="E18" s="202"/>
      <c r="F18" s="270">
        <v>11</v>
      </c>
      <c r="G18" s="291">
        <f t="shared" si="3"/>
        <v>48</v>
      </c>
      <c r="H18" s="269">
        <f t="shared" si="4"/>
        <v>1</v>
      </c>
      <c r="I18" s="202" t="s">
        <v>232</v>
      </c>
      <c r="J18" s="292">
        <f t="shared" si="5"/>
        <v>0.25806451612903225</v>
      </c>
      <c r="K18" s="293">
        <f t="shared" si="6"/>
        <v>0.25806451612903225</v>
      </c>
      <c r="L18" s="202">
        <v>12</v>
      </c>
      <c r="M18" s="314"/>
      <c r="N18" s="333" t="s">
        <v>232</v>
      </c>
      <c r="O18" s="315">
        <f>IFERROR(SUM(P18:R18)/SUM($P$10:$R$10),)</f>
        <v>0.43636363636363634</v>
      </c>
      <c r="P18" s="300">
        <f>COUNTIFS(DB_Q9!$J$5:$J$254,$N18,DB_Q9!$E$5:$E$254,P$7)</f>
        <v>15</v>
      </c>
      <c r="Q18" s="300">
        <f>COUNTIFS(DB_Q9!$J$5:$J$254,$N18,DB_Q9!$E$5:$E$254,Q$7)</f>
        <v>20</v>
      </c>
      <c r="R18" s="300">
        <f>COUNTIFS(DB_Q9!$J$5:$J$254,$N18,DB_Q9!$E$5:$E$254,R$7)</f>
        <v>13</v>
      </c>
      <c r="S18" s="301">
        <f t="shared" si="9"/>
        <v>0.21428571428571427</v>
      </c>
      <c r="T18" s="301">
        <f t="shared" si="9"/>
        <v>0.24390243902439024</v>
      </c>
      <c r="U18" s="301">
        <f t="shared" si="9"/>
        <v>0.38235294117647056</v>
      </c>
    </row>
    <row r="19" spans="2:21" s="277" customFormat="1">
      <c r="B19" s="312" t="s">
        <v>233</v>
      </c>
      <c r="C19" s="313">
        <f t="shared" si="10"/>
        <v>0.14516129032258066</v>
      </c>
      <c r="D19" s="282" t="s">
        <v>224</v>
      </c>
      <c r="E19" s="202"/>
      <c r="F19" s="270">
        <v>12</v>
      </c>
      <c r="G19" s="291">
        <f t="shared" si="3"/>
        <v>27</v>
      </c>
      <c r="H19" s="269">
        <f t="shared" si="4"/>
        <v>1</v>
      </c>
      <c r="I19" s="202" t="s">
        <v>233</v>
      </c>
      <c r="J19" s="292">
        <f t="shared" si="5"/>
        <v>0.14516129032258066</v>
      </c>
      <c r="K19" s="293">
        <f t="shared" si="6"/>
        <v>0.14516129032258066</v>
      </c>
      <c r="L19" s="202">
        <v>13</v>
      </c>
      <c r="M19" s="314"/>
      <c r="N19" s="333" t="s">
        <v>233</v>
      </c>
      <c r="O19" s="315">
        <f t="shared" ref="O19:O21" si="11">IFERROR(SUM(P19:R19)/SUM($P$10:$R$10),)</f>
        <v>0.24545454545454545</v>
      </c>
      <c r="P19" s="300">
        <f>COUNTIFS(DB_Q9!$J$5:$J$254,$N19,DB_Q9!$E$5:$E$254,P$7)</f>
        <v>10</v>
      </c>
      <c r="Q19" s="300">
        <f>COUNTIFS(DB_Q9!$J$5:$J$254,$N19,DB_Q9!$E$5:$E$254,Q$7)</f>
        <v>12</v>
      </c>
      <c r="R19" s="300">
        <f>COUNTIFS(DB_Q9!$J$5:$J$254,$N19,DB_Q9!$E$5:$E$254,R$7)</f>
        <v>5</v>
      </c>
      <c r="S19" s="301">
        <f t="shared" si="9"/>
        <v>0.14285714285714285</v>
      </c>
      <c r="T19" s="301">
        <f t="shared" si="9"/>
        <v>0.14634146341463414</v>
      </c>
      <c r="U19" s="301">
        <f t="shared" si="9"/>
        <v>0.14705882352941177</v>
      </c>
    </row>
    <row r="20" spans="2:21" s="277" customFormat="1">
      <c r="B20" s="312" t="s">
        <v>329</v>
      </c>
      <c r="C20" s="313">
        <f t="shared" si="10"/>
        <v>4.3011451612903227E-2</v>
      </c>
      <c r="D20" s="282" t="s">
        <v>224</v>
      </c>
      <c r="E20" s="202"/>
      <c r="F20" s="270">
        <v>13</v>
      </c>
      <c r="G20" s="291">
        <f t="shared" si="3"/>
        <v>8</v>
      </c>
      <c r="H20" s="269">
        <f t="shared" si="4"/>
        <v>2</v>
      </c>
      <c r="I20" s="202" t="s">
        <v>329</v>
      </c>
      <c r="J20" s="292">
        <f t="shared" si="5"/>
        <v>4.3011451612903227E-2</v>
      </c>
      <c r="K20" s="293">
        <f t="shared" si="6"/>
        <v>4.3011451612903227E-2</v>
      </c>
      <c r="L20" s="202">
        <v>14</v>
      </c>
      <c r="M20" s="314"/>
      <c r="N20" s="333" t="s">
        <v>329</v>
      </c>
      <c r="O20" s="315">
        <f t="shared" si="11"/>
        <v>7.2727272727272724E-2</v>
      </c>
      <c r="P20" s="300">
        <f>COUNTIFS(DB_Q9!$J$5:$J$254,$N20,DB_Q9!$E$5:$E$254,P$7)</f>
        <v>3</v>
      </c>
      <c r="Q20" s="300">
        <f>COUNTIFS(DB_Q9!$J$5:$J$254,$N20,DB_Q9!$E$5:$E$254,Q$7)</f>
        <v>3</v>
      </c>
      <c r="R20" s="300">
        <f>COUNTIFS(DB_Q9!$J$5:$J$254,$N20,DB_Q9!$E$5:$E$254,R$7)</f>
        <v>2</v>
      </c>
      <c r="S20" s="301">
        <f t="shared" si="9"/>
        <v>4.2857142857142858E-2</v>
      </c>
      <c r="T20" s="301">
        <f t="shared" si="9"/>
        <v>3.6585365853658534E-2</v>
      </c>
      <c r="U20" s="301">
        <f t="shared" si="9"/>
        <v>5.8823529411764705E-2</v>
      </c>
    </row>
    <row r="21" spans="2:21" s="277" customFormat="1" ht="13.5" thickBot="1">
      <c r="B21" s="316" t="s">
        <v>90</v>
      </c>
      <c r="C21" s="317">
        <f t="shared" si="10"/>
        <v>3.2258064516129031E-2</v>
      </c>
      <c r="D21" s="282" t="s">
        <v>224</v>
      </c>
      <c r="E21" s="202"/>
      <c r="F21" s="270">
        <v>14</v>
      </c>
      <c r="G21" s="291">
        <f t="shared" si="3"/>
        <v>6</v>
      </c>
      <c r="H21" s="269">
        <f t="shared" si="4"/>
        <v>1</v>
      </c>
      <c r="I21" s="202" t="s">
        <v>90</v>
      </c>
      <c r="J21" s="292">
        <f t="shared" si="5"/>
        <v>3.2258064516129031E-2</v>
      </c>
      <c r="K21" s="293">
        <f t="shared" si="6"/>
        <v>3.2258064516129031E-2</v>
      </c>
      <c r="L21" s="202">
        <v>15</v>
      </c>
      <c r="M21" s="334"/>
      <c r="N21" s="335" t="s">
        <v>90</v>
      </c>
      <c r="O21" s="336">
        <f t="shared" si="11"/>
        <v>5.4545454545454543E-2</v>
      </c>
      <c r="P21" s="337">
        <f>COUNTIFS(DB_Q9!$J$5:$J$254,$N21,DB_Q9!$E$5:$E$254,P$7)</f>
        <v>1</v>
      </c>
      <c r="Q21" s="337">
        <f>COUNTIFS(DB_Q9!$J$5:$J$254,$N21,DB_Q9!$E$5:$E$254,Q$7)</f>
        <v>5</v>
      </c>
      <c r="R21" s="337">
        <f>COUNTIFS(DB_Q9!$J$5:$J$254,$N21,DB_Q9!$E$5:$E$254,R$7)</f>
        <v>0</v>
      </c>
      <c r="S21" s="338">
        <f t="shared" si="9"/>
        <v>1.4285714285714285E-2</v>
      </c>
      <c r="T21" s="338">
        <f t="shared" si="9"/>
        <v>6.097560975609756E-2</v>
      </c>
      <c r="U21" s="338">
        <f t="shared" si="9"/>
        <v>0</v>
      </c>
    </row>
    <row r="22" spans="2:21" s="340" customFormat="1" ht="13.5" thickTop="1">
      <c r="B22" s="339" t="s">
        <v>222</v>
      </c>
      <c r="D22" s="188"/>
      <c r="E22" s="187"/>
      <c r="F22" s="187"/>
      <c r="G22" s="187"/>
      <c r="H22" s="187"/>
      <c r="I22" s="187"/>
      <c r="J22" s="187"/>
      <c r="K22" s="187"/>
      <c r="L22" s="187"/>
      <c r="P22" s="341">
        <f>COUNTIFS(DB_Q9!$E$5:$E$254,P$7,DB_Q9!$G$5:$G$254,1)</f>
        <v>70</v>
      </c>
      <c r="Q22" s="341">
        <f>COUNTIFS(DB_Q9!$E$5:$E$254,Q$7,DB_Q9!$G$5:$G$254,1)</f>
        <v>82</v>
      </c>
      <c r="R22" s="341">
        <f>COUNTIFS(DB_Q9!$E$5:$E$254,R$7,DB_Q9!$G$5:$G$254,1)</f>
        <v>34</v>
      </c>
    </row>
    <row r="23" spans="2:21" s="342" customFormat="1">
      <c r="B23" s="339" t="s">
        <v>223</v>
      </c>
      <c r="D23" s="269"/>
      <c r="E23" s="269"/>
      <c r="F23" s="269"/>
      <c r="G23" s="269"/>
      <c r="H23" s="269"/>
      <c r="I23" s="269"/>
      <c r="J23" s="269"/>
      <c r="K23" s="269"/>
      <c r="L23" s="269"/>
    </row>
    <row r="24" spans="2:21" s="269" customFormat="1">
      <c r="D24" s="268" t="s">
        <v>363</v>
      </c>
    </row>
    <row r="25" spans="2:21">
      <c r="B25" s="201" t="s">
        <v>88</v>
      </c>
      <c r="C25" s="196" t="str">
        <f>$J$4</f>
        <v>Todas</v>
      </c>
      <c r="D25" s="343" t="s">
        <v>292</v>
      </c>
      <c r="E25" s="343"/>
      <c r="F25" s="343"/>
      <c r="G25" s="343"/>
      <c r="H25" s="343"/>
      <c r="I25" s="343"/>
      <c r="J25" s="343"/>
      <c r="K25" s="343"/>
      <c r="L25" s="343"/>
      <c r="M25" s="279"/>
      <c r="N25" s="279"/>
      <c r="O25" s="279"/>
      <c r="P25" s="279"/>
      <c r="Q25" s="279"/>
      <c r="R25" s="279"/>
      <c r="S25" s="279"/>
      <c r="T25" s="279"/>
      <c r="U25" s="279"/>
    </row>
    <row r="26" spans="2:21">
      <c r="B26" s="344" t="s">
        <v>217</v>
      </c>
      <c r="C26" s="345" t="s">
        <v>46</v>
      </c>
      <c r="D26" s="346" t="s">
        <v>294</v>
      </c>
      <c r="E26" s="346" t="s">
        <v>293</v>
      </c>
      <c r="F26" s="346" t="s">
        <v>237</v>
      </c>
      <c r="G26" s="346" t="s">
        <v>235</v>
      </c>
      <c r="H26" s="346" t="s">
        <v>238</v>
      </c>
      <c r="I26" s="346" t="s">
        <v>236</v>
      </c>
      <c r="J26" s="346" t="s">
        <v>239</v>
      </c>
      <c r="K26" s="346" t="s">
        <v>240</v>
      </c>
      <c r="L26" s="346" t="s">
        <v>50</v>
      </c>
      <c r="M26" s="347" t="s">
        <v>294</v>
      </c>
      <c r="N26" s="347" t="s">
        <v>293</v>
      </c>
      <c r="O26" s="347" t="s">
        <v>237</v>
      </c>
      <c r="P26" s="347" t="s">
        <v>235</v>
      </c>
      <c r="Q26" s="347" t="s">
        <v>238</v>
      </c>
      <c r="R26" s="347" t="s">
        <v>236</v>
      </c>
      <c r="S26" s="347" t="s">
        <v>239</v>
      </c>
      <c r="T26" s="347" t="s">
        <v>240</v>
      </c>
      <c r="U26" s="347" t="s">
        <v>50</v>
      </c>
    </row>
    <row r="27" spans="2:21">
      <c r="B27" s="348" t="s">
        <v>90</v>
      </c>
      <c r="C27" s="349">
        <f>VLOOKUP(B27,$B$8:$C$10,2,)</f>
        <v>4.3010806451612899E-2</v>
      </c>
      <c r="D27" s="350">
        <f>IF($J$4="Todas",COUNTIFS(DB_Q9!$B$5:$B$254,D$26,DB_Q9!$H$5:$H$254,$B27),COUNTIFS(DB_Q9!$E$5:$E$254,$J$4,DB_Q9!$B$5:$B$254,D$26,DB_Q9!$H$5:$H$254,$B27))</f>
        <v>2</v>
      </c>
      <c r="E27" s="350">
        <f>IF($J$4="Todas",COUNTIFS(DB_Q9!$B$5:$B$254,E$26,DB_Q9!$H$5:$H$254,$B27),COUNTIFS(DB_Q9!$E$5:$E$254,$J$4,DB_Q9!$B$5:$B$254,E$26,DB_Q9!$H$5:$H$254,$B27))</f>
        <v>1</v>
      </c>
      <c r="F27" s="350">
        <f>IF($J$4="Todas",COUNTIFS(DB_Q9!$B$5:$B$254,F$26,DB_Q9!$H$5:$H$254,$B27),COUNTIFS(DB_Q9!$E$5:$E$254,$J$4,DB_Q9!$B$5:$B$254,F$26,DB_Q9!$H$5:$H$254,$B27))</f>
        <v>2</v>
      </c>
      <c r="G27" s="350">
        <f>IF($J$4="Todas",COUNTIFS(DB_Q9!$B$5:$B$254,G$26,DB_Q9!$H$5:$H$254,$B27),COUNTIFS(DB_Q9!$E$5:$E$254,$J$4,DB_Q9!$B$5:$B$254,G$26,DB_Q9!$H$5:$H$254,$B27))</f>
        <v>1</v>
      </c>
      <c r="H27" s="350">
        <f>IF($J$4="Todas",COUNTIFS(DB_Q9!$B$5:$B$254,H$26,DB_Q9!$H$5:$H$254,$B27),COUNTIFS(DB_Q9!$E$5:$E$254,$J$4,DB_Q9!$B$5:$B$254,H$26,DB_Q9!$H$5:$H$254,$B27))</f>
        <v>0</v>
      </c>
      <c r="I27" s="350">
        <f>IF($J$4="Todas",COUNTIFS(DB_Q9!$B$5:$B$254,I$26,DB_Q9!$H$5:$H$254,$B27),COUNTIFS(DB_Q9!$E$5:$E$254,$J$4,DB_Q9!$B$5:$B$254,I$26,DB_Q9!$H$5:$H$254,$B27))</f>
        <v>0</v>
      </c>
      <c r="J27" s="350">
        <f>IF($J$4="Todas",COUNTIFS(DB_Q9!$B$5:$B$254,J$26,DB_Q9!$H$5:$H$254,$B27),COUNTIFS(DB_Q9!$E$5:$E$254,$J$4,DB_Q9!$B$5:$B$254,J$26,DB_Q9!$H$5:$H$254,$B27))</f>
        <v>1</v>
      </c>
      <c r="K27" s="350">
        <f>IF($J$4="Todas",COUNTIFS(DB_Q9!$B$5:$B$254,K$26,DB_Q9!$H$5:$H$254,$B27),COUNTIFS(DB_Q9!$E$5:$E$254,$J$4,DB_Q9!$B$5:$B$254,K$26,DB_Q9!$H$5:$H$254,$B27))</f>
        <v>0</v>
      </c>
      <c r="L27" s="350">
        <f>IF($J$4="Todas",COUNTIFS(DB_Q9!$B$5:$B$254,L$26,DB_Q9!$H$5:$H$254,$B27),COUNTIFS(DB_Q9!$E$5:$E$254,$J$4,DB_Q9!$B$5:$B$254,L$26,DB_Q9!$H$5:$H$254,$B27))</f>
        <v>1</v>
      </c>
      <c r="M27" s="351">
        <f t="shared" ref="M27:U34" si="12">IFERROR(D27/D$41,)</f>
        <v>0.14285714285714285</v>
      </c>
      <c r="N27" s="351">
        <f t="shared" si="12"/>
        <v>5.5555555555555552E-2</v>
      </c>
      <c r="O27" s="351">
        <f t="shared" si="12"/>
        <v>0.5</v>
      </c>
      <c r="P27" s="351">
        <f t="shared" si="12"/>
        <v>2.0833333333333332E-2</v>
      </c>
      <c r="Q27" s="351">
        <f t="shared" si="12"/>
        <v>0</v>
      </c>
      <c r="R27" s="351">
        <f t="shared" si="12"/>
        <v>0</v>
      </c>
      <c r="S27" s="351">
        <f t="shared" si="12"/>
        <v>7.1428571428571425E-2</v>
      </c>
      <c r="T27" s="351">
        <f t="shared" si="12"/>
        <v>0</v>
      </c>
      <c r="U27" s="351">
        <f t="shared" si="12"/>
        <v>0.1111111111111111</v>
      </c>
    </row>
    <row r="28" spans="2:21">
      <c r="B28" s="352" t="s">
        <v>0</v>
      </c>
      <c r="C28" s="299">
        <f t="shared" ref="C28:C29" si="13">VLOOKUP(B28,$B$8:$C$10,2,)</f>
        <v>0.36559139784946237</v>
      </c>
      <c r="D28" s="300">
        <f>IF($J$4="Todas",COUNTIFS(DB_Q9!$B$5:$B$254,D$26,DB_Q9!$H$5:$H$254,$B28),COUNTIFS(DB_Q9!$E$5:$E$254,$J$4,DB_Q9!$B$5:$B$254,D$26,DB_Q9!$H$5:$H$254,$B28))</f>
        <v>4</v>
      </c>
      <c r="E28" s="300">
        <f>IF($J$4="Todas",COUNTIFS(DB_Q9!$B$5:$B$254,E$26,DB_Q9!$H$5:$H$254,$B28),COUNTIFS(DB_Q9!$E$5:$E$254,$J$4,DB_Q9!$B$5:$B$254,E$26,DB_Q9!$H$5:$H$254,$B28))</f>
        <v>7</v>
      </c>
      <c r="F28" s="300">
        <f>IF($J$4="Todas",COUNTIFS(DB_Q9!$B$5:$B$254,F$26,DB_Q9!$H$5:$H$254,$B28),COUNTIFS(DB_Q9!$E$5:$E$254,$J$4,DB_Q9!$B$5:$B$254,F$26,DB_Q9!$H$5:$H$254,$B28))</f>
        <v>1</v>
      </c>
      <c r="G28" s="300">
        <f>IF($J$4="Todas",COUNTIFS(DB_Q9!$B$5:$B$254,G$26,DB_Q9!$H$5:$H$254,$B28),COUNTIFS(DB_Q9!$E$5:$E$254,$J$4,DB_Q9!$B$5:$B$254,G$26,DB_Q9!$H$5:$H$254,$B28))</f>
        <v>18</v>
      </c>
      <c r="H28" s="300">
        <f>IF($J$4="Todas",COUNTIFS(DB_Q9!$B$5:$B$254,H$26,DB_Q9!$H$5:$H$254,$B28),COUNTIFS(DB_Q9!$E$5:$E$254,$J$4,DB_Q9!$B$5:$B$254,H$26,DB_Q9!$H$5:$H$254,$B28))</f>
        <v>3</v>
      </c>
      <c r="I28" s="300">
        <f>IF($J$4="Todas",COUNTIFS(DB_Q9!$B$5:$B$254,I$26,DB_Q9!$H$5:$H$254,$B28),COUNTIFS(DB_Q9!$E$5:$E$254,$J$4,DB_Q9!$B$5:$B$254,I$26,DB_Q9!$H$5:$H$254,$B28))</f>
        <v>4</v>
      </c>
      <c r="J28" s="300">
        <f>IF($J$4="Todas",COUNTIFS(DB_Q9!$B$5:$B$254,J$26,DB_Q9!$H$5:$H$254,$B28),COUNTIFS(DB_Q9!$E$5:$E$254,$J$4,DB_Q9!$B$5:$B$254,J$26,DB_Q9!$H$5:$H$254,$B28))</f>
        <v>12</v>
      </c>
      <c r="K28" s="300">
        <f>IF($J$4="Todas",COUNTIFS(DB_Q9!$B$5:$B$254,K$26,DB_Q9!$H$5:$H$254,$B28),COUNTIFS(DB_Q9!$E$5:$E$254,$J$4,DB_Q9!$B$5:$B$254,K$26,DB_Q9!$H$5:$H$254,$B28))</f>
        <v>18</v>
      </c>
      <c r="L28" s="300">
        <f>IF($J$4="Todas",COUNTIFS(DB_Q9!$B$5:$B$254,L$26,DB_Q9!$H$5:$H$254,$B28),COUNTIFS(DB_Q9!$E$5:$E$254,$J$4,DB_Q9!$B$5:$B$254,L$26,DB_Q9!$H$5:$H$254,$B28))</f>
        <v>1</v>
      </c>
      <c r="M28" s="301">
        <f t="shared" si="12"/>
        <v>0.2857142857142857</v>
      </c>
      <c r="N28" s="301">
        <f t="shared" si="12"/>
        <v>0.3888888888888889</v>
      </c>
      <c r="O28" s="301">
        <f t="shared" si="12"/>
        <v>0.25</v>
      </c>
      <c r="P28" s="301">
        <f t="shared" si="12"/>
        <v>0.375</v>
      </c>
      <c r="Q28" s="301">
        <f t="shared" si="12"/>
        <v>0.1875</v>
      </c>
      <c r="R28" s="301">
        <f t="shared" si="12"/>
        <v>0.8</v>
      </c>
      <c r="S28" s="301">
        <f t="shared" si="12"/>
        <v>0.8571428571428571</v>
      </c>
      <c r="T28" s="301">
        <f t="shared" si="12"/>
        <v>0.31034482758620691</v>
      </c>
      <c r="U28" s="301">
        <f t="shared" si="12"/>
        <v>0.1111111111111111</v>
      </c>
    </row>
    <row r="29" spans="2:21" ht="13.5" thickBot="1">
      <c r="B29" s="353" t="s">
        <v>89</v>
      </c>
      <c r="C29" s="305">
        <f t="shared" si="13"/>
        <v>0.59139784946236562</v>
      </c>
      <c r="D29" s="354">
        <f>IF($J$4="Todas",COUNTIFS(DB_Q9!$B$5:$B$254,D$26,DB_Q9!$H$5:$H$254,$B29),COUNTIFS(DB_Q9!$E$5:$E$254,$J$4,DB_Q9!$B$5:$B$254,D$26,DB_Q9!$H$5:$H$254,$B29))</f>
        <v>8</v>
      </c>
      <c r="E29" s="354">
        <f>IF($J$4="Todas",COUNTIFS(DB_Q9!$B$5:$B$254,E$26,DB_Q9!$H$5:$H$254,$B29),COUNTIFS(DB_Q9!$E$5:$E$254,$J$4,DB_Q9!$B$5:$B$254,E$26,DB_Q9!$H$5:$H$254,$B29))</f>
        <v>10</v>
      </c>
      <c r="F29" s="354">
        <f>IF($J$4="Todas",COUNTIFS(DB_Q9!$B$5:$B$254,F$26,DB_Q9!$H$5:$H$254,$B29),COUNTIFS(DB_Q9!$E$5:$E$254,$J$4,DB_Q9!$B$5:$B$254,F$26,DB_Q9!$H$5:$H$254,$B29))</f>
        <v>1</v>
      </c>
      <c r="G29" s="354">
        <f>IF($J$4="Todas",COUNTIFS(DB_Q9!$B$5:$B$254,G$26,DB_Q9!$H$5:$H$254,$B29),COUNTIFS(DB_Q9!$E$5:$E$254,$J$4,DB_Q9!$B$5:$B$254,G$26,DB_Q9!$H$5:$H$254,$B29))</f>
        <v>29</v>
      </c>
      <c r="H29" s="354">
        <f>IF($J$4="Todas",COUNTIFS(DB_Q9!$B$5:$B$254,H$26,DB_Q9!$H$5:$H$254,$B29),COUNTIFS(DB_Q9!$E$5:$E$254,$J$4,DB_Q9!$B$5:$B$254,H$26,DB_Q9!$H$5:$H$254,$B29))</f>
        <v>13</v>
      </c>
      <c r="I29" s="354">
        <f>IF($J$4="Todas",COUNTIFS(DB_Q9!$B$5:$B$254,I$26,DB_Q9!$H$5:$H$254,$B29),COUNTIFS(DB_Q9!$E$5:$E$254,$J$4,DB_Q9!$B$5:$B$254,I$26,DB_Q9!$H$5:$H$254,$B29))</f>
        <v>1</v>
      </c>
      <c r="J29" s="354">
        <f>IF($J$4="Todas",COUNTIFS(DB_Q9!$B$5:$B$254,J$26,DB_Q9!$H$5:$H$254,$B29),COUNTIFS(DB_Q9!$E$5:$E$254,$J$4,DB_Q9!$B$5:$B$254,J$26,DB_Q9!$H$5:$H$254,$B29))</f>
        <v>1</v>
      </c>
      <c r="K29" s="354">
        <f>IF($J$4="Todas",COUNTIFS(DB_Q9!$B$5:$B$254,K$26,DB_Q9!$H$5:$H$254,$B29),COUNTIFS(DB_Q9!$E$5:$E$254,$J$4,DB_Q9!$B$5:$B$254,K$26,DB_Q9!$H$5:$H$254,$B29))</f>
        <v>40</v>
      </c>
      <c r="L29" s="354">
        <f>IF($J$4="Todas",COUNTIFS(DB_Q9!$B$5:$B$254,L$26,DB_Q9!$H$5:$H$254,$B29),COUNTIFS(DB_Q9!$E$5:$E$254,$J$4,DB_Q9!$B$5:$B$254,L$26,DB_Q9!$H$5:$H$254,$B29))</f>
        <v>7</v>
      </c>
      <c r="M29" s="355">
        <f t="shared" si="12"/>
        <v>0.5714285714285714</v>
      </c>
      <c r="N29" s="355">
        <f t="shared" si="12"/>
        <v>0.55555555555555558</v>
      </c>
      <c r="O29" s="355">
        <f t="shared" si="12"/>
        <v>0.25</v>
      </c>
      <c r="P29" s="355">
        <f t="shared" si="12"/>
        <v>0.60416666666666663</v>
      </c>
      <c r="Q29" s="355">
        <f t="shared" si="12"/>
        <v>0.8125</v>
      </c>
      <c r="R29" s="355">
        <f t="shared" si="12"/>
        <v>0.2</v>
      </c>
      <c r="S29" s="355">
        <f t="shared" si="12"/>
        <v>7.1428571428571425E-2</v>
      </c>
      <c r="T29" s="355">
        <f t="shared" si="12"/>
        <v>0.68965517241379315</v>
      </c>
      <c r="U29" s="355">
        <f t="shared" si="12"/>
        <v>0.77777777777777779</v>
      </c>
    </row>
    <row r="30" spans="2:21" ht="13.5" thickTop="1">
      <c r="B30" s="356" t="s">
        <v>38</v>
      </c>
      <c r="C30" s="357">
        <f>VLOOKUP(B30,$B$11:$C$15,2,)</f>
        <v>0.17741935483870969</v>
      </c>
      <c r="D30" s="358">
        <f>IF($J$4="Todas",COUNTIFS(DB_Q9!$B$5:$B$254,D$26,DB_Q9!$I$5:$I$254,$B30),COUNTIFS(DB_Q9!$E$5:$E$254,$J$4,DB_Q9!$B$5:$B$254,D$26,DB_Q9!$I$5:$I$254,$B30))</f>
        <v>2</v>
      </c>
      <c r="E30" s="358">
        <f>IF($J$4="Todas",COUNTIFS(DB_Q9!$B$5:$B$254,E$26,DB_Q9!$I$5:$I$254,$B30),COUNTIFS(DB_Q9!$E$5:$E$254,$J$4,DB_Q9!$B$5:$B$254,E$26,DB_Q9!$I$5:$I$254,$B30))</f>
        <v>4</v>
      </c>
      <c r="F30" s="358">
        <f>IF($J$4="Todas",COUNTIFS(DB_Q9!$B$5:$B$254,F$26,DB_Q9!$I$5:$I$254,$B30),COUNTIFS(DB_Q9!$E$5:$E$254,$J$4,DB_Q9!$B$5:$B$254,F$26,DB_Q9!$I$5:$I$254,$B30))</f>
        <v>0</v>
      </c>
      <c r="G30" s="358">
        <f>IF($J$4="Todas",COUNTIFS(DB_Q9!$B$5:$B$254,G$26,DB_Q9!$I$5:$I$254,$B30),COUNTIFS(DB_Q9!$E$5:$E$254,$J$4,DB_Q9!$B$5:$B$254,G$26,DB_Q9!$I$5:$I$254,$B30))</f>
        <v>9</v>
      </c>
      <c r="H30" s="358">
        <f>IF($J$4="Todas",COUNTIFS(DB_Q9!$B$5:$B$254,H$26,DB_Q9!$I$5:$I$254,$B30),COUNTIFS(DB_Q9!$E$5:$E$254,$J$4,DB_Q9!$B$5:$B$254,H$26,DB_Q9!$I$5:$I$254,$B30))</f>
        <v>3</v>
      </c>
      <c r="I30" s="358">
        <f>IF($J$4="Todas",COUNTIFS(DB_Q9!$B$5:$B$254,I$26,DB_Q9!$I$5:$I$254,$B30),COUNTIFS(DB_Q9!$E$5:$E$254,$J$4,DB_Q9!$B$5:$B$254,I$26,DB_Q9!$I$5:$I$254,$B30))</f>
        <v>0</v>
      </c>
      <c r="J30" s="358">
        <f>IF($J$4="Todas",COUNTIFS(DB_Q9!$B$5:$B$254,J$26,DB_Q9!$I$5:$I$254,$B30),COUNTIFS(DB_Q9!$E$5:$E$254,$J$4,DB_Q9!$B$5:$B$254,J$26,DB_Q9!$I$5:$I$254,$B30))</f>
        <v>1</v>
      </c>
      <c r="K30" s="358">
        <f>IF($J$4="Todas",COUNTIFS(DB_Q9!$B$5:$B$254,K$26,DB_Q9!$I$5:$I$254,$B30),COUNTIFS(DB_Q9!$E$5:$E$254,$J$4,DB_Q9!$B$5:$B$254,K$26,DB_Q9!$I$5:$I$254,$B30))</f>
        <v>13</v>
      </c>
      <c r="L30" s="358">
        <f>IF($J$4="Todas",COUNTIFS(DB_Q9!$B$5:$B$254,L$26,DB_Q9!$I$5:$I$254,$B30),COUNTIFS(DB_Q9!$E$5:$E$254,$J$4,DB_Q9!$B$5:$B$254,L$26,DB_Q9!$I$5:$I$254,$B30))</f>
        <v>1</v>
      </c>
      <c r="M30" s="359">
        <f t="shared" si="12"/>
        <v>0.14285714285714285</v>
      </c>
      <c r="N30" s="359">
        <f t="shared" si="12"/>
        <v>0.22222222222222221</v>
      </c>
      <c r="O30" s="359">
        <f t="shared" si="12"/>
        <v>0</v>
      </c>
      <c r="P30" s="359">
        <f t="shared" si="12"/>
        <v>0.1875</v>
      </c>
      <c r="Q30" s="359">
        <f t="shared" si="12"/>
        <v>0.1875</v>
      </c>
      <c r="R30" s="359">
        <f t="shared" si="12"/>
        <v>0</v>
      </c>
      <c r="S30" s="359">
        <f t="shared" si="12"/>
        <v>7.1428571428571425E-2</v>
      </c>
      <c r="T30" s="359">
        <f t="shared" si="12"/>
        <v>0.22413793103448276</v>
      </c>
      <c r="U30" s="359">
        <f t="shared" si="12"/>
        <v>0.1111111111111111</v>
      </c>
    </row>
    <row r="31" spans="2:21" s="282" customFormat="1">
      <c r="B31" s="360" t="s">
        <v>39</v>
      </c>
      <c r="C31" s="315">
        <f t="shared" ref="C31:C34" si="14">VLOOKUP(B31,$B$11:$C$15,2,)</f>
        <v>0.26881720430107525</v>
      </c>
      <c r="D31" s="361">
        <f>IF($J$4="Todas",COUNTIFS(DB_Q9!$B$5:$B$254,D$26,DB_Q9!$I$5:$I$254,$B31),COUNTIFS(DB_Q9!$E$5:$E$254,$J$4,DB_Q9!$B$5:$B$254,D$26,DB_Q9!$I$5:$I$254,$B31))</f>
        <v>2</v>
      </c>
      <c r="E31" s="361">
        <f>IF($J$4="Todas",COUNTIFS(DB_Q9!$B$5:$B$254,E$26,DB_Q9!$I$5:$I$254,$B31),COUNTIFS(DB_Q9!$E$5:$E$254,$J$4,DB_Q9!$B$5:$B$254,E$26,DB_Q9!$I$5:$I$254,$B31))</f>
        <v>4</v>
      </c>
      <c r="F31" s="361">
        <f>IF($J$4="Todas",COUNTIFS(DB_Q9!$B$5:$B$254,F$26,DB_Q9!$I$5:$I$254,$B31),COUNTIFS(DB_Q9!$E$5:$E$254,$J$4,DB_Q9!$B$5:$B$254,F$26,DB_Q9!$I$5:$I$254,$B31))</f>
        <v>1</v>
      </c>
      <c r="G31" s="361">
        <f>IF($J$4="Todas",COUNTIFS(DB_Q9!$B$5:$B$254,G$26,DB_Q9!$I$5:$I$254,$B31),COUNTIFS(DB_Q9!$E$5:$E$254,$J$4,DB_Q9!$B$5:$B$254,G$26,DB_Q9!$I$5:$I$254,$B31))</f>
        <v>16</v>
      </c>
      <c r="H31" s="361">
        <f>IF($J$4="Todas",COUNTIFS(DB_Q9!$B$5:$B$254,H$26,DB_Q9!$I$5:$I$254,$B31),COUNTIFS(DB_Q9!$E$5:$E$254,$J$4,DB_Q9!$B$5:$B$254,H$26,DB_Q9!$I$5:$I$254,$B31))</f>
        <v>6</v>
      </c>
      <c r="I31" s="361">
        <f>IF($J$4="Todas",COUNTIFS(DB_Q9!$B$5:$B$254,I$26,DB_Q9!$I$5:$I$254,$B31),COUNTIFS(DB_Q9!$E$5:$E$254,$J$4,DB_Q9!$B$5:$B$254,I$26,DB_Q9!$I$5:$I$254,$B31))</f>
        <v>1</v>
      </c>
      <c r="J31" s="361">
        <f>IF($J$4="Todas",COUNTIFS(DB_Q9!$B$5:$B$254,J$26,DB_Q9!$I$5:$I$254,$B31),COUNTIFS(DB_Q9!$E$5:$E$254,$J$4,DB_Q9!$B$5:$B$254,J$26,DB_Q9!$I$5:$I$254,$B31))</f>
        <v>0</v>
      </c>
      <c r="K31" s="361">
        <f>IF($J$4="Todas",COUNTIFS(DB_Q9!$B$5:$B$254,K$26,DB_Q9!$I$5:$I$254,$B31),COUNTIFS(DB_Q9!$E$5:$E$254,$J$4,DB_Q9!$B$5:$B$254,K$26,DB_Q9!$I$5:$I$254,$B31))</f>
        <v>16</v>
      </c>
      <c r="L31" s="361">
        <f>IF($J$4="Todas",COUNTIFS(DB_Q9!$B$5:$B$254,L$26,DB_Q9!$I$5:$I$254,$B31),COUNTIFS(DB_Q9!$E$5:$E$254,$J$4,DB_Q9!$B$5:$B$254,L$26,DB_Q9!$I$5:$I$254,$B31))</f>
        <v>4</v>
      </c>
      <c r="M31" s="362">
        <f t="shared" si="12"/>
        <v>0.14285714285714285</v>
      </c>
      <c r="N31" s="362">
        <f t="shared" si="12"/>
        <v>0.22222222222222221</v>
      </c>
      <c r="O31" s="362">
        <f t="shared" si="12"/>
        <v>0.25</v>
      </c>
      <c r="P31" s="362">
        <f t="shared" si="12"/>
        <v>0.33333333333333331</v>
      </c>
      <c r="Q31" s="362">
        <f t="shared" si="12"/>
        <v>0.375</v>
      </c>
      <c r="R31" s="362">
        <f t="shared" si="12"/>
        <v>0.2</v>
      </c>
      <c r="S31" s="362">
        <f t="shared" si="12"/>
        <v>0</v>
      </c>
      <c r="T31" s="362">
        <f t="shared" si="12"/>
        <v>0.27586206896551724</v>
      </c>
      <c r="U31" s="362">
        <f t="shared" si="12"/>
        <v>0.44444444444444442</v>
      </c>
    </row>
    <row r="32" spans="2:21" s="282" customFormat="1">
      <c r="B32" s="360" t="s">
        <v>40</v>
      </c>
      <c r="C32" s="315">
        <f t="shared" si="14"/>
        <v>3.7634408602150539E-2</v>
      </c>
      <c r="D32" s="361">
        <f>IF($J$4="Todas",COUNTIFS(DB_Q9!$B$5:$B$254,D$26,DB_Q9!$I$5:$I$254,$B32),COUNTIFS(DB_Q9!$E$5:$E$254,$J$4,DB_Q9!$B$5:$B$254,D$26,DB_Q9!$I$5:$I$254,$B32))</f>
        <v>2</v>
      </c>
      <c r="E32" s="361">
        <f>IF($J$4="Todas",COUNTIFS(DB_Q9!$B$5:$B$254,E$26,DB_Q9!$I$5:$I$254,$B32),COUNTIFS(DB_Q9!$E$5:$E$254,$J$4,DB_Q9!$B$5:$B$254,E$26,DB_Q9!$I$5:$I$254,$B32))</f>
        <v>0</v>
      </c>
      <c r="F32" s="361">
        <f>IF($J$4="Todas",COUNTIFS(DB_Q9!$B$5:$B$254,F$26,DB_Q9!$I$5:$I$254,$B32),COUNTIFS(DB_Q9!$E$5:$E$254,$J$4,DB_Q9!$B$5:$B$254,F$26,DB_Q9!$I$5:$I$254,$B32))</f>
        <v>0</v>
      </c>
      <c r="G32" s="361">
        <f>IF($J$4="Todas",COUNTIFS(DB_Q9!$B$5:$B$254,G$26,DB_Q9!$I$5:$I$254,$B32),COUNTIFS(DB_Q9!$E$5:$E$254,$J$4,DB_Q9!$B$5:$B$254,G$26,DB_Q9!$I$5:$I$254,$B32))</f>
        <v>1</v>
      </c>
      <c r="H32" s="361">
        <f>IF($J$4="Todas",COUNTIFS(DB_Q9!$B$5:$B$254,H$26,DB_Q9!$I$5:$I$254,$B32),COUNTIFS(DB_Q9!$E$5:$E$254,$J$4,DB_Q9!$B$5:$B$254,H$26,DB_Q9!$I$5:$I$254,$B32))</f>
        <v>2</v>
      </c>
      <c r="I32" s="361">
        <f>IF($J$4="Todas",COUNTIFS(DB_Q9!$B$5:$B$254,I$26,DB_Q9!$I$5:$I$254,$B32),COUNTIFS(DB_Q9!$E$5:$E$254,$J$4,DB_Q9!$B$5:$B$254,I$26,DB_Q9!$I$5:$I$254,$B32))</f>
        <v>0</v>
      </c>
      <c r="J32" s="361">
        <f>IF($J$4="Todas",COUNTIFS(DB_Q9!$B$5:$B$254,J$26,DB_Q9!$I$5:$I$254,$B32),COUNTIFS(DB_Q9!$E$5:$E$254,$J$4,DB_Q9!$B$5:$B$254,J$26,DB_Q9!$I$5:$I$254,$B32))</f>
        <v>0</v>
      </c>
      <c r="K32" s="361">
        <f>IF($J$4="Todas",COUNTIFS(DB_Q9!$B$5:$B$254,K$26,DB_Q9!$I$5:$I$254,$B32),COUNTIFS(DB_Q9!$E$5:$E$254,$J$4,DB_Q9!$B$5:$B$254,K$26,DB_Q9!$I$5:$I$254,$B32))</f>
        <v>0</v>
      </c>
      <c r="L32" s="361">
        <f>IF($J$4="Todas",COUNTIFS(DB_Q9!$B$5:$B$254,L$26,DB_Q9!$I$5:$I$254,$B32),COUNTIFS(DB_Q9!$E$5:$E$254,$J$4,DB_Q9!$B$5:$B$254,L$26,DB_Q9!$I$5:$I$254,$B32))</f>
        <v>2</v>
      </c>
      <c r="M32" s="362">
        <f t="shared" si="12"/>
        <v>0.14285714285714285</v>
      </c>
      <c r="N32" s="362">
        <f t="shared" si="12"/>
        <v>0</v>
      </c>
      <c r="O32" s="362">
        <f t="shared" si="12"/>
        <v>0</v>
      </c>
      <c r="P32" s="362">
        <f t="shared" si="12"/>
        <v>2.0833333333333332E-2</v>
      </c>
      <c r="Q32" s="362">
        <f t="shared" si="12"/>
        <v>0.125</v>
      </c>
      <c r="R32" s="362">
        <f t="shared" si="12"/>
        <v>0</v>
      </c>
      <c r="S32" s="362">
        <f t="shared" si="12"/>
        <v>0</v>
      </c>
      <c r="T32" s="362">
        <f t="shared" si="12"/>
        <v>0</v>
      </c>
      <c r="U32" s="362">
        <f t="shared" si="12"/>
        <v>0.22222222222222221</v>
      </c>
    </row>
    <row r="33" spans="2:27" s="282" customFormat="1">
      <c r="B33" s="360" t="s">
        <v>331</v>
      </c>
      <c r="C33" s="315">
        <f t="shared" si="14"/>
        <v>5.3763440860215058E-3</v>
      </c>
      <c r="D33" s="361">
        <f>IF($J$4="Todas",COUNTIFS(DB_Q9!$B$5:$B$254,D$26,DB_Q9!$I$5:$I$254,$B33),COUNTIFS(DB_Q9!$E$5:$E$254,$J$4,DB_Q9!$B$5:$B$254,D$26,DB_Q9!$I$5:$I$254,$B33))</f>
        <v>0</v>
      </c>
      <c r="E33" s="361">
        <f>IF($J$4="Todas",COUNTIFS(DB_Q9!$B$5:$B$254,E$26,DB_Q9!$I$5:$I$254,$B33),COUNTIFS(DB_Q9!$E$5:$E$254,$J$4,DB_Q9!$B$5:$B$254,E$26,DB_Q9!$I$5:$I$254,$B33))</f>
        <v>0</v>
      </c>
      <c r="F33" s="361">
        <f>IF($J$4="Todas",COUNTIFS(DB_Q9!$B$5:$B$254,F$26,DB_Q9!$I$5:$I$254,$B33),COUNTIFS(DB_Q9!$E$5:$E$254,$J$4,DB_Q9!$B$5:$B$254,F$26,DB_Q9!$I$5:$I$254,$B33))</f>
        <v>0</v>
      </c>
      <c r="G33" s="361">
        <f>IF($J$4="Todas",COUNTIFS(DB_Q9!$B$5:$B$254,G$26,DB_Q9!$I$5:$I$254,$B33),COUNTIFS(DB_Q9!$E$5:$E$254,$J$4,DB_Q9!$B$5:$B$254,G$26,DB_Q9!$I$5:$I$254,$B33))</f>
        <v>0</v>
      </c>
      <c r="H33" s="361">
        <f>IF($J$4="Todas",COUNTIFS(DB_Q9!$B$5:$B$254,H$26,DB_Q9!$I$5:$I$254,$B33),COUNTIFS(DB_Q9!$E$5:$E$254,$J$4,DB_Q9!$B$5:$B$254,H$26,DB_Q9!$I$5:$I$254,$B33))</f>
        <v>0</v>
      </c>
      <c r="I33" s="361">
        <f>IF($J$4="Todas",COUNTIFS(DB_Q9!$B$5:$B$254,I$26,DB_Q9!$I$5:$I$254,$B33),COUNTIFS(DB_Q9!$E$5:$E$254,$J$4,DB_Q9!$B$5:$B$254,I$26,DB_Q9!$I$5:$I$254,$B33))</f>
        <v>0</v>
      </c>
      <c r="J33" s="361">
        <f>IF($J$4="Todas",COUNTIFS(DB_Q9!$B$5:$B$254,J$26,DB_Q9!$I$5:$I$254,$B33),COUNTIFS(DB_Q9!$E$5:$E$254,$J$4,DB_Q9!$B$5:$B$254,J$26,DB_Q9!$I$5:$I$254,$B33))</f>
        <v>0</v>
      </c>
      <c r="K33" s="361">
        <f>IF($J$4="Todas",COUNTIFS(DB_Q9!$B$5:$B$254,K$26,DB_Q9!$I$5:$I$254,$B33),COUNTIFS(DB_Q9!$E$5:$E$254,$J$4,DB_Q9!$B$5:$B$254,K$26,DB_Q9!$I$5:$I$254,$B33))</f>
        <v>1</v>
      </c>
      <c r="L33" s="361">
        <f>IF($J$4="Todas",COUNTIFS(DB_Q9!$B$5:$B$254,L$26,DB_Q9!$I$5:$I$254,$B33),COUNTIFS(DB_Q9!$E$5:$E$254,$J$4,DB_Q9!$B$5:$B$254,L$26,DB_Q9!$I$5:$I$254,$B33))</f>
        <v>0</v>
      </c>
      <c r="M33" s="362">
        <f t="shared" si="12"/>
        <v>0</v>
      </c>
      <c r="N33" s="362">
        <f t="shared" si="12"/>
        <v>0</v>
      </c>
      <c r="O33" s="362">
        <f t="shared" si="12"/>
        <v>0</v>
      </c>
      <c r="P33" s="362">
        <f t="shared" si="12"/>
        <v>0</v>
      </c>
      <c r="Q33" s="362">
        <f t="shared" si="12"/>
        <v>0</v>
      </c>
      <c r="R33" s="362">
        <f t="shared" si="12"/>
        <v>0</v>
      </c>
      <c r="S33" s="362">
        <f t="shared" si="12"/>
        <v>0</v>
      </c>
      <c r="T33" s="362">
        <f t="shared" si="12"/>
        <v>1.7241379310344827E-2</v>
      </c>
      <c r="U33" s="362">
        <f t="shared" si="12"/>
        <v>0</v>
      </c>
    </row>
    <row r="34" spans="2:27" s="282" customFormat="1" ht="13.5" thickBot="1">
      <c r="B34" s="363" t="s">
        <v>90</v>
      </c>
      <c r="C34" s="364">
        <f t="shared" si="14"/>
        <v>0.10215053763440861</v>
      </c>
      <c r="D34" s="365">
        <f>IF($J$4="Todas",COUNTIFS(DB_Q9!$B$5:$B$254,D$26,DB_Q9!$I$5:$I$254,$B34),COUNTIFS(DB_Q9!$E$5:$E$254,$J$4,DB_Q9!$B$5:$B$254,D$26,DB_Q9!$I$5:$I$254,$B34))</f>
        <v>2</v>
      </c>
      <c r="E34" s="365">
        <f>IF($J$4="Todas",COUNTIFS(DB_Q9!$B$5:$B$254,E$26,DB_Q9!$I$5:$I$254,$B34),COUNTIFS(DB_Q9!$E$5:$E$254,$J$4,DB_Q9!$B$5:$B$254,E$26,DB_Q9!$I$5:$I$254,$B34))</f>
        <v>2</v>
      </c>
      <c r="F34" s="365">
        <f>IF($J$4="Todas",COUNTIFS(DB_Q9!$B$5:$B$254,F$26,DB_Q9!$I$5:$I$254,$B34),COUNTIFS(DB_Q9!$E$5:$E$254,$J$4,DB_Q9!$B$5:$B$254,F$26,DB_Q9!$I$5:$I$254,$B34))</f>
        <v>0</v>
      </c>
      <c r="G34" s="365">
        <f>IF($J$4="Todas",COUNTIFS(DB_Q9!$B$5:$B$254,G$26,DB_Q9!$I$5:$I$254,$B34),COUNTIFS(DB_Q9!$E$5:$E$254,$J$4,DB_Q9!$B$5:$B$254,G$26,DB_Q9!$I$5:$I$254,$B34))</f>
        <v>3</v>
      </c>
      <c r="H34" s="365">
        <f>IF($J$4="Todas",COUNTIFS(DB_Q9!$B$5:$B$254,H$26,DB_Q9!$I$5:$I$254,$B34),COUNTIFS(DB_Q9!$E$5:$E$254,$J$4,DB_Q9!$B$5:$B$254,H$26,DB_Q9!$I$5:$I$254,$B34))</f>
        <v>2</v>
      </c>
      <c r="I34" s="365">
        <f>IF($J$4="Todas",COUNTIFS(DB_Q9!$B$5:$B$254,I$26,DB_Q9!$I$5:$I$254,$B34),COUNTIFS(DB_Q9!$E$5:$E$254,$J$4,DB_Q9!$B$5:$B$254,I$26,DB_Q9!$I$5:$I$254,$B34))</f>
        <v>0</v>
      </c>
      <c r="J34" s="365">
        <f>IF($J$4="Todas",COUNTIFS(DB_Q9!$B$5:$B$254,J$26,DB_Q9!$I$5:$I$254,$B34),COUNTIFS(DB_Q9!$E$5:$E$254,$J$4,DB_Q9!$B$5:$B$254,J$26,DB_Q9!$I$5:$I$254,$B34))</f>
        <v>0</v>
      </c>
      <c r="K34" s="365">
        <f>IF($J$4="Todas",COUNTIFS(DB_Q9!$B$5:$B$254,K$26,DB_Q9!$I$5:$I$254,$B34),COUNTIFS(DB_Q9!$E$5:$E$254,$J$4,DB_Q9!$B$5:$B$254,K$26,DB_Q9!$I$5:$I$254,$B34))</f>
        <v>10</v>
      </c>
      <c r="L34" s="365">
        <f>IF($J$4="Todas",COUNTIFS(DB_Q9!$B$5:$B$254,L$26,DB_Q9!$I$5:$I$254,$B34),COUNTIFS(DB_Q9!$E$5:$E$254,$J$4,DB_Q9!$B$5:$B$254,L$26,DB_Q9!$I$5:$I$254,$B34))</f>
        <v>0</v>
      </c>
      <c r="M34" s="366">
        <f t="shared" si="12"/>
        <v>0.14285714285714285</v>
      </c>
      <c r="N34" s="366">
        <f t="shared" si="12"/>
        <v>0.1111111111111111</v>
      </c>
      <c r="O34" s="366">
        <f t="shared" si="12"/>
        <v>0</v>
      </c>
      <c r="P34" s="366">
        <f t="shared" si="12"/>
        <v>6.25E-2</v>
      </c>
      <c r="Q34" s="366">
        <f t="shared" si="12"/>
        <v>0.125</v>
      </c>
      <c r="R34" s="366">
        <f t="shared" si="12"/>
        <v>0</v>
      </c>
      <c r="S34" s="366">
        <f t="shared" si="12"/>
        <v>0</v>
      </c>
      <c r="T34" s="366">
        <f t="shared" si="12"/>
        <v>0.17241379310344829</v>
      </c>
      <c r="U34" s="366">
        <f t="shared" si="12"/>
        <v>0</v>
      </c>
    </row>
    <row r="35" spans="2:27" s="282" customFormat="1" ht="14.25" thickTop="1" thickBot="1">
      <c r="B35" s="323" t="s">
        <v>327</v>
      </c>
      <c r="C35" s="367"/>
      <c r="D35" s="368"/>
      <c r="E35" s="368"/>
      <c r="F35" s="368"/>
      <c r="G35" s="368"/>
      <c r="H35" s="368"/>
      <c r="I35" s="368"/>
      <c r="J35" s="368"/>
      <c r="K35" s="368"/>
      <c r="L35" s="368"/>
      <c r="M35" s="369"/>
      <c r="N35" s="369"/>
      <c r="O35" s="369"/>
      <c r="P35" s="369"/>
      <c r="Q35" s="369"/>
      <c r="R35" s="369"/>
      <c r="S35" s="369"/>
      <c r="T35" s="369"/>
      <c r="U35" s="369"/>
    </row>
    <row r="36" spans="2:27" ht="13.5" thickTop="1">
      <c r="B36" s="356" t="s">
        <v>328</v>
      </c>
      <c r="C36" s="357">
        <f>VLOOKUP(B36,$B$17:$C$21,2,)</f>
        <v>0.11290322580645161</v>
      </c>
      <c r="D36" s="358">
        <f>IF($J$4="Todas",COUNTIFS(DB_Q9!$B$5:$B$254,D$26,DB_Q9!$J$5:$J$254,$B36),COUNTIFS(DB_Q9!$E$5:$E$254,$J$4,DB_Q9!$B$5:$B$254,D$26,DB_Q9!$J$5:$J$254,$B36))</f>
        <v>0</v>
      </c>
      <c r="E36" s="358">
        <f>IF($J$4="Todas",COUNTIFS(DB_Q9!$B$5:$B$254,E$26,DB_Q9!$J$5:$J$254,$B36),COUNTIFS(DB_Q9!$E$5:$E$254,$J$4,DB_Q9!$B$5:$B$254,E$26,DB_Q9!$J$5:$J$254,$B36))</f>
        <v>4</v>
      </c>
      <c r="F36" s="358">
        <f>IF($J$4="Todas",COUNTIFS(DB_Q9!$B$5:$B$254,F$26,DB_Q9!$J$5:$J$254,$B36),COUNTIFS(DB_Q9!$E$5:$E$254,$J$4,DB_Q9!$B$5:$B$254,F$26,DB_Q9!$J$5:$J$254,$B36))</f>
        <v>0</v>
      </c>
      <c r="G36" s="358">
        <f>IF($J$4="Todas",COUNTIFS(DB_Q9!$B$5:$B$254,G$26,DB_Q9!$J$5:$J$254,$B36),COUNTIFS(DB_Q9!$E$5:$E$254,$J$4,DB_Q9!$B$5:$B$254,G$26,DB_Q9!$J$5:$J$254,$B36))</f>
        <v>6</v>
      </c>
      <c r="H36" s="358">
        <f>IF($J$4="Todas",COUNTIFS(DB_Q9!$B$5:$B$254,H$26,DB_Q9!$J$5:$J$254,$B36),COUNTIFS(DB_Q9!$E$5:$E$254,$J$4,DB_Q9!$B$5:$B$254,H$26,DB_Q9!$J$5:$J$254,$B36))</f>
        <v>0</v>
      </c>
      <c r="I36" s="358">
        <f>IF($J$4="Todas",COUNTIFS(DB_Q9!$B$5:$B$254,I$26,DB_Q9!$J$5:$J$254,$B36),COUNTIFS(DB_Q9!$E$5:$E$254,$J$4,DB_Q9!$B$5:$B$254,I$26,DB_Q9!$J$5:$J$254,$B36))</f>
        <v>0</v>
      </c>
      <c r="J36" s="358">
        <f>IF($J$4="Todas",COUNTIFS(DB_Q9!$B$5:$B$254,J$26,DB_Q9!$J$5:$J$254,$B36),COUNTIFS(DB_Q9!$E$5:$E$254,$J$4,DB_Q9!$B$5:$B$254,J$26,DB_Q9!$J$5:$J$254,$B36))</f>
        <v>0</v>
      </c>
      <c r="K36" s="358">
        <f>IF($J$4="Todas",COUNTIFS(DB_Q9!$B$5:$B$254,K$26,DB_Q9!$J$5:$J$254,$B36),COUNTIFS(DB_Q9!$E$5:$E$254,$J$4,DB_Q9!$B$5:$B$254,K$26,DB_Q9!$J$5:$J$254,$B36))</f>
        <v>11</v>
      </c>
      <c r="L36" s="358">
        <f>IF($J$4="Todas",COUNTIFS(DB_Q9!$B$5:$B$254,L$26,DB_Q9!$J$5:$J$254,$B36),COUNTIFS(DB_Q9!$E$5:$E$254,$J$4,DB_Q9!$B$5:$B$254,L$26,DB_Q9!$J$5:$J$254,$B36))</f>
        <v>0</v>
      </c>
      <c r="M36" s="359">
        <f t="shared" ref="M36:U40" si="15">IFERROR(D36/D$41,)</f>
        <v>0</v>
      </c>
      <c r="N36" s="359">
        <f t="shared" si="15"/>
        <v>0.22222222222222221</v>
      </c>
      <c r="O36" s="359">
        <f t="shared" si="15"/>
        <v>0</v>
      </c>
      <c r="P36" s="359">
        <f t="shared" si="15"/>
        <v>0.125</v>
      </c>
      <c r="Q36" s="359">
        <f t="shared" si="15"/>
        <v>0</v>
      </c>
      <c r="R36" s="359">
        <f t="shared" si="15"/>
        <v>0</v>
      </c>
      <c r="S36" s="359">
        <f t="shared" si="15"/>
        <v>0</v>
      </c>
      <c r="T36" s="359">
        <f t="shared" si="15"/>
        <v>0.18965517241379309</v>
      </c>
      <c r="U36" s="359">
        <f t="shared" si="15"/>
        <v>0</v>
      </c>
    </row>
    <row r="37" spans="2:27" s="282" customFormat="1">
      <c r="B37" s="360" t="s">
        <v>232</v>
      </c>
      <c r="C37" s="315">
        <f t="shared" ref="C37:C40" si="16">VLOOKUP(B37,$B$17:$C$21,2,)</f>
        <v>0.25806451612903225</v>
      </c>
      <c r="D37" s="361">
        <f>IF($J$4="Todas",COUNTIFS(DB_Q9!$B$5:$B$254,D$26,DB_Q9!$J$5:$J$254,$B37),COUNTIFS(DB_Q9!$E$5:$E$254,$J$4,DB_Q9!$B$5:$B$254,D$26,DB_Q9!$J$5:$J$254,$B37))</f>
        <v>6</v>
      </c>
      <c r="E37" s="361">
        <f>IF($J$4="Todas",COUNTIFS(DB_Q9!$B$5:$B$254,E$26,DB_Q9!$J$5:$J$254,$B37),COUNTIFS(DB_Q9!$E$5:$E$254,$J$4,DB_Q9!$B$5:$B$254,E$26,DB_Q9!$J$5:$J$254,$B37))</f>
        <v>2</v>
      </c>
      <c r="F37" s="361">
        <f>IF($J$4="Todas",COUNTIFS(DB_Q9!$B$5:$B$254,F$26,DB_Q9!$J$5:$J$254,$B37),COUNTIFS(DB_Q9!$E$5:$E$254,$J$4,DB_Q9!$B$5:$B$254,F$26,DB_Q9!$J$5:$J$254,$B37))</f>
        <v>1</v>
      </c>
      <c r="G37" s="361">
        <f>IF($J$4="Todas",COUNTIFS(DB_Q9!$B$5:$B$254,G$26,DB_Q9!$J$5:$J$254,$B37),COUNTIFS(DB_Q9!$E$5:$E$254,$J$4,DB_Q9!$B$5:$B$254,G$26,DB_Q9!$J$5:$J$254,$B37))</f>
        <v>13</v>
      </c>
      <c r="H37" s="361">
        <f>IF($J$4="Todas",COUNTIFS(DB_Q9!$B$5:$B$254,H$26,DB_Q9!$J$5:$J$254,$B37),COUNTIFS(DB_Q9!$E$5:$E$254,$J$4,DB_Q9!$B$5:$B$254,H$26,DB_Q9!$J$5:$J$254,$B37))</f>
        <v>8</v>
      </c>
      <c r="I37" s="361">
        <f>IF($J$4="Todas",COUNTIFS(DB_Q9!$B$5:$B$254,I$26,DB_Q9!$J$5:$J$254,$B37),COUNTIFS(DB_Q9!$E$5:$E$254,$J$4,DB_Q9!$B$5:$B$254,I$26,DB_Q9!$J$5:$J$254,$B37))</f>
        <v>1</v>
      </c>
      <c r="J37" s="361">
        <f>IF($J$4="Todas",COUNTIFS(DB_Q9!$B$5:$B$254,J$26,DB_Q9!$J$5:$J$254,$B37),COUNTIFS(DB_Q9!$E$5:$E$254,$J$4,DB_Q9!$B$5:$B$254,J$26,DB_Q9!$J$5:$J$254,$B37))</f>
        <v>0</v>
      </c>
      <c r="K37" s="361">
        <f>IF($J$4="Todas",COUNTIFS(DB_Q9!$B$5:$B$254,K$26,DB_Q9!$J$5:$J$254,$B37),COUNTIFS(DB_Q9!$E$5:$E$254,$J$4,DB_Q9!$B$5:$B$254,K$26,DB_Q9!$J$5:$J$254,$B37))</f>
        <v>14</v>
      </c>
      <c r="L37" s="361">
        <f>IF($J$4="Todas",COUNTIFS(DB_Q9!$B$5:$B$254,L$26,DB_Q9!$J$5:$J$254,$B37),COUNTIFS(DB_Q9!$E$5:$E$254,$J$4,DB_Q9!$B$5:$B$254,L$26,DB_Q9!$J$5:$J$254,$B37))</f>
        <v>3</v>
      </c>
      <c r="M37" s="362">
        <f t="shared" si="15"/>
        <v>0.42857142857142855</v>
      </c>
      <c r="N37" s="362">
        <f t="shared" si="15"/>
        <v>0.1111111111111111</v>
      </c>
      <c r="O37" s="362">
        <f t="shared" si="15"/>
        <v>0.25</v>
      </c>
      <c r="P37" s="362">
        <f t="shared" si="15"/>
        <v>0.27083333333333331</v>
      </c>
      <c r="Q37" s="362">
        <f t="shared" si="15"/>
        <v>0.5</v>
      </c>
      <c r="R37" s="362">
        <f t="shared" si="15"/>
        <v>0.2</v>
      </c>
      <c r="S37" s="362">
        <f t="shared" si="15"/>
        <v>0</v>
      </c>
      <c r="T37" s="362">
        <f t="shared" si="15"/>
        <v>0.2413793103448276</v>
      </c>
      <c r="U37" s="362">
        <f t="shared" si="15"/>
        <v>0.33333333333333331</v>
      </c>
    </row>
    <row r="38" spans="2:27" s="282" customFormat="1">
      <c r="B38" s="360" t="s">
        <v>233</v>
      </c>
      <c r="C38" s="315">
        <f t="shared" si="16"/>
        <v>0.14516129032258066</v>
      </c>
      <c r="D38" s="361">
        <f>IF($J$4="Todas",COUNTIFS(DB_Q9!$B$5:$B$254,D$26,DB_Q9!$J$5:$J$254,$B38),COUNTIFS(DB_Q9!$E$5:$E$254,$J$4,DB_Q9!$B$5:$B$254,D$26,DB_Q9!$J$5:$J$254,$B38))</f>
        <v>2</v>
      </c>
      <c r="E38" s="361">
        <f>IF($J$4="Todas",COUNTIFS(DB_Q9!$B$5:$B$254,E$26,DB_Q9!$J$5:$J$254,$B38),COUNTIFS(DB_Q9!$E$5:$E$254,$J$4,DB_Q9!$B$5:$B$254,E$26,DB_Q9!$J$5:$J$254,$B38))</f>
        <v>2</v>
      </c>
      <c r="F38" s="361">
        <f>IF($J$4="Todas",COUNTIFS(DB_Q9!$B$5:$B$254,F$26,DB_Q9!$J$5:$J$254,$B38),COUNTIFS(DB_Q9!$E$5:$E$254,$J$4,DB_Q9!$B$5:$B$254,F$26,DB_Q9!$J$5:$J$254,$B38))</f>
        <v>0</v>
      </c>
      <c r="G38" s="361">
        <f>IF($J$4="Todas",COUNTIFS(DB_Q9!$B$5:$B$254,G$26,DB_Q9!$J$5:$J$254,$B38),COUNTIFS(DB_Q9!$E$5:$E$254,$J$4,DB_Q9!$B$5:$B$254,G$26,DB_Q9!$J$5:$J$254,$B38))</f>
        <v>7</v>
      </c>
      <c r="H38" s="361">
        <f>IF($J$4="Todas",COUNTIFS(DB_Q9!$B$5:$B$254,H$26,DB_Q9!$J$5:$J$254,$B38),COUNTIFS(DB_Q9!$E$5:$E$254,$J$4,DB_Q9!$B$5:$B$254,H$26,DB_Q9!$J$5:$J$254,$B38))</f>
        <v>3</v>
      </c>
      <c r="I38" s="361">
        <f>IF($J$4="Todas",COUNTIFS(DB_Q9!$B$5:$B$254,I$26,DB_Q9!$J$5:$J$254,$B38),COUNTIFS(DB_Q9!$E$5:$E$254,$J$4,DB_Q9!$B$5:$B$254,I$26,DB_Q9!$J$5:$J$254,$B38))</f>
        <v>0</v>
      </c>
      <c r="J38" s="361">
        <f>IF($J$4="Todas",COUNTIFS(DB_Q9!$B$5:$B$254,J$26,DB_Q9!$J$5:$J$254,$B38),COUNTIFS(DB_Q9!$E$5:$E$254,$J$4,DB_Q9!$B$5:$B$254,J$26,DB_Q9!$J$5:$J$254,$B38))</f>
        <v>0</v>
      </c>
      <c r="K38" s="361">
        <f>IF($J$4="Todas",COUNTIFS(DB_Q9!$B$5:$B$254,K$26,DB_Q9!$J$5:$J$254,$B38),COUNTIFS(DB_Q9!$E$5:$E$254,$J$4,DB_Q9!$B$5:$B$254,K$26,DB_Q9!$J$5:$J$254,$B38))</f>
        <v>10</v>
      </c>
      <c r="L38" s="361">
        <f>IF($J$4="Todas",COUNTIFS(DB_Q9!$B$5:$B$254,L$26,DB_Q9!$J$5:$J$254,$B38),COUNTIFS(DB_Q9!$E$5:$E$254,$J$4,DB_Q9!$B$5:$B$254,L$26,DB_Q9!$J$5:$J$254,$B38))</f>
        <v>3</v>
      </c>
      <c r="M38" s="362">
        <f t="shared" si="15"/>
        <v>0.14285714285714285</v>
      </c>
      <c r="N38" s="362">
        <f t="shared" si="15"/>
        <v>0.1111111111111111</v>
      </c>
      <c r="O38" s="362">
        <f t="shared" si="15"/>
        <v>0</v>
      </c>
      <c r="P38" s="362">
        <f t="shared" si="15"/>
        <v>0.14583333333333334</v>
      </c>
      <c r="Q38" s="362">
        <f t="shared" si="15"/>
        <v>0.1875</v>
      </c>
      <c r="R38" s="362">
        <f t="shared" si="15"/>
        <v>0</v>
      </c>
      <c r="S38" s="362">
        <f t="shared" si="15"/>
        <v>0</v>
      </c>
      <c r="T38" s="362">
        <f t="shared" si="15"/>
        <v>0.17241379310344829</v>
      </c>
      <c r="U38" s="362">
        <f t="shared" si="15"/>
        <v>0.33333333333333331</v>
      </c>
    </row>
    <row r="39" spans="2:27" s="282" customFormat="1">
      <c r="B39" s="360" t="s">
        <v>329</v>
      </c>
      <c r="C39" s="315">
        <f t="shared" si="16"/>
        <v>4.3011451612903227E-2</v>
      </c>
      <c r="D39" s="361">
        <f>IF($J$4="Todas",COUNTIFS(DB_Q9!$B$5:$B$254,D$26,DB_Q9!$J$5:$J$254,$B39),COUNTIFS(DB_Q9!$E$5:$E$254,$J$4,DB_Q9!$B$5:$B$254,D$26,DB_Q9!$J$5:$J$254,$B39))</f>
        <v>0</v>
      </c>
      <c r="E39" s="361">
        <f>IF($J$4="Todas",COUNTIFS(DB_Q9!$B$5:$B$254,E$26,DB_Q9!$J$5:$J$254,$B39),COUNTIFS(DB_Q9!$E$5:$E$254,$J$4,DB_Q9!$B$5:$B$254,E$26,DB_Q9!$J$5:$J$254,$B39))</f>
        <v>0</v>
      </c>
      <c r="F39" s="361">
        <f>IF($J$4="Todas",COUNTIFS(DB_Q9!$B$5:$B$254,F$26,DB_Q9!$J$5:$J$254,$B39),COUNTIFS(DB_Q9!$E$5:$E$254,$J$4,DB_Q9!$B$5:$B$254,F$26,DB_Q9!$J$5:$J$254,$B39))</f>
        <v>0</v>
      </c>
      <c r="G39" s="361">
        <f>IF($J$4="Todas",COUNTIFS(DB_Q9!$B$5:$B$254,G$26,DB_Q9!$J$5:$J$254,$B39),COUNTIFS(DB_Q9!$E$5:$E$254,$J$4,DB_Q9!$B$5:$B$254,G$26,DB_Q9!$J$5:$J$254,$B39))</f>
        <v>2</v>
      </c>
      <c r="H39" s="361">
        <f>IF($J$4="Todas",COUNTIFS(DB_Q9!$B$5:$B$254,H$26,DB_Q9!$J$5:$J$254,$B39),COUNTIFS(DB_Q9!$E$5:$E$254,$J$4,DB_Q9!$B$5:$B$254,H$26,DB_Q9!$J$5:$J$254,$B39))</f>
        <v>2</v>
      </c>
      <c r="I39" s="361">
        <f>IF($J$4="Todas",COUNTIFS(DB_Q9!$B$5:$B$254,I$26,DB_Q9!$J$5:$J$254,$B39),COUNTIFS(DB_Q9!$E$5:$E$254,$J$4,DB_Q9!$B$5:$B$254,I$26,DB_Q9!$J$5:$J$254,$B39))</f>
        <v>0</v>
      </c>
      <c r="J39" s="361">
        <f>IF($J$4="Todas",COUNTIFS(DB_Q9!$B$5:$B$254,J$26,DB_Q9!$J$5:$J$254,$B39),COUNTIFS(DB_Q9!$E$5:$E$254,$J$4,DB_Q9!$B$5:$B$254,J$26,DB_Q9!$J$5:$J$254,$B39))</f>
        <v>1</v>
      </c>
      <c r="K39" s="361">
        <f>IF($J$4="Todas",COUNTIFS(DB_Q9!$B$5:$B$254,K$26,DB_Q9!$J$5:$J$254,$B39),COUNTIFS(DB_Q9!$E$5:$E$254,$J$4,DB_Q9!$B$5:$B$254,K$26,DB_Q9!$J$5:$J$254,$B39))</f>
        <v>2</v>
      </c>
      <c r="L39" s="361">
        <f>IF($J$4="Todas",COUNTIFS(DB_Q9!$B$5:$B$254,L$26,DB_Q9!$J$5:$J$254,$B39),COUNTIFS(DB_Q9!$E$5:$E$254,$J$4,DB_Q9!$B$5:$B$254,L$26,DB_Q9!$J$5:$J$254,$B39))</f>
        <v>1</v>
      </c>
      <c r="M39" s="362">
        <f t="shared" si="15"/>
        <v>0</v>
      </c>
      <c r="N39" s="362">
        <f t="shared" si="15"/>
        <v>0</v>
      </c>
      <c r="O39" s="362">
        <f t="shared" si="15"/>
        <v>0</v>
      </c>
      <c r="P39" s="362">
        <f t="shared" si="15"/>
        <v>4.1666666666666664E-2</v>
      </c>
      <c r="Q39" s="362">
        <f t="shared" si="15"/>
        <v>0.125</v>
      </c>
      <c r="R39" s="362">
        <f t="shared" si="15"/>
        <v>0</v>
      </c>
      <c r="S39" s="362">
        <f t="shared" si="15"/>
        <v>7.1428571428571425E-2</v>
      </c>
      <c r="T39" s="362">
        <f t="shared" si="15"/>
        <v>3.4482758620689655E-2</v>
      </c>
      <c r="U39" s="362">
        <f t="shared" si="15"/>
        <v>0.1111111111111111</v>
      </c>
    </row>
    <row r="40" spans="2:27" s="282" customFormat="1" ht="13.5" thickBot="1">
      <c r="B40" s="363" t="s">
        <v>90</v>
      </c>
      <c r="C40" s="364">
        <f t="shared" si="16"/>
        <v>3.2258064516129031E-2</v>
      </c>
      <c r="D40" s="365">
        <f>IF($J$4="Todas",COUNTIFS(DB_Q9!$B$5:$B$254,D$26,DB_Q9!$J$5:$J$254,$B40),COUNTIFS(DB_Q9!$E$5:$E$254,$J$4,DB_Q9!$B$5:$B$254,D$26,DB_Q9!$J$5:$J$254,$B40))</f>
        <v>0</v>
      </c>
      <c r="E40" s="365">
        <f>IF($J$4="Todas",COUNTIFS(DB_Q9!$B$5:$B$254,E$26,DB_Q9!$J$5:$J$254,$B40),COUNTIFS(DB_Q9!$E$5:$E$254,$J$4,DB_Q9!$B$5:$B$254,E$26,DB_Q9!$J$5:$J$254,$B40))</f>
        <v>2</v>
      </c>
      <c r="F40" s="365">
        <f>IF($J$4="Todas",COUNTIFS(DB_Q9!$B$5:$B$254,F$26,DB_Q9!$J$5:$J$254,$B40),COUNTIFS(DB_Q9!$E$5:$E$254,$J$4,DB_Q9!$B$5:$B$254,F$26,DB_Q9!$J$5:$J$254,$B40))</f>
        <v>0</v>
      </c>
      <c r="G40" s="365">
        <f>IF($J$4="Todas",COUNTIFS(DB_Q9!$B$5:$B$254,G$26,DB_Q9!$J$5:$J$254,$B40),COUNTIFS(DB_Q9!$E$5:$E$254,$J$4,DB_Q9!$B$5:$B$254,G$26,DB_Q9!$J$5:$J$254,$B40))</f>
        <v>1</v>
      </c>
      <c r="H40" s="365">
        <f>IF($J$4="Todas",COUNTIFS(DB_Q9!$B$5:$B$254,H$26,DB_Q9!$J$5:$J$254,$B40),COUNTIFS(DB_Q9!$E$5:$E$254,$J$4,DB_Q9!$B$5:$B$254,H$26,DB_Q9!$J$5:$J$254,$B40))</f>
        <v>0</v>
      </c>
      <c r="I40" s="365">
        <f>IF($J$4="Todas",COUNTIFS(DB_Q9!$B$5:$B$254,I$26,DB_Q9!$J$5:$J$254,$B40),COUNTIFS(DB_Q9!$E$5:$E$254,$J$4,DB_Q9!$B$5:$B$254,I$26,DB_Q9!$J$5:$J$254,$B40))</f>
        <v>0</v>
      </c>
      <c r="J40" s="365">
        <f>IF($J$4="Todas",COUNTIFS(DB_Q9!$B$5:$B$254,J$26,DB_Q9!$J$5:$J$254,$B40),COUNTIFS(DB_Q9!$E$5:$E$254,$J$4,DB_Q9!$B$5:$B$254,J$26,DB_Q9!$J$5:$J$254,$B40))</f>
        <v>0</v>
      </c>
      <c r="K40" s="365">
        <f>IF($J$4="Todas",COUNTIFS(DB_Q9!$B$5:$B$254,K$26,DB_Q9!$J$5:$J$254,$B40),COUNTIFS(DB_Q9!$E$5:$E$254,$J$4,DB_Q9!$B$5:$B$254,K$26,DB_Q9!$J$5:$J$254,$B40))</f>
        <v>3</v>
      </c>
      <c r="L40" s="365">
        <f>IF($J$4="Todas",COUNTIFS(DB_Q9!$B$5:$B$254,L$26,DB_Q9!$J$5:$J$254,$B40),COUNTIFS(DB_Q9!$E$5:$E$254,$J$4,DB_Q9!$B$5:$B$254,L$26,DB_Q9!$J$5:$J$254,$B40))</f>
        <v>0</v>
      </c>
      <c r="M40" s="366">
        <f t="shared" si="15"/>
        <v>0</v>
      </c>
      <c r="N40" s="366">
        <f t="shared" si="15"/>
        <v>0.1111111111111111</v>
      </c>
      <c r="O40" s="366">
        <f t="shared" si="15"/>
        <v>0</v>
      </c>
      <c r="P40" s="366">
        <f t="shared" si="15"/>
        <v>2.0833333333333332E-2</v>
      </c>
      <c r="Q40" s="366">
        <f t="shared" si="15"/>
        <v>0</v>
      </c>
      <c r="R40" s="366">
        <f t="shared" si="15"/>
        <v>0</v>
      </c>
      <c r="S40" s="366">
        <f t="shared" si="15"/>
        <v>0</v>
      </c>
      <c r="T40" s="366">
        <f t="shared" si="15"/>
        <v>5.1724137931034482E-2</v>
      </c>
      <c r="U40" s="366">
        <f t="shared" si="15"/>
        <v>0</v>
      </c>
    </row>
    <row r="41" spans="2:27" s="282" customFormat="1" ht="13.5" thickTop="1">
      <c r="D41" s="269">
        <f>IF($J$4="Todas",COUNTIFS(DB_Q9!$B$5:$B$254,D$26,DB_Q9!$G$5:$G$254,1),COUNTIFS(DB_Q9!$B$5:$B$254,D$26,DB_Q9!$E$5:$E$254,$J$4,DB_Q9!$G$5:$G$254,1))</f>
        <v>14</v>
      </c>
      <c r="E41" s="269">
        <f>IF($J$4="Todas",COUNTIFS(DB_Q9!$B$5:$B$254,E$26,DB_Q9!$G$5:$G$254,1),COUNTIFS(DB_Q9!$B$5:$B$254,E$26,DB_Q9!$E$5:$E$254,$J$4,DB_Q9!$G$5:$G$254,1))</f>
        <v>18</v>
      </c>
      <c r="F41" s="269">
        <f>IF($J$4="Todas",COUNTIFS(DB_Q9!$B$5:$B$254,F$26,DB_Q9!$G$5:$G$254,1),COUNTIFS(DB_Q9!$B$5:$B$254,F$26,DB_Q9!$E$5:$E$254,$J$4,DB_Q9!$G$5:$G$254,1))</f>
        <v>4</v>
      </c>
      <c r="G41" s="269">
        <f>IF($J$4="Todas",COUNTIFS(DB_Q9!$B$5:$B$254,G$26,DB_Q9!$G$5:$G$254,1),COUNTIFS(DB_Q9!$B$5:$B$254,G$26,DB_Q9!$E$5:$E$254,$J$4,DB_Q9!$G$5:$G$254,1))</f>
        <v>48</v>
      </c>
      <c r="H41" s="269">
        <f>IF($J$4="Todas",COUNTIFS(DB_Q9!$B$5:$B$254,H$26,DB_Q9!$G$5:$G$254,1),COUNTIFS(DB_Q9!$B$5:$B$254,H$26,DB_Q9!$E$5:$E$254,$J$4,DB_Q9!$G$5:$G$254,1))</f>
        <v>16</v>
      </c>
      <c r="I41" s="269">
        <f>IF($J$4="Todas",COUNTIFS(DB_Q9!$B$5:$B$254,I$26,DB_Q9!$G$5:$G$254,1),COUNTIFS(DB_Q9!$B$5:$B$254,I$26,DB_Q9!$E$5:$E$254,$J$4,DB_Q9!$G$5:$G$254,1))</f>
        <v>5</v>
      </c>
      <c r="J41" s="269">
        <f>IF($J$4="Todas",COUNTIFS(DB_Q9!$B$5:$B$254,J$26,DB_Q9!$G$5:$G$254,1),COUNTIFS(DB_Q9!$B$5:$B$254,J$26,DB_Q9!$E$5:$E$254,$J$4,DB_Q9!$G$5:$G$254,1))</f>
        <v>14</v>
      </c>
      <c r="K41" s="269">
        <f>IF($J$4="Todas",COUNTIFS(DB_Q9!$B$5:$B$254,K$26,DB_Q9!$G$5:$G$254,1),COUNTIFS(DB_Q9!$B$5:$B$254,K$26,DB_Q9!$E$5:$E$254,$J$4,DB_Q9!$G$5:$G$254,1))</f>
        <v>58</v>
      </c>
      <c r="L41" s="269">
        <f>IF($J$4="Todas",COUNTIFS(DB_Q9!$B$5:$B$254,L$26,DB_Q9!$G$5:$G$254,1),COUNTIFS(DB_Q9!$B$5:$B$254,L$26,DB_Q9!$E$5:$E$254,$J$4,DB_Q9!$G$5:$G$254,1))</f>
        <v>9</v>
      </c>
      <c r="M41" s="342"/>
      <c r="N41" s="342"/>
      <c r="O41" s="342"/>
      <c r="P41" s="342"/>
      <c r="Q41" s="342"/>
      <c r="R41" s="342"/>
      <c r="S41" s="342"/>
      <c r="T41" s="342"/>
      <c r="U41" s="342"/>
    </row>
    <row r="42" spans="2:27" s="282" customFormat="1">
      <c r="D42" s="190"/>
      <c r="E42" s="190"/>
      <c r="F42" s="248"/>
      <c r="G42" s="248"/>
      <c r="H42" s="190"/>
      <c r="I42" s="190"/>
      <c r="J42" s="190"/>
      <c r="K42" s="248"/>
      <c r="L42" s="248"/>
      <c r="M42" s="248"/>
      <c r="N42" s="190"/>
      <c r="O42" s="190"/>
      <c r="P42" s="190"/>
      <c r="Q42" s="190"/>
      <c r="R42" s="248"/>
      <c r="S42" s="248"/>
      <c r="T42" s="248"/>
      <c r="U42" s="248"/>
      <c r="V42" s="190"/>
      <c r="W42" s="190"/>
      <c r="X42" s="190"/>
      <c r="Y42" s="248"/>
      <c r="Z42" s="248"/>
      <c r="AA42" s="248"/>
    </row>
    <row r="43" spans="2:27" s="342" customFormat="1">
      <c r="T43" s="370"/>
    </row>
    <row r="44" spans="2:27" s="274" customFormat="1">
      <c r="D44" s="343" t="s">
        <v>295</v>
      </c>
      <c r="E44" s="343"/>
      <c r="F44" s="343"/>
      <c r="G44" s="343"/>
      <c r="H44" s="343"/>
      <c r="I44" s="343"/>
      <c r="J44" s="343"/>
      <c r="K44" s="343"/>
      <c r="L44" s="279"/>
      <c r="M44" s="279"/>
      <c r="N44" s="279"/>
      <c r="O44" s="279"/>
      <c r="P44" s="279"/>
      <c r="Q44" s="279"/>
      <c r="R44" s="279"/>
      <c r="S44" s="279"/>
      <c r="T44" s="371"/>
      <c r="U44" s="371"/>
    </row>
    <row r="45" spans="2:27" s="188" customFormat="1">
      <c r="B45" s="344" t="s">
        <v>91</v>
      </c>
      <c r="C45" s="345"/>
      <c r="D45" s="346" t="s">
        <v>247</v>
      </c>
      <c r="E45" s="346" t="s">
        <v>248</v>
      </c>
      <c r="F45" s="346" t="s">
        <v>249</v>
      </c>
      <c r="G45" s="346" t="s">
        <v>250</v>
      </c>
      <c r="H45" s="346" t="s">
        <v>253</v>
      </c>
      <c r="I45" s="346" t="s">
        <v>251</v>
      </c>
      <c r="J45" s="346" t="s">
        <v>252</v>
      </c>
      <c r="K45" s="346" t="s">
        <v>90</v>
      </c>
      <c r="L45" s="347" t="s">
        <v>247</v>
      </c>
      <c r="M45" s="347" t="s">
        <v>248</v>
      </c>
      <c r="N45" s="347" t="s">
        <v>249</v>
      </c>
      <c r="O45" s="347" t="s">
        <v>250</v>
      </c>
      <c r="P45" s="347" t="s">
        <v>253</v>
      </c>
      <c r="Q45" s="347" t="s">
        <v>251</v>
      </c>
      <c r="R45" s="347" t="s">
        <v>252</v>
      </c>
      <c r="S45" s="347" t="s">
        <v>90</v>
      </c>
      <c r="T45" s="252"/>
      <c r="U45" s="252"/>
    </row>
    <row r="46" spans="2:27">
      <c r="B46" s="348" t="s">
        <v>90</v>
      </c>
      <c r="C46" s="349">
        <f>VLOOKUP(B46,$B$8:$C$10,2,)</f>
        <v>4.3010806451612899E-2</v>
      </c>
      <c r="D46" s="350">
        <f>IF($J$4="Todas",COUNTIFS(DB_Q9!$D$5:$D$254,D$45,DB_Q9!$H$5:$H$254,$B27),COUNTIFS(DB_Q9!$E$5:$E$254,$J$4,DB_Q9!$D$5:$D$254,D$45,DB_Q9!$H$5:$H$254,$B27))</f>
        <v>0</v>
      </c>
      <c r="E46" s="350">
        <f>IF($J$4="Todas",COUNTIFS(DB_Q9!$D$5:$D$254,E$45,DB_Q9!$H$5:$H$254,$B27),COUNTIFS(DB_Q9!$E$5:$E$254,$J$4,DB_Q9!$D$5:$D$254,E$45,DB_Q9!$H$5:$H$254,$B27))</f>
        <v>0</v>
      </c>
      <c r="F46" s="350">
        <f>IF($J$4="Todas",COUNTIFS(DB_Q9!$D$5:$D$254,F$45,DB_Q9!$H$5:$H$254,$B27),COUNTIFS(DB_Q9!$E$5:$E$254,$J$4,DB_Q9!$D$5:$D$254,F$45,DB_Q9!$H$5:$H$254,$B27))</f>
        <v>1</v>
      </c>
      <c r="G46" s="350">
        <f>IF($J$4="Todas",COUNTIFS(DB_Q9!$D$5:$D$254,G$45,DB_Q9!$H$5:$H$254,$B27),COUNTIFS(DB_Q9!$E$5:$E$254,$J$4,DB_Q9!$D$5:$D$254,G$45,DB_Q9!$H$5:$H$254,$B27))</f>
        <v>2</v>
      </c>
      <c r="H46" s="350">
        <f>IF($J$4="Todas",COUNTIFS(DB_Q9!$D$5:$D$254,H$45,DB_Q9!$H$5:$H$254,$B27),COUNTIFS(DB_Q9!$E$5:$E$254,$J$4,DB_Q9!$D$5:$D$254,H$45,DB_Q9!$H$5:$H$254,$B27))</f>
        <v>1</v>
      </c>
      <c r="I46" s="350">
        <f>IF($J$4="Todas",COUNTIFS(DB_Q9!$D$5:$D$254,I$45,DB_Q9!$H$5:$H$254,$B27),COUNTIFS(DB_Q9!$E$5:$E$254,$J$4,DB_Q9!$D$5:$D$254,I$45,DB_Q9!$H$5:$H$254,$B27))</f>
        <v>4</v>
      </c>
      <c r="J46" s="350">
        <f>IF($J$4="Todas",COUNTIFS(DB_Q9!$D$5:$D$254,J$45,DB_Q9!$H$5:$H$254,$B27),COUNTIFS(DB_Q9!$E$5:$E$254,$J$4,DB_Q9!$D$5:$D$254,J$45,DB_Q9!$H$5:$H$254,$B27))</f>
        <v>0</v>
      </c>
      <c r="K46" s="350">
        <f>IF($J$4="Todas",COUNTIFS(DB_Q9!$D$5:$D$254,K$45,DB_Q9!$H$5:$H$254,$B27),COUNTIFS(DB_Q9!$E$5:$E$254,$J$4,DB_Q9!$D$5:$D$254,K$45,DB_Q9!$H$5:$H$254,$B27))</f>
        <v>0</v>
      </c>
      <c r="L46" s="351">
        <f t="shared" ref="L46:S53" si="17">IFERROR(D46/D$60,)</f>
        <v>0</v>
      </c>
      <c r="M46" s="351">
        <f t="shared" si="17"/>
        <v>0</v>
      </c>
      <c r="N46" s="351">
        <f t="shared" si="17"/>
        <v>3.4482758620689655E-2</v>
      </c>
      <c r="O46" s="351">
        <f t="shared" si="17"/>
        <v>6.8965517241379309E-2</v>
      </c>
      <c r="P46" s="351">
        <f t="shared" si="17"/>
        <v>5.8823529411764705E-2</v>
      </c>
      <c r="Q46" s="351">
        <f t="shared" si="17"/>
        <v>0.16666666666666666</v>
      </c>
      <c r="R46" s="351">
        <f t="shared" si="17"/>
        <v>0</v>
      </c>
      <c r="S46" s="351">
        <f t="shared" si="17"/>
        <v>0</v>
      </c>
      <c r="T46" s="253"/>
      <c r="U46" s="253"/>
    </row>
    <row r="47" spans="2:27">
      <c r="B47" s="352" t="s">
        <v>0</v>
      </c>
      <c r="C47" s="299">
        <f t="shared" ref="C47:C48" si="18">VLOOKUP(B47,$B$8:$C$10,2,)</f>
        <v>0.36559139784946237</v>
      </c>
      <c r="D47" s="300">
        <f>IF($J$4="Todas",COUNTIFS(DB_Q9!$D$5:$D$254,D$45,DB_Q9!$H$5:$H$254,$B28),COUNTIFS(DB_Q9!$E$5:$E$254,$J$4,DB_Q9!$D$5:$D$254,D$45,DB_Q9!$H$5:$H$254,$B28))</f>
        <v>22</v>
      </c>
      <c r="E47" s="300">
        <f>IF($J$4="Todas",COUNTIFS(DB_Q9!$D$5:$D$254,E$45,DB_Q9!$H$5:$H$254,$B28),COUNTIFS(DB_Q9!$E$5:$E$254,$J$4,DB_Q9!$D$5:$D$254,E$45,DB_Q9!$H$5:$H$254,$B28))</f>
        <v>18</v>
      </c>
      <c r="F47" s="300">
        <f>IF($J$4="Todas",COUNTIFS(DB_Q9!$D$5:$D$254,F$45,DB_Q9!$H$5:$H$254,$B28),COUNTIFS(DB_Q9!$E$5:$E$254,$J$4,DB_Q9!$D$5:$D$254,F$45,DB_Q9!$H$5:$H$254,$B28))</f>
        <v>4</v>
      </c>
      <c r="G47" s="300">
        <f>IF($J$4="Todas",COUNTIFS(DB_Q9!$D$5:$D$254,G$45,DB_Q9!$H$5:$H$254,$B28),COUNTIFS(DB_Q9!$E$5:$E$254,$J$4,DB_Q9!$D$5:$D$254,G$45,DB_Q9!$H$5:$H$254,$B28))</f>
        <v>14</v>
      </c>
      <c r="H47" s="300">
        <f>IF($J$4="Todas",COUNTIFS(DB_Q9!$D$5:$D$254,H$45,DB_Q9!$H$5:$H$254,$B28),COUNTIFS(DB_Q9!$E$5:$E$254,$J$4,DB_Q9!$D$5:$D$254,H$45,DB_Q9!$H$5:$H$254,$B28))</f>
        <v>0</v>
      </c>
      <c r="I47" s="300">
        <f>IF($J$4="Todas",COUNTIFS(DB_Q9!$D$5:$D$254,I$45,DB_Q9!$H$5:$H$254,$B28),COUNTIFS(DB_Q9!$E$5:$E$254,$J$4,DB_Q9!$D$5:$D$254,I$45,DB_Q9!$H$5:$H$254,$B28))</f>
        <v>5</v>
      </c>
      <c r="J47" s="300">
        <f>IF($J$4="Todas",COUNTIFS(DB_Q9!$D$5:$D$254,J$45,DB_Q9!$H$5:$H$254,$B28),COUNTIFS(DB_Q9!$E$5:$E$254,$J$4,DB_Q9!$D$5:$D$254,J$45,DB_Q9!$H$5:$H$254,$B28))</f>
        <v>4</v>
      </c>
      <c r="K47" s="300">
        <f>IF($J$4="Todas",COUNTIFS(DB_Q9!$D$5:$D$254,K$45,DB_Q9!$H$5:$H$254,$B28),COUNTIFS(DB_Q9!$E$5:$E$254,$J$4,DB_Q9!$D$5:$D$254,K$45,DB_Q9!$H$5:$H$254,$B28))</f>
        <v>1</v>
      </c>
      <c r="L47" s="301">
        <f t="shared" si="17"/>
        <v>0.57894736842105265</v>
      </c>
      <c r="M47" s="301">
        <f t="shared" si="17"/>
        <v>0.52941176470588236</v>
      </c>
      <c r="N47" s="301">
        <f t="shared" si="17"/>
        <v>0.13793103448275862</v>
      </c>
      <c r="O47" s="301">
        <f t="shared" si="17"/>
        <v>0.48275862068965519</v>
      </c>
      <c r="P47" s="301">
        <f t="shared" si="17"/>
        <v>0</v>
      </c>
      <c r="Q47" s="301">
        <f t="shared" si="17"/>
        <v>0.20833333333333334</v>
      </c>
      <c r="R47" s="301">
        <f t="shared" si="17"/>
        <v>0.5</v>
      </c>
      <c r="S47" s="301">
        <f t="shared" si="17"/>
        <v>0.14285714285714285</v>
      </c>
      <c r="T47" s="253"/>
      <c r="U47" s="253"/>
    </row>
    <row r="48" spans="2:27" ht="13.5" thickBot="1">
      <c r="B48" s="353" t="s">
        <v>89</v>
      </c>
      <c r="C48" s="305">
        <f t="shared" si="18"/>
        <v>0.59139784946236562</v>
      </c>
      <c r="D48" s="354">
        <f>IF($J$4="Todas",COUNTIFS(DB_Q9!$D$5:$D$254,D$45,DB_Q9!$H$5:$H$254,$B29),COUNTIFS(DB_Q9!$E$5:$E$254,$J$4,DB_Q9!$D$5:$D$254,D$45,DB_Q9!$H$5:$H$254,$B29))</f>
        <v>16</v>
      </c>
      <c r="E48" s="354">
        <f>IF($J$4="Todas",COUNTIFS(DB_Q9!$D$5:$D$254,E$45,DB_Q9!$H$5:$H$254,$B29),COUNTIFS(DB_Q9!$E$5:$E$254,$J$4,DB_Q9!$D$5:$D$254,E$45,DB_Q9!$H$5:$H$254,$B29))</f>
        <v>16</v>
      </c>
      <c r="F48" s="354">
        <f>IF($J$4="Todas",COUNTIFS(DB_Q9!$D$5:$D$254,F$45,DB_Q9!$H$5:$H$254,$B29),COUNTIFS(DB_Q9!$E$5:$E$254,$J$4,DB_Q9!$D$5:$D$254,F$45,DB_Q9!$H$5:$H$254,$B29))</f>
        <v>24</v>
      </c>
      <c r="G48" s="354">
        <f>IF($J$4="Todas",COUNTIFS(DB_Q9!$D$5:$D$254,G$45,DB_Q9!$H$5:$H$254,$B29),COUNTIFS(DB_Q9!$E$5:$E$254,$J$4,DB_Q9!$D$5:$D$254,G$45,DB_Q9!$H$5:$H$254,$B29))</f>
        <v>13</v>
      </c>
      <c r="H48" s="354">
        <f>IF($J$4="Todas",COUNTIFS(DB_Q9!$D$5:$D$254,H$45,DB_Q9!$H$5:$H$254,$B29),COUNTIFS(DB_Q9!$E$5:$E$254,$J$4,DB_Q9!$D$5:$D$254,H$45,DB_Q9!$H$5:$H$254,$B29))</f>
        <v>16</v>
      </c>
      <c r="I48" s="354">
        <f>IF($J$4="Todas",COUNTIFS(DB_Q9!$D$5:$D$254,I$45,DB_Q9!$H$5:$H$254,$B29),COUNTIFS(DB_Q9!$E$5:$E$254,$J$4,DB_Q9!$D$5:$D$254,I$45,DB_Q9!$H$5:$H$254,$B29))</f>
        <v>15</v>
      </c>
      <c r="J48" s="354">
        <f>IF($J$4="Todas",COUNTIFS(DB_Q9!$D$5:$D$254,J$45,DB_Q9!$H$5:$H$254,$B29),COUNTIFS(DB_Q9!$E$5:$E$254,$J$4,DB_Q9!$D$5:$D$254,J$45,DB_Q9!$H$5:$H$254,$B29))</f>
        <v>4</v>
      </c>
      <c r="K48" s="354">
        <f>IF($J$4="Todas",COUNTIFS(DB_Q9!$D$5:$D$254,K$45,DB_Q9!$H$5:$H$254,$B29),COUNTIFS(DB_Q9!$E$5:$E$254,$J$4,DB_Q9!$D$5:$D$254,K$45,DB_Q9!$H$5:$H$254,$B29))</f>
        <v>6</v>
      </c>
      <c r="L48" s="355">
        <f t="shared" si="17"/>
        <v>0.42105263157894735</v>
      </c>
      <c r="M48" s="355">
        <f t="shared" si="17"/>
        <v>0.47058823529411764</v>
      </c>
      <c r="N48" s="355">
        <f t="shared" si="17"/>
        <v>0.82758620689655171</v>
      </c>
      <c r="O48" s="355">
        <f t="shared" si="17"/>
        <v>0.44827586206896552</v>
      </c>
      <c r="P48" s="355">
        <f t="shared" si="17"/>
        <v>0.94117647058823528</v>
      </c>
      <c r="Q48" s="355">
        <f t="shared" si="17"/>
        <v>0.625</v>
      </c>
      <c r="R48" s="355">
        <f t="shared" si="17"/>
        <v>0.5</v>
      </c>
      <c r="S48" s="355">
        <f t="shared" si="17"/>
        <v>0.8571428571428571</v>
      </c>
      <c r="T48" s="253"/>
      <c r="U48" s="253"/>
    </row>
    <row r="49" spans="2:21" ht="13.5" thickTop="1">
      <c r="B49" s="356" t="s">
        <v>38</v>
      </c>
      <c r="C49" s="357">
        <f>VLOOKUP(B49,$B$11:$C$15,2,)</f>
        <v>0.17741935483870969</v>
      </c>
      <c r="D49" s="358">
        <f>IF($J$4="Todas",COUNTIFS(DB_Q9!$D$5:$D$254,D$45,DB_Q9!$I$5:$I$254,$B30),COUNTIFS(DB_Q9!$E$5:$E$254,$J$4,DB_Q9!$D$5:$D$254,D$45,DB_Q9!$I$5:$I$254,$B30))</f>
        <v>8</v>
      </c>
      <c r="E49" s="358">
        <f>IF($J$4="Todas",COUNTIFS(DB_Q9!$D$5:$D$254,E$45,DB_Q9!$I$5:$I$254,$B30),COUNTIFS(DB_Q9!$E$5:$E$254,$J$4,DB_Q9!$D$5:$D$254,E$45,DB_Q9!$I$5:$I$254,$B30))</f>
        <v>4</v>
      </c>
      <c r="F49" s="358">
        <f>IF($J$4="Todas",COUNTIFS(DB_Q9!$D$5:$D$254,F$45,DB_Q9!$I$5:$I$254,$B30),COUNTIFS(DB_Q9!$E$5:$E$254,$J$4,DB_Q9!$D$5:$D$254,F$45,DB_Q9!$I$5:$I$254,$B30))</f>
        <v>7</v>
      </c>
      <c r="G49" s="358">
        <f>IF($J$4="Todas",COUNTIFS(DB_Q9!$D$5:$D$254,G$45,DB_Q9!$I$5:$I$254,$B30),COUNTIFS(DB_Q9!$E$5:$E$254,$J$4,DB_Q9!$D$5:$D$254,G$45,DB_Q9!$I$5:$I$254,$B30))</f>
        <v>3</v>
      </c>
      <c r="H49" s="358">
        <f>IF($J$4="Todas",COUNTIFS(DB_Q9!$D$5:$D$254,H$45,DB_Q9!$I$5:$I$254,$B30),COUNTIFS(DB_Q9!$E$5:$E$254,$J$4,DB_Q9!$D$5:$D$254,H$45,DB_Q9!$I$5:$I$254,$B30))</f>
        <v>2</v>
      </c>
      <c r="I49" s="358">
        <f>IF($J$4="Todas",COUNTIFS(DB_Q9!$D$5:$D$254,I$45,DB_Q9!$I$5:$I$254,$B30),COUNTIFS(DB_Q9!$E$5:$E$254,$J$4,DB_Q9!$D$5:$D$254,I$45,DB_Q9!$I$5:$I$254,$B30))</f>
        <v>3</v>
      </c>
      <c r="J49" s="358">
        <f>IF($J$4="Todas",COUNTIFS(DB_Q9!$D$5:$D$254,J$45,DB_Q9!$I$5:$I$254,$B30),COUNTIFS(DB_Q9!$E$5:$E$254,$J$4,DB_Q9!$D$5:$D$254,J$45,DB_Q9!$I$5:$I$254,$B30))</f>
        <v>4</v>
      </c>
      <c r="K49" s="358">
        <f>IF($J$4="Todas",COUNTIFS(DB_Q9!$D$5:$D$254,K$45,DB_Q9!$I$5:$I$254,$B30),COUNTIFS(DB_Q9!$E$5:$E$254,$J$4,DB_Q9!$D$5:$D$254,K$45,DB_Q9!$I$5:$I$254,$B30))</f>
        <v>2</v>
      </c>
      <c r="L49" s="359">
        <f t="shared" si="17"/>
        <v>0.21052631578947367</v>
      </c>
      <c r="M49" s="359">
        <f t="shared" si="17"/>
        <v>0.11764705882352941</v>
      </c>
      <c r="N49" s="359">
        <f t="shared" si="17"/>
        <v>0.2413793103448276</v>
      </c>
      <c r="O49" s="359">
        <f t="shared" si="17"/>
        <v>0.10344827586206896</v>
      </c>
      <c r="P49" s="359">
        <f t="shared" si="17"/>
        <v>0.11764705882352941</v>
      </c>
      <c r="Q49" s="359">
        <f t="shared" si="17"/>
        <v>0.125</v>
      </c>
      <c r="R49" s="359">
        <f t="shared" si="17"/>
        <v>0.5</v>
      </c>
      <c r="S49" s="359">
        <f t="shared" si="17"/>
        <v>0.2857142857142857</v>
      </c>
      <c r="T49" s="369"/>
      <c r="U49" s="369"/>
    </row>
    <row r="50" spans="2:21">
      <c r="B50" s="360" t="s">
        <v>39</v>
      </c>
      <c r="C50" s="315">
        <f t="shared" ref="C50:C53" si="19">VLOOKUP(B50,$B$11:$C$15,2,)</f>
        <v>0.26881720430107525</v>
      </c>
      <c r="D50" s="361">
        <f>IF($J$4="Todas",COUNTIFS(DB_Q9!$D$5:$D$254,D$45,DB_Q9!$I$5:$I$254,$B31),COUNTIFS(DB_Q9!$E$5:$E$254,$J$4,DB_Q9!$D$5:$D$254,D$45,DB_Q9!$I$5:$I$254,$B31))</f>
        <v>4</v>
      </c>
      <c r="E50" s="361">
        <f>IF($J$4="Todas",COUNTIFS(DB_Q9!$D$5:$D$254,E$45,DB_Q9!$I$5:$I$254,$B31),COUNTIFS(DB_Q9!$E$5:$E$254,$J$4,DB_Q9!$D$5:$D$254,E$45,DB_Q9!$I$5:$I$254,$B31))</f>
        <v>10</v>
      </c>
      <c r="F50" s="361">
        <f>IF($J$4="Todas",COUNTIFS(DB_Q9!$D$5:$D$254,F$45,DB_Q9!$I$5:$I$254,$B31),COUNTIFS(DB_Q9!$E$5:$E$254,$J$4,DB_Q9!$D$5:$D$254,F$45,DB_Q9!$I$5:$I$254,$B31))</f>
        <v>10</v>
      </c>
      <c r="G50" s="361">
        <f>IF($J$4="Todas",COUNTIFS(DB_Q9!$D$5:$D$254,G$45,DB_Q9!$I$5:$I$254,$B31),COUNTIFS(DB_Q9!$E$5:$E$254,$J$4,DB_Q9!$D$5:$D$254,G$45,DB_Q9!$I$5:$I$254,$B31))</f>
        <v>7</v>
      </c>
      <c r="H50" s="361">
        <f>IF($J$4="Todas",COUNTIFS(DB_Q9!$D$5:$D$254,H$45,DB_Q9!$I$5:$I$254,$B31),COUNTIFS(DB_Q9!$E$5:$E$254,$J$4,DB_Q9!$D$5:$D$254,H$45,DB_Q9!$I$5:$I$254,$B31))</f>
        <v>6</v>
      </c>
      <c r="I50" s="361">
        <f>IF($J$4="Todas",COUNTIFS(DB_Q9!$D$5:$D$254,I$45,DB_Q9!$I$5:$I$254,$B31),COUNTIFS(DB_Q9!$E$5:$E$254,$J$4,DB_Q9!$D$5:$D$254,I$45,DB_Q9!$I$5:$I$254,$B31))</f>
        <v>11</v>
      </c>
      <c r="J50" s="361">
        <f>IF($J$4="Todas",COUNTIFS(DB_Q9!$D$5:$D$254,J$45,DB_Q9!$I$5:$I$254,$B31),COUNTIFS(DB_Q9!$E$5:$E$254,$J$4,DB_Q9!$D$5:$D$254,J$45,DB_Q9!$I$5:$I$254,$B31))</f>
        <v>0</v>
      </c>
      <c r="K50" s="361">
        <f>IF($J$4="Todas",COUNTIFS(DB_Q9!$D$5:$D$254,K$45,DB_Q9!$I$5:$I$254,$B31),COUNTIFS(DB_Q9!$E$5:$E$254,$J$4,DB_Q9!$D$5:$D$254,K$45,DB_Q9!$I$5:$I$254,$B31))</f>
        <v>2</v>
      </c>
      <c r="L50" s="362">
        <f t="shared" si="17"/>
        <v>0.10526315789473684</v>
      </c>
      <c r="M50" s="362">
        <f t="shared" si="17"/>
        <v>0.29411764705882354</v>
      </c>
      <c r="N50" s="362">
        <f t="shared" si="17"/>
        <v>0.34482758620689657</v>
      </c>
      <c r="O50" s="362">
        <f t="shared" si="17"/>
        <v>0.2413793103448276</v>
      </c>
      <c r="P50" s="362">
        <f t="shared" si="17"/>
        <v>0.35294117647058826</v>
      </c>
      <c r="Q50" s="362">
        <f t="shared" si="17"/>
        <v>0.45833333333333331</v>
      </c>
      <c r="R50" s="362">
        <f t="shared" si="17"/>
        <v>0</v>
      </c>
      <c r="S50" s="362">
        <f t="shared" si="17"/>
        <v>0.2857142857142857</v>
      </c>
      <c r="T50" s="369"/>
      <c r="U50" s="369"/>
    </row>
    <row r="51" spans="2:21">
      <c r="B51" s="360" t="s">
        <v>40</v>
      </c>
      <c r="C51" s="315">
        <f t="shared" si="19"/>
        <v>3.7634408602150539E-2</v>
      </c>
      <c r="D51" s="361">
        <f>IF($J$4="Todas",COUNTIFS(DB_Q9!$D$5:$D$254,D$45,DB_Q9!$I$5:$I$254,$B32),COUNTIFS(DB_Q9!$E$5:$E$254,$J$4,DB_Q9!$D$5:$D$254,D$45,DB_Q9!$I$5:$I$254,$B32))</f>
        <v>0</v>
      </c>
      <c r="E51" s="361">
        <f>IF($J$4="Todas",COUNTIFS(DB_Q9!$D$5:$D$254,E$45,DB_Q9!$I$5:$I$254,$B32),COUNTIFS(DB_Q9!$E$5:$E$254,$J$4,DB_Q9!$D$5:$D$254,E$45,DB_Q9!$I$5:$I$254,$B32))</f>
        <v>0</v>
      </c>
      <c r="F51" s="361">
        <f>IF($J$4="Todas",COUNTIFS(DB_Q9!$D$5:$D$254,F$45,DB_Q9!$I$5:$I$254,$B32),COUNTIFS(DB_Q9!$E$5:$E$254,$J$4,DB_Q9!$D$5:$D$254,F$45,DB_Q9!$I$5:$I$254,$B32))</f>
        <v>0</v>
      </c>
      <c r="G51" s="361">
        <f>IF($J$4="Todas",COUNTIFS(DB_Q9!$D$5:$D$254,G$45,DB_Q9!$I$5:$I$254,$B32),COUNTIFS(DB_Q9!$E$5:$E$254,$J$4,DB_Q9!$D$5:$D$254,G$45,DB_Q9!$I$5:$I$254,$B32))</f>
        <v>1</v>
      </c>
      <c r="H51" s="361">
        <f>IF($J$4="Todas",COUNTIFS(DB_Q9!$D$5:$D$254,H$45,DB_Q9!$I$5:$I$254,$B32),COUNTIFS(DB_Q9!$E$5:$E$254,$J$4,DB_Q9!$D$5:$D$254,H$45,DB_Q9!$I$5:$I$254,$B32))</f>
        <v>4</v>
      </c>
      <c r="I51" s="361">
        <f>IF($J$4="Todas",COUNTIFS(DB_Q9!$D$5:$D$254,I$45,DB_Q9!$I$5:$I$254,$B32),COUNTIFS(DB_Q9!$E$5:$E$254,$J$4,DB_Q9!$D$5:$D$254,I$45,DB_Q9!$I$5:$I$254,$B32))</f>
        <v>0</v>
      </c>
      <c r="J51" s="361">
        <f>IF($J$4="Todas",COUNTIFS(DB_Q9!$D$5:$D$254,J$45,DB_Q9!$I$5:$I$254,$B32),COUNTIFS(DB_Q9!$E$5:$E$254,$J$4,DB_Q9!$D$5:$D$254,J$45,DB_Q9!$I$5:$I$254,$B32))</f>
        <v>0</v>
      </c>
      <c r="K51" s="361">
        <f>IF($J$4="Todas",COUNTIFS(DB_Q9!$D$5:$D$254,K$45,DB_Q9!$I$5:$I$254,$B32),COUNTIFS(DB_Q9!$E$5:$E$254,$J$4,DB_Q9!$D$5:$D$254,K$45,DB_Q9!$I$5:$I$254,$B32))</f>
        <v>2</v>
      </c>
      <c r="L51" s="362">
        <f t="shared" si="17"/>
        <v>0</v>
      </c>
      <c r="M51" s="362">
        <f t="shared" si="17"/>
        <v>0</v>
      </c>
      <c r="N51" s="362">
        <f t="shared" si="17"/>
        <v>0</v>
      </c>
      <c r="O51" s="362">
        <f t="shared" si="17"/>
        <v>3.4482758620689655E-2</v>
      </c>
      <c r="P51" s="362">
        <f t="shared" si="17"/>
        <v>0.23529411764705882</v>
      </c>
      <c r="Q51" s="362">
        <f t="shared" si="17"/>
        <v>0</v>
      </c>
      <c r="R51" s="362">
        <f t="shared" si="17"/>
        <v>0</v>
      </c>
      <c r="S51" s="362">
        <f t="shared" si="17"/>
        <v>0.2857142857142857</v>
      </c>
      <c r="T51" s="369"/>
      <c r="U51" s="369"/>
    </row>
    <row r="52" spans="2:21">
      <c r="B52" s="360" t="s">
        <v>331</v>
      </c>
      <c r="C52" s="315">
        <f t="shared" si="19"/>
        <v>5.3763440860215058E-3</v>
      </c>
      <c r="D52" s="361">
        <f>IF($J$4="Todas",COUNTIFS(DB_Q9!$D$5:$D$254,D$45,DB_Q9!$I$5:$I$254,$B33),COUNTIFS(DB_Q9!$E$5:$E$254,$J$4,DB_Q9!$D$5:$D$254,D$45,DB_Q9!$I$5:$I$254,$B33))</f>
        <v>0</v>
      </c>
      <c r="E52" s="361">
        <f>IF($J$4="Todas",COUNTIFS(DB_Q9!$D$5:$D$254,E$45,DB_Q9!$I$5:$I$254,$B33),COUNTIFS(DB_Q9!$E$5:$E$254,$J$4,DB_Q9!$D$5:$D$254,E$45,DB_Q9!$I$5:$I$254,$B33))</f>
        <v>0</v>
      </c>
      <c r="F52" s="361">
        <f>IF($J$4="Todas",COUNTIFS(DB_Q9!$D$5:$D$254,F$45,DB_Q9!$I$5:$I$254,$B33),COUNTIFS(DB_Q9!$E$5:$E$254,$J$4,DB_Q9!$D$5:$D$254,F$45,DB_Q9!$I$5:$I$254,$B33))</f>
        <v>1</v>
      </c>
      <c r="G52" s="361">
        <f>IF($J$4="Todas",COUNTIFS(DB_Q9!$D$5:$D$254,G$45,DB_Q9!$I$5:$I$254,$B33),COUNTIFS(DB_Q9!$E$5:$E$254,$J$4,DB_Q9!$D$5:$D$254,G$45,DB_Q9!$I$5:$I$254,$B33))</f>
        <v>0</v>
      </c>
      <c r="H52" s="361">
        <f>IF($J$4="Todas",COUNTIFS(DB_Q9!$D$5:$D$254,H$45,DB_Q9!$I$5:$I$254,$B33),COUNTIFS(DB_Q9!$E$5:$E$254,$J$4,DB_Q9!$D$5:$D$254,H$45,DB_Q9!$I$5:$I$254,$B33))</f>
        <v>0</v>
      </c>
      <c r="I52" s="361">
        <f>IF($J$4="Todas",COUNTIFS(DB_Q9!$D$5:$D$254,I$45,DB_Q9!$I$5:$I$254,$B33),COUNTIFS(DB_Q9!$E$5:$E$254,$J$4,DB_Q9!$D$5:$D$254,I$45,DB_Q9!$I$5:$I$254,$B33))</f>
        <v>0</v>
      </c>
      <c r="J52" s="361">
        <f>IF($J$4="Todas",COUNTIFS(DB_Q9!$D$5:$D$254,J$45,DB_Q9!$I$5:$I$254,$B33),COUNTIFS(DB_Q9!$E$5:$E$254,$J$4,DB_Q9!$D$5:$D$254,J$45,DB_Q9!$I$5:$I$254,$B33))</f>
        <v>0</v>
      </c>
      <c r="K52" s="361">
        <f>IF($J$4="Todas",COUNTIFS(DB_Q9!$D$5:$D$254,K$45,DB_Q9!$I$5:$I$254,$B33),COUNTIFS(DB_Q9!$E$5:$E$254,$J$4,DB_Q9!$D$5:$D$254,K$45,DB_Q9!$I$5:$I$254,$B33))</f>
        <v>0</v>
      </c>
      <c r="L52" s="362">
        <f t="shared" si="17"/>
        <v>0</v>
      </c>
      <c r="M52" s="362">
        <f t="shared" si="17"/>
        <v>0</v>
      </c>
      <c r="N52" s="362">
        <f t="shared" si="17"/>
        <v>3.4482758620689655E-2</v>
      </c>
      <c r="O52" s="362">
        <f t="shared" si="17"/>
        <v>0</v>
      </c>
      <c r="P52" s="362">
        <f t="shared" si="17"/>
        <v>0</v>
      </c>
      <c r="Q52" s="362">
        <f t="shared" si="17"/>
        <v>0</v>
      </c>
      <c r="R52" s="362">
        <f t="shared" si="17"/>
        <v>0</v>
      </c>
      <c r="S52" s="362">
        <f t="shared" si="17"/>
        <v>0</v>
      </c>
      <c r="T52" s="369"/>
      <c r="U52" s="369"/>
    </row>
    <row r="53" spans="2:21" ht="13.5" thickBot="1">
      <c r="B53" s="363" t="s">
        <v>90</v>
      </c>
      <c r="C53" s="364">
        <f t="shared" si="19"/>
        <v>0.10215053763440861</v>
      </c>
      <c r="D53" s="365">
        <f>IF($J$4="Todas",COUNTIFS(DB_Q9!$D$5:$D$254,D$45,DB_Q9!$I$5:$I$254,$B34),COUNTIFS(DB_Q9!$E$5:$E$254,$J$4,DB_Q9!$D$5:$D$254,D$45,DB_Q9!$I$5:$I$254,$B34))</f>
        <v>4</v>
      </c>
      <c r="E53" s="365">
        <f>IF($J$4="Todas",COUNTIFS(DB_Q9!$D$5:$D$254,E$45,DB_Q9!$I$5:$I$254,$B34),COUNTIFS(DB_Q9!$E$5:$E$254,$J$4,DB_Q9!$D$5:$D$254,E$45,DB_Q9!$I$5:$I$254,$B34))</f>
        <v>2</v>
      </c>
      <c r="F53" s="365">
        <f>IF($J$4="Todas",COUNTIFS(DB_Q9!$D$5:$D$254,F$45,DB_Q9!$I$5:$I$254,$B34),COUNTIFS(DB_Q9!$E$5:$E$254,$J$4,DB_Q9!$D$5:$D$254,F$45,DB_Q9!$I$5:$I$254,$B34))</f>
        <v>6</v>
      </c>
      <c r="G53" s="365">
        <f>IF($J$4="Todas",COUNTIFS(DB_Q9!$D$5:$D$254,G$45,DB_Q9!$I$5:$I$254,$B34),COUNTIFS(DB_Q9!$E$5:$E$254,$J$4,DB_Q9!$D$5:$D$254,G$45,DB_Q9!$I$5:$I$254,$B34))</f>
        <v>2</v>
      </c>
      <c r="H53" s="365">
        <f>IF($J$4="Todas",COUNTIFS(DB_Q9!$D$5:$D$254,H$45,DB_Q9!$I$5:$I$254,$B34),COUNTIFS(DB_Q9!$E$5:$E$254,$J$4,DB_Q9!$D$5:$D$254,H$45,DB_Q9!$I$5:$I$254,$B34))</f>
        <v>4</v>
      </c>
      <c r="I53" s="365">
        <f>IF($J$4="Todas",COUNTIFS(DB_Q9!$D$5:$D$254,I$45,DB_Q9!$I$5:$I$254,$B34),COUNTIFS(DB_Q9!$E$5:$E$254,$J$4,DB_Q9!$D$5:$D$254,I$45,DB_Q9!$I$5:$I$254,$B34))</f>
        <v>1</v>
      </c>
      <c r="J53" s="365">
        <f>IF($J$4="Todas",COUNTIFS(DB_Q9!$D$5:$D$254,J$45,DB_Q9!$I$5:$I$254,$B34),COUNTIFS(DB_Q9!$E$5:$E$254,$J$4,DB_Q9!$D$5:$D$254,J$45,DB_Q9!$I$5:$I$254,$B34))</f>
        <v>0</v>
      </c>
      <c r="K53" s="365">
        <f>IF($J$4="Todas",COUNTIFS(DB_Q9!$D$5:$D$254,K$45,DB_Q9!$I$5:$I$254,$B34),COUNTIFS(DB_Q9!$E$5:$E$254,$J$4,DB_Q9!$D$5:$D$254,K$45,DB_Q9!$I$5:$I$254,$B34))</f>
        <v>0</v>
      </c>
      <c r="L53" s="366">
        <f t="shared" si="17"/>
        <v>0.10526315789473684</v>
      </c>
      <c r="M53" s="366">
        <f t="shared" si="17"/>
        <v>5.8823529411764705E-2</v>
      </c>
      <c r="N53" s="366">
        <f t="shared" si="17"/>
        <v>0.20689655172413793</v>
      </c>
      <c r="O53" s="366">
        <f t="shared" si="17"/>
        <v>6.8965517241379309E-2</v>
      </c>
      <c r="P53" s="366">
        <f t="shared" si="17"/>
        <v>0.23529411764705882</v>
      </c>
      <c r="Q53" s="366">
        <f t="shared" si="17"/>
        <v>4.1666666666666664E-2</v>
      </c>
      <c r="R53" s="366">
        <f t="shared" si="17"/>
        <v>0</v>
      </c>
      <c r="S53" s="366">
        <f t="shared" si="17"/>
        <v>0</v>
      </c>
      <c r="T53" s="369"/>
      <c r="U53" s="369"/>
    </row>
    <row r="54" spans="2:21" s="282" customFormat="1" ht="14.25" thickTop="1" thickBot="1">
      <c r="B54" s="323" t="s">
        <v>327</v>
      </c>
      <c r="C54" s="367"/>
      <c r="D54" s="368"/>
      <c r="E54" s="368"/>
      <c r="F54" s="368"/>
      <c r="G54" s="368"/>
      <c r="H54" s="368"/>
      <c r="I54" s="368"/>
      <c r="J54" s="368"/>
      <c r="K54" s="368"/>
      <c r="L54" s="369"/>
      <c r="M54" s="369"/>
      <c r="N54" s="369"/>
      <c r="O54" s="369"/>
      <c r="P54" s="369"/>
      <c r="Q54" s="369"/>
      <c r="R54" s="369"/>
      <c r="S54" s="369"/>
      <c r="T54" s="369"/>
      <c r="U54" s="369"/>
    </row>
    <row r="55" spans="2:21" ht="13.5" thickTop="1">
      <c r="B55" s="356" t="s">
        <v>328</v>
      </c>
      <c r="C55" s="357">
        <f>VLOOKUP(B55,$B$17:$C$21,2,)</f>
        <v>0.11290322580645161</v>
      </c>
      <c r="D55" s="358">
        <f>IF($J$4="Todas",COUNTIFS(DB_Q9!$D$5:$D$254,D$45,DB_Q9!$J$5:$J$254,$B55),COUNTIFS(DB_Q9!$E$5:$E$254,$J$4,DB_Q9!$D$5:$D$254,D$45,DB_Q9!$J$5:$J$254,$B55))</f>
        <v>3</v>
      </c>
      <c r="E55" s="358">
        <f>IF($J$4="Todas",COUNTIFS(DB_Q9!$D$5:$D$254,E$45,DB_Q9!$J$5:$J$254,$B55),COUNTIFS(DB_Q9!$E$5:$E$254,$J$4,DB_Q9!$D$5:$D$254,E$45,DB_Q9!$J$5:$J$254,$B55))</f>
        <v>0</v>
      </c>
      <c r="F55" s="358">
        <f>IF($J$4="Todas",COUNTIFS(DB_Q9!$D$5:$D$254,F$45,DB_Q9!$J$5:$J$254,$B55),COUNTIFS(DB_Q9!$E$5:$E$254,$J$4,DB_Q9!$D$5:$D$254,F$45,DB_Q9!$J$5:$J$254,$B55))</f>
        <v>3</v>
      </c>
      <c r="G55" s="358">
        <f>IF($J$4="Todas",COUNTIFS(DB_Q9!$D$5:$D$254,G$45,DB_Q9!$J$5:$J$254,$B55),COUNTIFS(DB_Q9!$E$5:$E$254,$J$4,DB_Q9!$D$5:$D$254,G$45,DB_Q9!$J$5:$J$254,$B55))</f>
        <v>2</v>
      </c>
      <c r="H55" s="358">
        <f>IF($J$4="Todas",COUNTIFS(DB_Q9!$D$5:$D$254,H$45,DB_Q9!$J$5:$J$254,$B55),COUNTIFS(DB_Q9!$E$5:$E$254,$J$4,DB_Q9!$D$5:$D$254,H$45,DB_Q9!$J$5:$J$254,$B55))</f>
        <v>4</v>
      </c>
      <c r="I55" s="358">
        <f>IF($J$4="Todas",COUNTIFS(DB_Q9!$D$5:$D$254,I$45,DB_Q9!$J$5:$J$254,$B55),COUNTIFS(DB_Q9!$E$5:$E$254,$J$4,DB_Q9!$D$5:$D$254,I$45,DB_Q9!$J$5:$J$254,$B55))</f>
        <v>9</v>
      </c>
      <c r="J55" s="358">
        <f>IF($J$4="Todas",COUNTIFS(DB_Q9!$D$5:$D$254,J$45,DB_Q9!$J$5:$J$254,$B55),COUNTIFS(DB_Q9!$E$5:$E$254,$J$4,DB_Q9!$D$5:$D$254,J$45,DB_Q9!$J$5:$J$254,$B55))</f>
        <v>0</v>
      </c>
      <c r="K55" s="358">
        <f>IF($J$4="Todas",COUNTIFS(DB_Q9!$D$5:$D$254,K$45,DB_Q9!$J$5:$J$254,$B55),COUNTIFS(DB_Q9!$E$5:$E$254,$J$4,DB_Q9!$D$5:$D$254,K$45,DB_Q9!$J$5:$J$254,$B55))</f>
        <v>0</v>
      </c>
      <c r="L55" s="359">
        <f t="shared" ref="L55:S59" si="20">IFERROR(D55/D$60,)</f>
        <v>7.8947368421052627E-2</v>
      </c>
      <c r="M55" s="359">
        <f t="shared" si="20"/>
        <v>0</v>
      </c>
      <c r="N55" s="359">
        <f t="shared" si="20"/>
        <v>0.10344827586206896</v>
      </c>
      <c r="O55" s="359">
        <f t="shared" si="20"/>
        <v>6.8965517241379309E-2</v>
      </c>
      <c r="P55" s="359">
        <f t="shared" si="20"/>
        <v>0.23529411764705882</v>
      </c>
      <c r="Q55" s="359">
        <f t="shared" si="20"/>
        <v>0.375</v>
      </c>
      <c r="R55" s="359">
        <f t="shared" si="20"/>
        <v>0</v>
      </c>
      <c r="S55" s="359">
        <f t="shared" si="20"/>
        <v>0</v>
      </c>
      <c r="T55" s="369"/>
      <c r="U55" s="369"/>
    </row>
    <row r="56" spans="2:21" s="282" customFormat="1">
      <c r="B56" s="360" t="s">
        <v>232</v>
      </c>
      <c r="C56" s="315">
        <f t="shared" ref="C56:C59" si="21">VLOOKUP(B56,$B$17:$C$21,2,)</f>
        <v>0.25806451612903225</v>
      </c>
      <c r="D56" s="361">
        <f>IF($J$4="Todas",COUNTIFS(DB_Q9!$D$5:$D$254,D$45,DB_Q9!$J$5:$J$254,$B56),COUNTIFS(DB_Q9!$E$5:$E$254,$J$4,DB_Q9!$D$5:$D$254,D$45,DB_Q9!$J$5:$J$254,$B56))</f>
        <v>9</v>
      </c>
      <c r="E56" s="361">
        <f>IF($J$4="Todas",COUNTIFS(DB_Q9!$D$5:$D$254,E$45,DB_Q9!$J$5:$J$254,$B56),COUNTIFS(DB_Q9!$E$5:$E$254,$J$4,DB_Q9!$D$5:$D$254,E$45,DB_Q9!$J$5:$J$254,$B56))</f>
        <v>11</v>
      </c>
      <c r="F56" s="361">
        <f>IF($J$4="Todas",COUNTIFS(DB_Q9!$D$5:$D$254,F$45,DB_Q9!$J$5:$J$254,$B56),COUNTIFS(DB_Q9!$E$5:$E$254,$J$4,DB_Q9!$D$5:$D$254,F$45,DB_Q9!$J$5:$J$254,$B56))</f>
        <v>6</v>
      </c>
      <c r="G56" s="361">
        <f>IF($J$4="Todas",COUNTIFS(DB_Q9!$D$5:$D$254,G$45,DB_Q9!$J$5:$J$254,$B56),COUNTIFS(DB_Q9!$E$5:$E$254,$J$4,DB_Q9!$D$5:$D$254,G$45,DB_Q9!$J$5:$J$254,$B56))</f>
        <v>5</v>
      </c>
      <c r="H56" s="361">
        <f>IF($J$4="Todas",COUNTIFS(DB_Q9!$D$5:$D$254,H$45,DB_Q9!$J$5:$J$254,$B56),COUNTIFS(DB_Q9!$E$5:$E$254,$J$4,DB_Q9!$D$5:$D$254,H$45,DB_Q9!$J$5:$J$254,$B56))</f>
        <v>5</v>
      </c>
      <c r="I56" s="361">
        <f>IF($J$4="Todas",COUNTIFS(DB_Q9!$D$5:$D$254,I$45,DB_Q9!$J$5:$J$254,$B56),COUNTIFS(DB_Q9!$E$5:$E$254,$J$4,DB_Q9!$D$5:$D$254,I$45,DB_Q9!$J$5:$J$254,$B56))</f>
        <v>5</v>
      </c>
      <c r="J56" s="361">
        <f>IF($J$4="Todas",COUNTIFS(DB_Q9!$D$5:$D$254,J$45,DB_Q9!$J$5:$J$254,$B56),COUNTIFS(DB_Q9!$E$5:$E$254,$J$4,DB_Q9!$D$5:$D$254,J$45,DB_Q9!$J$5:$J$254,$B56))</f>
        <v>2</v>
      </c>
      <c r="K56" s="361">
        <f>IF($J$4="Todas",COUNTIFS(DB_Q9!$D$5:$D$254,K$45,DB_Q9!$J$5:$J$254,$B56),COUNTIFS(DB_Q9!$E$5:$E$254,$J$4,DB_Q9!$D$5:$D$254,K$45,DB_Q9!$J$5:$J$254,$B56))</f>
        <v>5</v>
      </c>
      <c r="L56" s="362">
        <f t="shared" si="20"/>
        <v>0.23684210526315788</v>
      </c>
      <c r="M56" s="362">
        <f t="shared" si="20"/>
        <v>0.3235294117647059</v>
      </c>
      <c r="N56" s="362">
        <f t="shared" si="20"/>
        <v>0.20689655172413793</v>
      </c>
      <c r="O56" s="362">
        <f t="shared" si="20"/>
        <v>0.17241379310344829</v>
      </c>
      <c r="P56" s="362">
        <f t="shared" si="20"/>
        <v>0.29411764705882354</v>
      </c>
      <c r="Q56" s="362">
        <f t="shared" si="20"/>
        <v>0.20833333333333334</v>
      </c>
      <c r="R56" s="362">
        <f t="shared" si="20"/>
        <v>0.25</v>
      </c>
      <c r="S56" s="362">
        <f t="shared" si="20"/>
        <v>0.7142857142857143</v>
      </c>
      <c r="T56" s="369"/>
      <c r="U56" s="369"/>
    </row>
    <row r="57" spans="2:21" s="282" customFormat="1">
      <c r="B57" s="360" t="s">
        <v>233</v>
      </c>
      <c r="C57" s="315">
        <f t="shared" si="21"/>
        <v>0.14516129032258066</v>
      </c>
      <c r="D57" s="361">
        <f>IF($J$4="Todas",COUNTIFS(DB_Q9!$D$5:$D$254,D$45,DB_Q9!$J$5:$J$254,$B57),COUNTIFS(DB_Q9!$E$5:$E$254,$J$4,DB_Q9!$D$5:$D$254,D$45,DB_Q9!$J$5:$J$254,$B57))</f>
        <v>2</v>
      </c>
      <c r="E57" s="361">
        <f>IF($J$4="Todas",COUNTIFS(DB_Q9!$D$5:$D$254,E$45,DB_Q9!$J$5:$J$254,$B57),COUNTIFS(DB_Q9!$E$5:$E$254,$J$4,DB_Q9!$D$5:$D$254,E$45,DB_Q9!$J$5:$J$254,$B57))</f>
        <v>2</v>
      </c>
      <c r="F57" s="361">
        <f>IF($J$4="Todas",COUNTIFS(DB_Q9!$D$5:$D$254,F$45,DB_Q9!$J$5:$J$254,$B57),COUNTIFS(DB_Q9!$E$5:$E$254,$J$4,DB_Q9!$D$5:$D$254,F$45,DB_Q9!$J$5:$J$254,$B57))</f>
        <v>11</v>
      </c>
      <c r="G57" s="361">
        <f>IF($J$4="Todas",COUNTIFS(DB_Q9!$D$5:$D$254,G$45,DB_Q9!$J$5:$J$254,$B57),COUNTIFS(DB_Q9!$E$5:$E$254,$J$4,DB_Q9!$D$5:$D$254,G$45,DB_Q9!$J$5:$J$254,$B57))</f>
        <v>5</v>
      </c>
      <c r="H57" s="361">
        <f>IF($J$4="Todas",COUNTIFS(DB_Q9!$D$5:$D$254,H$45,DB_Q9!$J$5:$J$254,$B57),COUNTIFS(DB_Q9!$E$5:$E$254,$J$4,DB_Q9!$D$5:$D$254,H$45,DB_Q9!$J$5:$J$254,$B57))</f>
        <v>4</v>
      </c>
      <c r="I57" s="361">
        <f>IF($J$4="Todas",COUNTIFS(DB_Q9!$D$5:$D$254,I$45,DB_Q9!$J$5:$J$254,$B57),COUNTIFS(DB_Q9!$E$5:$E$254,$J$4,DB_Q9!$D$5:$D$254,I$45,DB_Q9!$J$5:$J$254,$B57))</f>
        <v>0</v>
      </c>
      <c r="J57" s="361">
        <f>IF($J$4="Todas",COUNTIFS(DB_Q9!$D$5:$D$254,J$45,DB_Q9!$J$5:$J$254,$B57),COUNTIFS(DB_Q9!$E$5:$E$254,$J$4,DB_Q9!$D$5:$D$254,J$45,DB_Q9!$J$5:$J$254,$B57))</f>
        <v>2</v>
      </c>
      <c r="K57" s="361">
        <f>IF($J$4="Todas",COUNTIFS(DB_Q9!$D$5:$D$254,K$45,DB_Q9!$J$5:$J$254,$B57),COUNTIFS(DB_Q9!$E$5:$E$254,$J$4,DB_Q9!$D$5:$D$254,K$45,DB_Q9!$J$5:$J$254,$B57))</f>
        <v>1</v>
      </c>
      <c r="L57" s="362">
        <f t="shared" si="20"/>
        <v>5.2631578947368418E-2</v>
      </c>
      <c r="M57" s="362">
        <f t="shared" si="20"/>
        <v>5.8823529411764705E-2</v>
      </c>
      <c r="N57" s="362">
        <f t="shared" si="20"/>
        <v>0.37931034482758619</v>
      </c>
      <c r="O57" s="362">
        <f t="shared" si="20"/>
        <v>0.17241379310344829</v>
      </c>
      <c r="P57" s="362">
        <f t="shared" si="20"/>
        <v>0.23529411764705882</v>
      </c>
      <c r="Q57" s="362">
        <f t="shared" si="20"/>
        <v>0</v>
      </c>
      <c r="R57" s="362">
        <f t="shared" si="20"/>
        <v>0.25</v>
      </c>
      <c r="S57" s="362">
        <f t="shared" si="20"/>
        <v>0.14285714285714285</v>
      </c>
      <c r="T57" s="369"/>
      <c r="U57" s="369"/>
    </row>
    <row r="58" spans="2:21" s="282" customFormat="1">
      <c r="B58" s="360" t="s">
        <v>329</v>
      </c>
      <c r="C58" s="315">
        <f t="shared" si="21"/>
        <v>4.3011451612903227E-2</v>
      </c>
      <c r="D58" s="361">
        <f>IF($J$4="Todas",COUNTIFS(DB_Q9!$D$5:$D$254,D$45,DB_Q9!$J$5:$J$254,$B58),COUNTIFS(DB_Q9!$E$5:$E$254,$J$4,DB_Q9!$D$5:$D$254,D$45,DB_Q9!$J$5:$J$254,$B58))</f>
        <v>2</v>
      </c>
      <c r="E58" s="361">
        <f>IF($J$4="Todas",COUNTIFS(DB_Q9!$D$5:$D$254,E$45,DB_Q9!$J$5:$J$254,$B58),COUNTIFS(DB_Q9!$E$5:$E$254,$J$4,DB_Q9!$D$5:$D$254,E$45,DB_Q9!$J$5:$J$254,$B58))</f>
        <v>1</v>
      </c>
      <c r="F58" s="361">
        <f>IF($J$4="Todas",COUNTIFS(DB_Q9!$D$5:$D$254,F$45,DB_Q9!$J$5:$J$254,$B58),COUNTIFS(DB_Q9!$E$5:$E$254,$J$4,DB_Q9!$D$5:$D$254,F$45,DB_Q9!$J$5:$J$254,$B58))</f>
        <v>2</v>
      </c>
      <c r="G58" s="361">
        <f>IF($J$4="Todas",COUNTIFS(DB_Q9!$D$5:$D$254,G$45,DB_Q9!$J$5:$J$254,$B58),COUNTIFS(DB_Q9!$E$5:$E$254,$J$4,DB_Q9!$D$5:$D$254,G$45,DB_Q9!$J$5:$J$254,$B58))</f>
        <v>0</v>
      </c>
      <c r="H58" s="361">
        <f>IF($J$4="Todas",COUNTIFS(DB_Q9!$D$5:$D$254,H$45,DB_Q9!$J$5:$J$254,$B58),COUNTIFS(DB_Q9!$E$5:$E$254,$J$4,DB_Q9!$D$5:$D$254,H$45,DB_Q9!$J$5:$J$254,$B58))</f>
        <v>3</v>
      </c>
      <c r="I58" s="361">
        <f>IF($J$4="Todas",COUNTIFS(DB_Q9!$D$5:$D$254,I$45,DB_Q9!$J$5:$J$254,$B58),COUNTIFS(DB_Q9!$E$5:$E$254,$J$4,DB_Q9!$D$5:$D$254,I$45,DB_Q9!$J$5:$J$254,$B58))</f>
        <v>0</v>
      </c>
      <c r="J58" s="361">
        <f>IF($J$4="Todas",COUNTIFS(DB_Q9!$D$5:$D$254,J$45,DB_Q9!$J$5:$J$254,$B58),COUNTIFS(DB_Q9!$E$5:$E$254,$J$4,DB_Q9!$D$5:$D$254,J$45,DB_Q9!$J$5:$J$254,$B58))</f>
        <v>0</v>
      </c>
      <c r="K58" s="361">
        <f>IF($J$4="Todas",COUNTIFS(DB_Q9!$D$5:$D$254,K$45,DB_Q9!$J$5:$J$254,$B58),COUNTIFS(DB_Q9!$E$5:$E$254,$J$4,DB_Q9!$D$5:$D$254,K$45,DB_Q9!$J$5:$J$254,$B58))</f>
        <v>0</v>
      </c>
      <c r="L58" s="362">
        <f t="shared" si="20"/>
        <v>5.2631578947368418E-2</v>
      </c>
      <c r="M58" s="362">
        <f t="shared" si="20"/>
        <v>2.9411764705882353E-2</v>
      </c>
      <c r="N58" s="362">
        <f t="shared" si="20"/>
        <v>6.8965517241379309E-2</v>
      </c>
      <c r="O58" s="362">
        <f t="shared" si="20"/>
        <v>0</v>
      </c>
      <c r="P58" s="362">
        <f t="shared" si="20"/>
        <v>0.17647058823529413</v>
      </c>
      <c r="Q58" s="362">
        <f t="shared" si="20"/>
        <v>0</v>
      </c>
      <c r="R58" s="362">
        <f t="shared" si="20"/>
        <v>0</v>
      </c>
      <c r="S58" s="362">
        <f t="shared" si="20"/>
        <v>0</v>
      </c>
      <c r="T58" s="369"/>
      <c r="U58" s="369"/>
    </row>
    <row r="59" spans="2:21" s="282" customFormat="1" ht="13.5" thickBot="1">
      <c r="B59" s="363" t="s">
        <v>90</v>
      </c>
      <c r="C59" s="364">
        <f t="shared" si="21"/>
        <v>3.2258064516129031E-2</v>
      </c>
      <c r="D59" s="365">
        <f>IF($J$4="Todas",COUNTIFS(DB_Q9!$D$5:$D$254,D$45,DB_Q9!$J$5:$J$254,$B59),COUNTIFS(DB_Q9!$E$5:$E$254,$J$4,DB_Q9!$D$5:$D$254,D$45,DB_Q9!$J$5:$J$254,$B59))</f>
        <v>0</v>
      </c>
      <c r="E59" s="365">
        <f>IF($J$4="Todas",COUNTIFS(DB_Q9!$D$5:$D$254,E$45,DB_Q9!$J$5:$J$254,$B59),COUNTIFS(DB_Q9!$E$5:$E$254,$J$4,DB_Q9!$D$5:$D$254,E$45,DB_Q9!$J$5:$J$254,$B59))</f>
        <v>2</v>
      </c>
      <c r="F59" s="365">
        <f>IF($J$4="Todas",COUNTIFS(DB_Q9!$D$5:$D$254,F$45,DB_Q9!$J$5:$J$254,$B59),COUNTIFS(DB_Q9!$E$5:$E$254,$J$4,DB_Q9!$D$5:$D$254,F$45,DB_Q9!$J$5:$J$254,$B59))</f>
        <v>2</v>
      </c>
      <c r="G59" s="365">
        <f>IF($J$4="Todas",COUNTIFS(DB_Q9!$D$5:$D$254,G$45,DB_Q9!$J$5:$J$254,$B59),COUNTIFS(DB_Q9!$E$5:$E$254,$J$4,DB_Q9!$D$5:$D$254,G$45,DB_Q9!$J$5:$J$254,$B59))</f>
        <v>1</v>
      </c>
      <c r="H59" s="365">
        <f>IF($J$4="Todas",COUNTIFS(DB_Q9!$D$5:$D$254,H$45,DB_Q9!$J$5:$J$254,$B59),COUNTIFS(DB_Q9!$E$5:$E$254,$J$4,DB_Q9!$D$5:$D$254,H$45,DB_Q9!$J$5:$J$254,$B59))</f>
        <v>0</v>
      </c>
      <c r="I59" s="365">
        <f>IF($J$4="Todas",COUNTIFS(DB_Q9!$D$5:$D$254,I$45,DB_Q9!$J$5:$J$254,$B59),COUNTIFS(DB_Q9!$E$5:$E$254,$J$4,DB_Q9!$D$5:$D$254,I$45,DB_Q9!$J$5:$J$254,$B59))</f>
        <v>1</v>
      </c>
      <c r="J59" s="365">
        <f>IF($J$4="Todas",COUNTIFS(DB_Q9!$D$5:$D$254,J$45,DB_Q9!$J$5:$J$254,$B59),COUNTIFS(DB_Q9!$E$5:$E$254,$J$4,DB_Q9!$D$5:$D$254,J$45,DB_Q9!$J$5:$J$254,$B59))</f>
        <v>0</v>
      </c>
      <c r="K59" s="365">
        <f>IF($J$4="Todas",COUNTIFS(DB_Q9!$D$5:$D$254,K$45,DB_Q9!$J$5:$J$254,$B59),COUNTIFS(DB_Q9!$E$5:$E$254,$J$4,DB_Q9!$D$5:$D$254,K$45,DB_Q9!$J$5:$J$254,$B59))</f>
        <v>0</v>
      </c>
      <c r="L59" s="366">
        <f t="shared" si="20"/>
        <v>0</v>
      </c>
      <c r="M59" s="366">
        <f t="shared" si="20"/>
        <v>5.8823529411764705E-2</v>
      </c>
      <c r="N59" s="366">
        <f t="shared" si="20"/>
        <v>6.8965517241379309E-2</v>
      </c>
      <c r="O59" s="366">
        <f t="shared" si="20"/>
        <v>3.4482758620689655E-2</v>
      </c>
      <c r="P59" s="366">
        <f t="shared" si="20"/>
        <v>0</v>
      </c>
      <c r="Q59" s="366">
        <f t="shared" si="20"/>
        <v>4.1666666666666664E-2</v>
      </c>
      <c r="R59" s="366">
        <f t="shared" si="20"/>
        <v>0</v>
      </c>
      <c r="S59" s="366">
        <f t="shared" si="20"/>
        <v>0</v>
      </c>
      <c r="T59" s="369"/>
      <c r="U59" s="369"/>
    </row>
    <row r="60" spans="2:21" ht="13.5" thickTop="1">
      <c r="D60" s="269">
        <f>IF($J$4="Todas",COUNTIFS(DB_Q9!$D$5:$D$254,D$45,DB_Q9!$G$5:$G$254,1),COUNTIFS(DB_Q9!$D$5:$D$254,D$45,DB_Q9!$E$5:$E$254,$J$4,DB_Q9!$G$5:$G$254,1))</f>
        <v>38</v>
      </c>
      <c r="E60" s="269">
        <f>IF($J$4="Todas",COUNTIFS(DB_Q9!$D$5:$D$254,E$45,DB_Q9!$G$5:$G$254,1),COUNTIFS(DB_Q9!$D$5:$D$254,E$45,DB_Q9!$E$5:$E$254,$J$4,DB_Q9!$G$5:$G$254,1))</f>
        <v>34</v>
      </c>
      <c r="F60" s="269">
        <f>IF($J$4="Todas",COUNTIFS(DB_Q9!$D$5:$D$254,F$45,DB_Q9!$G$5:$G$254,1),COUNTIFS(DB_Q9!$D$5:$D$254,F$45,DB_Q9!$E$5:$E$254,$J$4,DB_Q9!$G$5:$G$254,1))</f>
        <v>29</v>
      </c>
      <c r="G60" s="269">
        <f>IF($J$4="Todas",COUNTIFS(DB_Q9!$D$5:$D$254,G$45,DB_Q9!$G$5:$G$254,1),COUNTIFS(DB_Q9!$D$5:$D$254,G$45,DB_Q9!$E$5:$E$254,$J$4,DB_Q9!$G$5:$G$254,1))</f>
        <v>29</v>
      </c>
      <c r="H60" s="269">
        <f>IF($J$4="Todas",COUNTIFS(DB_Q9!$D$5:$D$254,H$45,DB_Q9!$G$5:$G$254,1),COUNTIFS(DB_Q9!$D$5:$D$254,H$45,DB_Q9!$E$5:$E$254,$J$4,DB_Q9!$G$5:$G$254,1))</f>
        <v>17</v>
      </c>
      <c r="I60" s="269">
        <f>IF($J$4="Todas",COUNTIFS(DB_Q9!$D$5:$D$254,I$45,DB_Q9!$G$5:$G$254,1),COUNTIFS(DB_Q9!$D$5:$D$254,I$45,DB_Q9!$E$5:$E$254,$J$4,DB_Q9!$G$5:$G$254,1))</f>
        <v>24</v>
      </c>
      <c r="J60" s="269">
        <f>IF($J$4="Todas",COUNTIFS(DB_Q9!$D$5:$D$254,J$45,DB_Q9!$G$5:$G$254,1),COUNTIFS(DB_Q9!$D$5:$D$254,J$45,DB_Q9!$E$5:$E$254,$J$4,DB_Q9!$G$5:$G$254,1))</f>
        <v>8</v>
      </c>
      <c r="K60" s="269">
        <f>IF($J$4="Todas",COUNTIFS(DB_Q9!$D$5:$D$254,K$45,DB_Q9!$G$5:$G$254,1),COUNTIFS(DB_Q9!$D$5:$D$254,K$45,DB_Q9!$E$5:$E$254,$J$4,DB_Q9!$G$5:$G$254,1))</f>
        <v>7</v>
      </c>
      <c r="L60" s="372"/>
      <c r="M60" s="370"/>
      <c r="N60" s="370"/>
      <c r="O60" s="370"/>
      <c r="P60" s="370"/>
      <c r="Q60" s="370"/>
      <c r="R60" s="370"/>
      <c r="S60" s="370"/>
      <c r="T60" s="248"/>
      <c r="U60" s="248"/>
    </row>
    <row r="61" spans="2:21">
      <c r="T61" s="373"/>
      <c r="U61" s="373"/>
    </row>
    <row r="62" spans="2:21" s="342" customFormat="1">
      <c r="T62" s="374"/>
      <c r="U62" s="374"/>
    </row>
    <row r="63" spans="2:21">
      <c r="B63" s="274"/>
      <c r="C63" s="274"/>
      <c r="D63" s="343" t="s">
        <v>296</v>
      </c>
      <c r="E63" s="343"/>
      <c r="F63" s="343"/>
      <c r="G63" s="279"/>
      <c r="H63" s="279"/>
      <c r="I63" s="375"/>
      <c r="J63" s="343" t="s">
        <v>297</v>
      </c>
      <c r="K63" s="343"/>
      <c r="L63" s="343"/>
      <c r="M63" s="343"/>
      <c r="N63" s="343"/>
      <c r="O63" s="279"/>
      <c r="P63" s="279"/>
      <c r="Q63" s="279"/>
      <c r="R63" s="279"/>
      <c r="S63" s="279"/>
      <c r="T63" s="371"/>
      <c r="U63" s="371"/>
    </row>
    <row r="64" spans="2:21">
      <c r="B64" s="344" t="s">
        <v>91</v>
      </c>
      <c r="C64" s="345"/>
      <c r="D64" s="346" t="s">
        <v>89</v>
      </c>
      <c r="E64" s="346" t="s">
        <v>0</v>
      </c>
      <c r="F64" s="346" t="s">
        <v>90</v>
      </c>
      <c r="G64" s="347" t="s">
        <v>89</v>
      </c>
      <c r="H64" s="347" t="s">
        <v>0</v>
      </c>
      <c r="I64" s="347" t="s">
        <v>90</v>
      </c>
      <c r="J64" s="346" t="s">
        <v>242</v>
      </c>
      <c r="K64" s="346" t="s">
        <v>243</v>
      </c>
      <c r="L64" s="346" t="s">
        <v>244</v>
      </c>
      <c r="M64" s="346" t="s">
        <v>245</v>
      </c>
      <c r="N64" s="346" t="s">
        <v>90</v>
      </c>
      <c r="O64" s="347" t="s">
        <v>242</v>
      </c>
      <c r="P64" s="347" t="s">
        <v>243</v>
      </c>
      <c r="Q64" s="347" t="s">
        <v>244</v>
      </c>
      <c r="R64" s="347" t="s">
        <v>245</v>
      </c>
      <c r="S64" s="347" t="s">
        <v>90</v>
      </c>
      <c r="T64" s="252"/>
      <c r="U64" s="252"/>
    </row>
    <row r="65" spans="2:21">
      <c r="B65" s="348" t="s">
        <v>90</v>
      </c>
      <c r="C65" s="349">
        <f>VLOOKUP(B65,$B$8:$C$10,2,)</f>
        <v>4.3010806451612899E-2</v>
      </c>
      <c r="D65" s="350">
        <f>IF($J$4="Todas",COUNTIFS(DB_Q9!$F$5:$F$254,D$64,DB_Q9!$H$5:$H$254,$B46),COUNTIFS(DB_Q9!$E$5:$E$254,$J$4,DB_Q9!$F$5:$F$254,D$64,DB_Q9!$H$5:$H$254,$B46))</f>
        <v>5</v>
      </c>
      <c r="E65" s="350">
        <f>IF($J$4="Todas",COUNTIFS(DB_Q9!$F$5:$F$254,E$64,DB_Q9!$H$5:$H$254,$B46),COUNTIFS(DB_Q9!$E$5:$E$254,$J$4,DB_Q9!$F$5:$F$254,E$64,DB_Q9!$H$5:$H$254,$B46))</f>
        <v>2</v>
      </c>
      <c r="F65" s="350">
        <f>IF($J$4="Todas",COUNTIFS(DB_Q9!$F$5:$F$254,F$64,DB_Q9!$H$5:$H$254,$B46),COUNTIFS(DB_Q9!$E$5:$E$254,$J$4,DB_Q9!$F$5:$F$254,F$64,DB_Q9!$H$5:$H$254,$B46))</f>
        <v>1</v>
      </c>
      <c r="G65" s="351">
        <f t="shared" ref="G65:I72" si="22">IFERROR(D65/D$79,)</f>
        <v>5.2083333333333336E-2</v>
      </c>
      <c r="H65" s="351">
        <f t="shared" si="22"/>
        <v>2.4096385542168676E-2</v>
      </c>
      <c r="I65" s="351">
        <f t="shared" si="22"/>
        <v>0.14285714285714285</v>
      </c>
      <c r="J65" s="376">
        <f>IF($J$4="Todas",COUNTIFS(DB_Q9!$C$5:$C$254,J$64,DB_Q9!$H$5:$H$254,$B46),COUNTIFS(DB_Q9!$E$5:$E$254,$J$4,DB_Q9!$C$5:$C$254,J$64,DB_Q9!$H$5:$H$254,$B46))</f>
        <v>2</v>
      </c>
      <c r="K65" s="350">
        <f>IF($J$4="Todas",COUNTIFS(DB_Q9!$C$5:$C$254,K$64,DB_Q9!$H$5:$H$254,$B46),COUNTIFS(DB_Q9!$E$5:$E$254,$J$4,DB_Q9!$C$5:$C$254,K$64,DB_Q9!$H$5:$H$254,$B46))</f>
        <v>3</v>
      </c>
      <c r="L65" s="350">
        <f>IF($J$4="Todas",COUNTIFS(DB_Q9!$C$5:$C$254,L$64,DB_Q9!$H$5:$H$254,$B46),COUNTIFS(DB_Q9!$E$5:$E$254,$J$4,DB_Q9!$C$5:$C$254,L$64,DB_Q9!$H$5:$H$254,$B46))</f>
        <v>3</v>
      </c>
      <c r="M65" s="350">
        <f>IF($J$4="Todas",COUNTIFS(DB_Q9!$C$5:$C$254,M$64,DB_Q9!$H$5:$H$254,$B46),COUNTIFS(DB_Q9!$E$5:$E$254,$J$4,DB_Q9!$C$5:$C$254,M$64,DB_Q9!$H$5:$H$254,$B46))</f>
        <v>0</v>
      </c>
      <c r="N65" s="350">
        <f>IF($J$4="Todas",COUNTIFS(DB_Q9!$C$5:$C$254,N$64,DB_Q9!$H$5:$H$254,$B46),COUNTIFS(DB_Q9!$E$5:$E$254,$J$4,DB_Q9!$C$5:$C$254,N$64,DB_Q9!$H$5:$H$254,$B46))</f>
        <v>0</v>
      </c>
      <c r="O65" s="351">
        <f t="shared" ref="O65:O78" si="23">IFERROR(J65/J$79,)</f>
        <v>0.10526315789473684</v>
      </c>
      <c r="P65" s="351">
        <f t="shared" ref="P65:P78" si="24">IFERROR(K65/K$79,)</f>
        <v>5.3571428571428568E-2</v>
      </c>
      <c r="Q65" s="351">
        <f t="shared" ref="Q65:Q78" si="25">IFERROR(L65/L$79,)</f>
        <v>3.614457831325301E-2</v>
      </c>
      <c r="R65" s="351">
        <f t="shared" ref="R65:R78" si="26">IFERROR(M65/M$79,)</f>
        <v>0</v>
      </c>
      <c r="S65" s="351">
        <f t="shared" ref="S65:S78" si="27">IFERROR(N65/N$79,)</f>
        <v>0</v>
      </c>
      <c r="T65" s="253"/>
      <c r="U65" s="253"/>
    </row>
    <row r="66" spans="2:21">
      <c r="B66" s="352" t="s">
        <v>0</v>
      </c>
      <c r="C66" s="299">
        <f t="shared" ref="C66:C67" si="28">VLOOKUP(B66,$B$8:$C$10,2,)</f>
        <v>0.36559139784946237</v>
      </c>
      <c r="D66" s="300">
        <f>IF($J$4="Todas",COUNTIFS(DB_Q9!$F$5:$F$254,D$64,DB_Q9!$H$5:$H$254,$B47),COUNTIFS(DB_Q9!$E$5:$E$254,$J$4,DB_Q9!$F$5:$F$254,D$64,DB_Q9!$H$5:$H$254,$B47))</f>
        <v>28</v>
      </c>
      <c r="E66" s="300">
        <f>IF($J$4="Todas",COUNTIFS(DB_Q9!$F$5:$F$254,E$64,DB_Q9!$H$5:$H$254,$B47),COUNTIFS(DB_Q9!$E$5:$E$254,$J$4,DB_Q9!$F$5:$F$254,E$64,DB_Q9!$H$5:$H$254,$B47))</f>
        <v>40</v>
      </c>
      <c r="F66" s="300">
        <f>IF($J$4="Todas",COUNTIFS(DB_Q9!$F$5:$F$254,F$64,DB_Q9!$H$5:$H$254,$B47),COUNTIFS(DB_Q9!$E$5:$E$254,$J$4,DB_Q9!$F$5:$F$254,F$64,DB_Q9!$H$5:$H$254,$B47))</f>
        <v>0</v>
      </c>
      <c r="G66" s="301">
        <f t="shared" si="22"/>
        <v>0.29166666666666669</v>
      </c>
      <c r="H66" s="301">
        <f t="shared" si="22"/>
        <v>0.48192771084337349</v>
      </c>
      <c r="I66" s="301">
        <f t="shared" si="22"/>
        <v>0</v>
      </c>
      <c r="J66" s="377">
        <f>IF($J$4="Todas",COUNTIFS(DB_Q9!$C$5:$C$254,J$64,DB_Q9!$H$5:$H$254,$B47),COUNTIFS(DB_Q9!$E$5:$E$254,$J$4,DB_Q9!$C$5:$C$254,J$64,DB_Q9!$H$5:$H$254,$B47))</f>
        <v>6</v>
      </c>
      <c r="K66" s="300">
        <f>IF($J$4="Todas",COUNTIFS(DB_Q9!$C$5:$C$254,K$64,DB_Q9!$H$5:$H$254,$B47),COUNTIFS(DB_Q9!$E$5:$E$254,$J$4,DB_Q9!$C$5:$C$254,K$64,DB_Q9!$H$5:$H$254,$B47))</f>
        <v>18</v>
      </c>
      <c r="L66" s="300">
        <f>IF($J$4="Todas",COUNTIFS(DB_Q9!$C$5:$C$254,L$64,DB_Q9!$H$5:$H$254,$B47),COUNTIFS(DB_Q9!$E$5:$E$254,$J$4,DB_Q9!$C$5:$C$254,L$64,DB_Q9!$H$5:$H$254,$B47))</f>
        <v>34</v>
      </c>
      <c r="M66" s="300">
        <f>IF($J$4="Todas",COUNTIFS(DB_Q9!$C$5:$C$254,M$64,DB_Q9!$H$5:$H$254,$B47),COUNTIFS(DB_Q9!$E$5:$E$254,$J$4,DB_Q9!$C$5:$C$254,M$64,DB_Q9!$H$5:$H$254,$B47))</f>
        <v>6</v>
      </c>
      <c r="N66" s="300">
        <f>IF($J$4="Todas",COUNTIFS(DB_Q9!$C$5:$C$254,N$64,DB_Q9!$H$5:$H$254,$B47),COUNTIFS(DB_Q9!$E$5:$E$254,$J$4,DB_Q9!$C$5:$C$254,N$64,DB_Q9!$H$5:$H$254,$B47))</f>
        <v>4</v>
      </c>
      <c r="O66" s="301">
        <f t="shared" si="23"/>
        <v>0.31578947368421051</v>
      </c>
      <c r="P66" s="301">
        <f t="shared" si="24"/>
        <v>0.32142857142857145</v>
      </c>
      <c r="Q66" s="301">
        <f t="shared" si="25"/>
        <v>0.40963855421686746</v>
      </c>
      <c r="R66" s="301">
        <f t="shared" si="26"/>
        <v>0.2857142857142857</v>
      </c>
      <c r="S66" s="301">
        <f t="shared" si="27"/>
        <v>0.5714285714285714</v>
      </c>
      <c r="T66" s="253"/>
      <c r="U66" s="253"/>
    </row>
    <row r="67" spans="2:21" ht="13.5" thickBot="1">
      <c r="B67" s="353" t="s">
        <v>89</v>
      </c>
      <c r="C67" s="305">
        <f t="shared" si="28"/>
        <v>0.59139784946236562</v>
      </c>
      <c r="D67" s="354">
        <f>IF($J$4="Todas",COUNTIFS(DB_Q9!$F$5:$F$254,D$64,DB_Q9!$H$5:$H$254,$B48),COUNTIFS(DB_Q9!$E$5:$E$254,$J$4,DB_Q9!$F$5:$F$254,D$64,DB_Q9!$H$5:$H$254,$B48))</f>
        <v>63</v>
      </c>
      <c r="E67" s="354">
        <f>IF($J$4="Todas",COUNTIFS(DB_Q9!$F$5:$F$254,E$64,DB_Q9!$H$5:$H$254,$B48),COUNTIFS(DB_Q9!$E$5:$E$254,$J$4,DB_Q9!$F$5:$F$254,E$64,DB_Q9!$H$5:$H$254,$B48))</f>
        <v>41</v>
      </c>
      <c r="F67" s="354">
        <f>IF($J$4="Todas",COUNTIFS(DB_Q9!$F$5:$F$254,F$64,DB_Q9!$H$5:$H$254,$B48),COUNTIFS(DB_Q9!$E$5:$E$254,$J$4,DB_Q9!$F$5:$F$254,F$64,DB_Q9!$H$5:$H$254,$B48))</f>
        <v>6</v>
      </c>
      <c r="G67" s="355">
        <f t="shared" si="22"/>
        <v>0.65625</v>
      </c>
      <c r="H67" s="355">
        <f t="shared" si="22"/>
        <v>0.49397590361445781</v>
      </c>
      <c r="I67" s="355">
        <f t="shared" si="22"/>
        <v>0.8571428571428571</v>
      </c>
      <c r="J67" s="378">
        <f>IF($J$4="Todas",COUNTIFS(DB_Q9!$C$5:$C$254,J$64,DB_Q9!$H$5:$H$254,$B48),COUNTIFS(DB_Q9!$E$5:$E$254,$J$4,DB_Q9!$C$5:$C$254,J$64,DB_Q9!$H$5:$H$254,$B48))</f>
        <v>11</v>
      </c>
      <c r="K67" s="354">
        <f>IF($J$4="Todas",COUNTIFS(DB_Q9!$C$5:$C$254,K$64,DB_Q9!$H$5:$H$254,$B48),COUNTIFS(DB_Q9!$E$5:$E$254,$J$4,DB_Q9!$C$5:$C$254,K$64,DB_Q9!$H$5:$H$254,$B48))</f>
        <v>35</v>
      </c>
      <c r="L67" s="354">
        <f>IF($J$4="Todas",COUNTIFS(DB_Q9!$C$5:$C$254,L$64,DB_Q9!$H$5:$H$254,$B48),COUNTIFS(DB_Q9!$E$5:$E$254,$J$4,DB_Q9!$C$5:$C$254,L$64,DB_Q9!$H$5:$H$254,$B48))</f>
        <v>46</v>
      </c>
      <c r="M67" s="354">
        <f>IF($J$4="Todas",COUNTIFS(DB_Q9!$C$5:$C$254,M$64,DB_Q9!$H$5:$H$254,$B48),COUNTIFS(DB_Q9!$E$5:$E$254,$J$4,DB_Q9!$C$5:$C$254,M$64,DB_Q9!$H$5:$H$254,$B48))</f>
        <v>15</v>
      </c>
      <c r="N67" s="354">
        <f>IF($J$4="Todas",COUNTIFS(DB_Q9!$C$5:$C$254,N$64,DB_Q9!$H$5:$H$254,$B48),COUNTIFS(DB_Q9!$E$5:$E$254,$J$4,DB_Q9!$C$5:$C$254,N$64,DB_Q9!$H$5:$H$254,$B48))</f>
        <v>3</v>
      </c>
      <c r="O67" s="355">
        <f t="shared" si="23"/>
        <v>0.57894736842105265</v>
      </c>
      <c r="P67" s="355">
        <f t="shared" si="24"/>
        <v>0.625</v>
      </c>
      <c r="Q67" s="355">
        <f t="shared" si="25"/>
        <v>0.55421686746987953</v>
      </c>
      <c r="R67" s="355">
        <f t="shared" si="26"/>
        <v>0.7142857142857143</v>
      </c>
      <c r="S67" s="355">
        <f t="shared" si="27"/>
        <v>0.42857142857142855</v>
      </c>
      <c r="T67" s="253"/>
      <c r="U67" s="253"/>
    </row>
    <row r="68" spans="2:21" ht="13.5" thickTop="1">
      <c r="B68" s="356" t="s">
        <v>38</v>
      </c>
      <c r="C68" s="357">
        <f>VLOOKUP(B68,$B$11:$C$15,2,)</f>
        <v>0.17741935483870969</v>
      </c>
      <c r="D68" s="358">
        <f>IF($J$4="Todas",COUNTIFS(DB_Q9!$F$5:$F$254,D$64,DB_Q9!$I$5:$I$254,$B49),COUNTIFS(DB_Q9!$E$5:$E$254,$J$4,DB_Q9!$F$5:$F$254,D$64,DB_Q9!$I$5:$I$254,$B49))</f>
        <v>18</v>
      </c>
      <c r="E68" s="358">
        <f>IF($J$4="Todas",COUNTIFS(DB_Q9!$F$5:$F$254,E$64,DB_Q9!$I$5:$I$254,$B49),COUNTIFS(DB_Q9!$E$5:$E$254,$J$4,DB_Q9!$F$5:$F$254,E$64,DB_Q9!$I$5:$I$254,$B49))</f>
        <v>11</v>
      </c>
      <c r="F68" s="358">
        <f>IF($J$4="Todas",COUNTIFS(DB_Q9!$F$5:$F$254,F$64,DB_Q9!$I$5:$I$254,$B49),COUNTIFS(DB_Q9!$E$5:$E$254,$J$4,DB_Q9!$F$5:$F$254,F$64,DB_Q9!$I$5:$I$254,$B49))</f>
        <v>4</v>
      </c>
      <c r="G68" s="359">
        <f t="shared" si="22"/>
        <v>0.1875</v>
      </c>
      <c r="H68" s="359">
        <f t="shared" si="22"/>
        <v>0.13253012048192772</v>
      </c>
      <c r="I68" s="359">
        <f t="shared" si="22"/>
        <v>0.5714285714285714</v>
      </c>
      <c r="J68" s="379">
        <f>IF($J$4="Todas",COUNTIFS(DB_Q9!$C$5:$C$254,J$64,DB_Q9!$I$5:$I$254,$B49),COUNTIFS(DB_Q9!$E$5:$E$254,$J$4,DB_Q9!$C$5:$C$254,J$64,DB_Q9!$I$5:$I$254,$B49))</f>
        <v>2</v>
      </c>
      <c r="K68" s="358">
        <f>IF($J$4="Todas",COUNTIFS(DB_Q9!$C$5:$C$254,K$64,DB_Q9!$I$5:$I$254,$B49),COUNTIFS(DB_Q9!$E$5:$E$254,$J$4,DB_Q9!$C$5:$C$254,K$64,DB_Q9!$I$5:$I$254,$B49))</f>
        <v>6</v>
      </c>
      <c r="L68" s="358">
        <f>IF($J$4="Todas",COUNTIFS(DB_Q9!$C$5:$C$254,L$64,DB_Q9!$I$5:$I$254,$B49),COUNTIFS(DB_Q9!$E$5:$E$254,$J$4,DB_Q9!$C$5:$C$254,L$64,DB_Q9!$I$5:$I$254,$B49))</f>
        <v>19</v>
      </c>
      <c r="M68" s="358">
        <f>IF($J$4="Todas",COUNTIFS(DB_Q9!$C$5:$C$254,M$64,DB_Q9!$I$5:$I$254,$B49),COUNTIFS(DB_Q9!$E$5:$E$254,$J$4,DB_Q9!$C$5:$C$254,M$64,DB_Q9!$I$5:$I$254,$B49))</f>
        <v>5</v>
      </c>
      <c r="N68" s="358">
        <f>IF($J$4="Todas",COUNTIFS(DB_Q9!$C$5:$C$254,N$64,DB_Q9!$I$5:$I$254,$B49),COUNTIFS(DB_Q9!$E$5:$E$254,$J$4,DB_Q9!$C$5:$C$254,N$64,DB_Q9!$I$5:$I$254,$B49))</f>
        <v>1</v>
      </c>
      <c r="O68" s="359">
        <f t="shared" si="23"/>
        <v>0.10526315789473684</v>
      </c>
      <c r="P68" s="359">
        <f t="shared" si="24"/>
        <v>0.10714285714285714</v>
      </c>
      <c r="Q68" s="359">
        <f t="shared" si="25"/>
        <v>0.2289156626506024</v>
      </c>
      <c r="R68" s="359">
        <f t="shared" si="26"/>
        <v>0.23809523809523808</v>
      </c>
      <c r="S68" s="359">
        <f t="shared" si="27"/>
        <v>0.14285714285714285</v>
      </c>
      <c r="T68" s="369"/>
      <c r="U68" s="369"/>
    </row>
    <row r="69" spans="2:21">
      <c r="B69" s="360" t="s">
        <v>39</v>
      </c>
      <c r="C69" s="315">
        <f t="shared" ref="C69:C72" si="29">VLOOKUP(B69,$B$11:$C$15,2,)</f>
        <v>0.26881720430107525</v>
      </c>
      <c r="D69" s="361">
        <f>IF($J$4="Todas",COUNTIFS(DB_Q9!$F$5:$F$254,D$64,DB_Q9!$I$5:$I$254,$B50),COUNTIFS(DB_Q9!$E$5:$E$254,$J$4,DB_Q9!$F$5:$F$254,D$64,DB_Q9!$I$5:$I$254,$B50))</f>
        <v>35</v>
      </c>
      <c r="E69" s="361">
        <f>IF($J$4="Todas",COUNTIFS(DB_Q9!$F$5:$F$254,E$64,DB_Q9!$I$5:$I$254,$B50),COUNTIFS(DB_Q9!$E$5:$E$254,$J$4,DB_Q9!$F$5:$F$254,E$64,DB_Q9!$I$5:$I$254,$B50))</f>
        <v>13</v>
      </c>
      <c r="F69" s="361">
        <f>IF($J$4="Todas",COUNTIFS(DB_Q9!$F$5:$F$254,F$64,DB_Q9!$I$5:$I$254,$B50),COUNTIFS(DB_Q9!$E$5:$E$254,$J$4,DB_Q9!$F$5:$F$254,F$64,DB_Q9!$I$5:$I$254,$B50))</f>
        <v>2</v>
      </c>
      <c r="G69" s="362">
        <f t="shared" si="22"/>
        <v>0.36458333333333331</v>
      </c>
      <c r="H69" s="362">
        <f t="shared" si="22"/>
        <v>0.15662650602409639</v>
      </c>
      <c r="I69" s="362">
        <f t="shared" si="22"/>
        <v>0.2857142857142857</v>
      </c>
      <c r="J69" s="380">
        <f>IF($J$4="Todas",COUNTIFS(DB_Q9!$C$5:$C$254,J$64,DB_Q9!$I$5:$I$254,$B50),COUNTIFS(DB_Q9!$E$5:$E$254,$J$4,DB_Q9!$C$5:$C$254,J$64,DB_Q9!$I$5:$I$254,$B50))</f>
        <v>6</v>
      </c>
      <c r="K69" s="361">
        <f>IF($J$4="Todas",COUNTIFS(DB_Q9!$C$5:$C$254,K$64,DB_Q9!$I$5:$I$254,$B50),COUNTIFS(DB_Q9!$E$5:$E$254,$J$4,DB_Q9!$C$5:$C$254,K$64,DB_Q9!$I$5:$I$254,$B50))</f>
        <v>21</v>
      </c>
      <c r="L69" s="361">
        <f>IF($J$4="Todas",COUNTIFS(DB_Q9!$C$5:$C$254,L$64,DB_Q9!$I$5:$I$254,$B50),COUNTIFS(DB_Q9!$E$5:$E$254,$J$4,DB_Q9!$C$5:$C$254,L$64,DB_Q9!$I$5:$I$254,$B50))</f>
        <v>16</v>
      </c>
      <c r="M69" s="361">
        <f>IF($J$4="Todas",COUNTIFS(DB_Q9!$C$5:$C$254,M$64,DB_Q9!$I$5:$I$254,$B50),COUNTIFS(DB_Q9!$E$5:$E$254,$J$4,DB_Q9!$C$5:$C$254,M$64,DB_Q9!$I$5:$I$254,$B50))</f>
        <v>6</v>
      </c>
      <c r="N69" s="361">
        <f>IF($J$4="Todas",COUNTIFS(DB_Q9!$C$5:$C$254,N$64,DB_Q9!$I$5:$I$254,$B50),COUNTIFS(DB_Q9!$E$5:$E$254,$J$4,DB_Q9!$C$5:$C$254,N$64,DB_Q9!$I$5:$I$254,$B50))</f>
        <v>1</v>
      </c>
      <c r="O69" s="362">
        <f t="shared" si="23"/>
        <v>0.31578947368421051</v>
      </c>
      <c r="P69" s="362">
        <f t="shared" si="24"/>
        <v>0.375</v>
      </c>
      <c r="Q69" s="362">
        <f t="shared" si="25"/>
        <v>0.19277108433734941</v>
      </c>
      <c r="R69" s="362">
        <f t="shared" si="26"/>
        <v>0.2857142857142857</v>
      </c>
      <c r="S69" s="362">
        <f t="shared" si="27"/>
        <v>0.14285714285714285</v>
      </c>
      <c r="T69" s="369"/>
      <c r="U69" s="369"/>
    </row>
    <row r="70" spans="2:21">
      <c r="B70" s="360" t="s">
        <v>40</v>
      </c>
      <c r="C70" s="315">
        <f t="shared" si="29"/>
        <v>3.7634408602150539E-2</v>
      </c>
      <c r="D70" s="361">
        <f>IF($J$4="Todas",COUNTIFS(DB_Q9!$F$5:$F$254,D$64,DB_Q9!$I$5:$I$254,$B51),COUNTIFS(DB_Q9!$E$5:$E$254,$J$4,DB_Q9!$F$5:$F$254,D$64,DB_Q9!$I$5:$I$254,$B51))</f>
        <v>3</v>
      </c>
      <c r="E70" s="361">
        <f>IF($J$4="Todas",COUNTIFS(DB_Q9!$F$5:$F$254,E$64,DB_Q9!$I$5:$I$254,$B51),COUNTIFS(DB_Q9!$E$5:$E$254,$J$4,DB_Q9!$F$5:$F$254,E$64,DB_Q9!$I$5:$I$254,$B51))</f>
        <v>4</v>
      </c>
      <c r="F70" s="361">
        <f>IF($J$4="Todas",COUNTIFS(DB_Q9!$F$5:$F$254,F$64,DB_Q9!$I$5:$I$254,$B51),COUNTIFS(DB_Q9!$E$5:$E$254,$J$4,DB_Q9!$F$5:$F$254,F$64,DB_Q9!$I$5:$I$254,$B51))</f>
        <v>0</v>
      </c>
      <c r="G70" s="362">
        <f t="shared" si="22"/>
        <v>3.125E-2</v>
      </c>
      <c r="H70" s="362">
        <f t="shared" si="22"/>
        <v>4.8192771084337352E-2</v>
      </c>
      <c r="I70" s="362">
        <f t="shared" si="22"/>
        <v>0</v>
      </c>
      <c r="J70" s="380">
        <f>IF($J$4="Todas",COUNTIFS(DB_Q9!$C$5:$C$254,J$64,DB_Q9!$I$5:$I$254,$B51),COUNTIFS(DB_Q9!$E$5:$E$254,$J$4,DB_Q9!$C$5:$C$254,J$64,DB_Q9!$I$5:$I$254,$B51))</f>
        <v>3</v>
      </c>
      <c r="K70" s="361">
        <f>IF($J$4="Todas",COUNTIFS(DB_Q9!$C$5:$C$254,K$64,DB_Q9!$I$5:$I$254,$B51),COUNTIFS(DB_Q9!$E$5:$E$254,$J$4,DB_Q9!$C$5:$C$254,K$64,DB_Q9!$I$5:$I$254,$B51))</f>
        <v>2</v>
      </c>
      <c r="L70" s="361">
        <f>IF($J$4="Todas",COUNTIFS(DB_Q9!$C$5:$C$254,L$64,DB_Q9!$I$5:$I$254,$B51),COUNTIFS(DB_Q9!$E$5:$E$254,$J$4,DB_Q9!$C$5:$C$254,L$64,DB_Q9!$I$5:$I$254,$B51))</f>
        <v>0</v>
      </c>
      <c r="M70" s="361">
        <f>IF($J$4="Todas",COUNTIFS(DB_Q9!$C$5:$C$254,M$64,DB_Q9!$I$5:$I$254,$B51),COUNTIFS(DB_Q9!$E$5:$E$254,$J$4,DB_Q9!$C$5:$C$254,M$64,DB_Q9!$I$5:$I$254,$B51))</f>
        <v>2</v>
      </c>
      <c r="N70" s="361">
        <f>IF($J$4="Todas",COUNTIFS(DB_Q9!$C$5:$C$254,N$64,DB_Q9!$I$5:$I$254,$B51),COUNTIFS(DB_Q9!$E$5:$E$254,$J$4,DB_Q9!$C$5:$C$254,N$64,DB_Q9!$I$5:$I$254,$B51))</f>
        <v>0</v>
      </c>
      <c r="O70" s="362">
        <f t="shared" si="23"/>
        <v>0.15789473684210525</v>
      </c>
      <c r="P70" s="362">
        <f t="shared" si="24"/>
        <v>3.5714285714285712E-2</v>
      </c>
      <c r="Q70" s="362">
        <f t="shared" si="25"/>
        <v>0</v>
      </c>
      <c r="R70" s="362">
        <f t="shared" si="26"/>
        <v>9.5238095238095233E-2</v>
      </c>
      <c r="S70" s="362">
        <f t="shared" si="27"/>
        <v>0</v>
      </c>
      <c r="T70" s="369"/>
      <c r="U70" s="369"/>
    </row>
    <row r="71" spans="2:21">
      <c r="B71" s="360" t="s">
        <v>331</v>
      </c>
      <c r="C71" s="315">
        <f t="shared" si="29"/>
        <v>5.3763440860215058E-3</v>
      </c>
      <c r="D71" s="361">
        <f>IF($J$4="Todas",COUNTIFS(DB_Q9!$F$5:$F$254,D$64,DB_Q9!$I$5:$I$254,$B52),COUNTIFS(DB_Q9!$E$5:$E$254,$J$4,DB_Q9!$F$5:$F$254,D$64,DB_Q9!$I$5:$I$254,$B52))</f>
        <v>0</v>
      </c>
      <c r="E71" s="361">
        <f>IF($J$4="Todas",COUNTIFS(DB_Q9!$F$5:$F$254,E$64,DB_Q9!$I$5:$I$254,$B52),COUNTIFS(DB_Q9!$E$5:$E$254,$J$4,DB_Q9!$F$5:$F$254,E$64,DB_Q9!$I$5:$I$254,$B52))</f>
        <v>1</v>
      </c>
      <c r="F71" s="361">
        <f>IF($J$4="Todas",COUNTIFS(DB_Q9!$F$5:$F$254,F$64,DB_Q9!$I$5:$I$254,$B52),COUNTIFS(DB_Q9!$E$5:$E$254,$J$4,DB_Q9!$F$5:$F$254,F$64,DB_Q9!$I$5:$I$254,$B52))</f>
        <v>0</v>
      </c>
      <c r="G71" s="362">
        <f t="shared" si="22"/>
        <v>0</v>
      </c>
      <c r="H71" s="362">
        <f t="shared" si="22"/>
        <v>1.2048192771084338E-2</v>
      </c>
      <c r="I71" s="362">
        <f t="shared" si="22"/>
        <v>0</v>
      </c>
      <c r="J71" s="380">
        <f>IF($J$4="Todas",COUNTIFS(DB_Q9!$C$5:$C$254,J$64,DB_Q9!$I$5:$I$254,$B52),COUNTIFS(DB_Q9!$E$5:$E$254,$J$4,DB_Q9!$C$5:$C$254,J$64,DB_Q9!$I$5:$I$254,$B52))</f>
        <v>0</v>
      </c>
      <c r="K71" s="361">
        <f>IF($J$4="Todas",COUNTIFS(DB_Q9!$C$5:$C$254,K$64,DB_Q9!$I$5:$I$254,$B52),COUNTIFS(DB_Q9!$E$5:$E$254,$J$4,DB_Q9!$C$5:$C$254,K$64,DB_Q9!$I$5:$I$254,$B52))</f>
        <v>0</v>
      </c>
      <c r="L71" s="361">
        <f>IF($J$4="Todas",COUNTIFS(DB_Q9!$C$5:$C$254,L$64,DB_Q9!$I$5:$I$254,$B52),COUNTIFS(DB_Q9!$E$5:$E$254,$J$4,DB_Q9!$C$5:$C$254,L$64,DB_Q9!$I$5:$I$254,$B52))</f>
        <v>1</v>
      </c>
      <c r="M71" s="361">
        <f>IF($J$4="Todas",COUNTIFS(DB_Q9!$C$5:$C$254,M$64,DB_Q9!$I$5:$I$254,$B52),COUNTIFS(DB_Q9!$E$5:$E$254,$J$4,DB_Q9!$C$5:$C$254,M$64,DB_Q9!$I$5:$I$254,$B52))</f>
        <v>0</v>
      </c>
      <c r="N71" s="361">
        <f>IF($J$4="Todas",COUNTIFS(DB_Q9!$C$5:$C$254,N$64,DB_Q9!$I$5:$I$254,$B52),COUNTIFS(DB_Q9!$E$5:$E$254,$J$4,DB_Q9!$C$5:$C$254,N$64,DB_Q9!$I$5:$I$254,$B52))</f>
        <v>0</v>
      </c>
      <c r="O71" s="362">
        <f t="shared" si="23"/>
        <v>0</v>
      </c>
      <c r="P71" s="362">
        <f t="shared" si="24"/>
        <v>0</v>
      </c>
      <c r="Q71" s="362">
        <f t="shared" si="25"/>
        <v>1.2048192771084338E-2</v>
      </c>
      <c r="R71" s="362">
        <f t="shared" si="26"/>
        <v>0</v>
      </c>
      <c r="S71" s="362">
        <f t="shared" si="27"/>
        <v>0</v>
      </c>
      <c r="T71" s="369"/>
      <c r="U71" s="369"/>
    </row>
    <row r="72" spans="2:21" ht="13.5" thickBot="1">
      <c r="B72" s="363" t="s">
        <v>90</v>
      </c>
      <c r="C72" s="364">
        <f t="shared" si="29"/>
        <v>0.10215053763440861</v>
      </c>
      <c r="D72" s="365">
        <f>IF($J$4="Todas",COUNTIFS(DB_Q9!$F$5:$F$254,D$64,DB_Q9!$I$5:$I$254,$B53),COUNTIFS(DB_Q9!$E$5:$E$254,$J$4,DB_Q9!$F$5:$F$254,D$64,DB_Q9!$I$5:$I$254,$B53))</f>
        <v>7</v>
      </c>
      <c r="E72" s="365">
        <f>IF($J$4="Todas",COUNTIFS(DB_Q9!$F$5:$F$254,E$64,DB_Q9!$I$5:$I$254,$B53),COUNTIFS(DB_Q9!$E$5:$E$254,$J$4,DB_Q9!$F$5:$F$254,E$64,DB_Q9!$I$5:$I$254,$B53))</f>
        <v>12</v>
      </c>
      <c r="F72" s="365">
        <f>IF($J$4="Todas",COUNTIFS(DB_Q9!$F$5:$F$254,F$64,DB_Q9!$I$5:$I$254,$B53),COUNTIFS(DB_Q9!$E$5:$E$254,$J$4,DB_Q9!$F$5:$F$254,F$64,DB_Q9!$I$5:$I$254,$B53))</f>
        <v>0</v>
      </c>
      <c r="G72" s="366">
        <f t="shared" si="22"/>
        <v>7.2916666666666671E-2</v>
      </c>
      <c r="H72" s="366">
        <f t="shared" si="22"/>
        <v>0.14457831325301204</v>
      </c>
      <c r="I72" s="366">
        <f t="shared" si="22"/>
        <v>0</v>
      </c>
      <c r="J72" s="381">
        <f>IF($J$4="Todas",COUNTIFS(DB_Q9!$C$5:$C$254,J$64,DB_Q9!$I$5:$I$254,$B53),COUNTIFS(DB_Q9!$E$5:$E$254,$J$4,DB_Q9!$C$5:$C$254,J$64,DB_Q9!$I$5:$I$254,$B53))</f>
        <v>0</v>
      </c>
      <c r="K72" s="365">
        <f>IF($J$4="Todas",COUNTIFS(DB_Q9!$C$5:$C$254,K$64,DB_Q9!$I$5:$I$254,$B53),COUNTIFS(DB_Q9!$E$5:$E$254,$J$4,DB_Q9!$C$5:$C$254,K$64,DB_Q9!$I$5:$I$254,$B53))</f>
        <v>6</v>
      </c>
      <c r="L72" s="365">
        <f>IF($J$4="Todas",COUNTIFS(DB_Q9!$C$5:$C$254,L$64,DB_Q9!$I$5:$I$254,$B53),COUNTIFS(DB_Q9!$E$5:$E$254,$J$4,DB_Q9!$C$5:$C$254,L$64,DB_Q9!$I$5:$I$254,$B53))</f>
        <v>10</v>
      </c>
      <c r="M72" s="365">
        <f>IF($J$4="Todas",COUNTIFS(DB_Q9!$C$5:$C$254,M$64,DB_Q9!$I$5:$I$254,$B53),COUNTIFS(DB_Q9!$E$5:$E$254,$J$4,DB_Q9!$C$5:$C$254,M$64,DB_Q9!$I$5:$I$254,$B53))</f>
        <v>2</v>
      </c>
      <c r="N72" s="365">
        <f>IF($J$4="Todas",COUNTIFS(DB_Q9!$C$5:$C$254,N$64,DB_Q9!$I$5:$I$254,$B53),COUNTIFS(DB_Q9!$E$5:$E$254,$J$4,DB_Q9!$C$5:$C$254,N$64,DB_Q9!$I$5:$I$254,$B53))</f>
        <v>1</v>
      </c>
      <c r="O72" s="366">
        <f t="shared" si="23"/>
        <v>0</v>
      </c>
      <c r="P72" s="366">
        <f t="shared" si="24"/>
        <v>0.10714285714285714</v>
      </c>
      <c r="Q72" s="366">
        <f t="shared" si="25"/>
        <v>0.12048192771084337</v>
      </c>
      <c r="R72" s="366">
        <f t="shared" si="26"/>
        <v>9.5238095238095233E-2</v>
      </c>
      <c r="S72" s="366">
        <f t="shared" si="27"/>
        <v>0.14285714285714285</v>
      </c>
      <c r="T72" s="369"/>
      <c r="U72" s="369"/>
    </row>
    <row r="73" spans="2:21" s="282" customFormat="1" ht="14.25" thickTop="1" thickBot="1">
      <c r="B73" s="323" t="s">
        <v>327</v>
      </c>
      <c r="C73" s="367"/>
      <c r="D73" s="368"/>
      <c r="E73" s="368"/>
      <c r="F73" s="368"/>
      <c r="G73" s="369"/>
      <c r="H73" s="369"/>
      <c r="I73" s="369"/>
      <c r="J73" s="382"/>
      <c r="K73" s="368"/>
      <c r="L73" s="368"/>
      <c r="M73" s="368"/>
      <c r="N73" s="368"/>
      <c r="O73" s="369">
        <f t="shared" si="23"/>
        <v>0</v>
      </c>
      <c r="P73" s="369">
        <f t="shared" si="24"/>
        <v>0</v>
      </c>
      <c r="Q73" s="369">
        <f t="shared" si="25"/>
        <v>0</v>
      </c>
      <c r="R73" s="369">
        <f t="shared" si="26"/>
        <v>0</v>
      </c>
      <c r="S73" s="369">
        <f t="shared" si="27"/>
        <v>0</v>
      </c>
      <c r="T73" s="369"/>
      <c r="U73" s="369"/>
    </row>
    <row r="74" spans="2:21" ht="13.5" thickTop="1">
      <c r="B74" s="356" t="s">
        <v>328</v>
      </c>
      <c r="C74" s="357">
        <f>VLOOKUP(B74,$B$17:$C$21,2,)</f>
        <v>0.11290322580645161</v>
      </c>
      <c r="D74" s="358">
        <f>IF($J$4="Todas",COUNTIFS(DB_Q9!$F$5:$F$254,D$64,DB_Q9!$J$5:$J$254,$B74),COUNTIFS(DB_Q9!$E$5:$E$254,$J$4,DB_Q9!$F$5:$F$254,D$64,DB_Q9!$J$5:$J$254,$B74))</f>
        <v>16</v>
      </c>
      <c r="E74" s="358">
        <f>IF($J$4="Todas",COUNTIFS(DB_Q9!$F$5:$F$254,E$64,DB_Q9!$J$5:$J$254,$B74),COUNTIFS(DB_Q9!$E$5:$E$254,$J$4,DB_Q9!$F$5:$F$254,E$64,DB_Q9!$J$5:$J$254,$B74))</f>
        <v>5</v>
      </c>
      <c r="F74" s="358">
        <f>IF($J$4="Todas",COUNTIFS(DB_Q9!$F$5:$F$254,F$64,DB_Q9!$J$5:$J$254,$B74),COUNTIFS(DB_Q9!$E$5:$E$254,$J$4,DB_Q9!$F$5:$F$254,F$64,DB_Q9!$J$5:$J$254,$B74))</f>
        <v>0</v>
      </c>
      <c r="G74" s="359">
        <f t="shared" ref="G74:I78" si="30">IFERROR(D74/D$79,)</f>
        <v>0.16666666666666666</v>
      </c>
      <c r="H74" s="359">
        <f t="shared" si="30"/>
        <v>6.0240963855421686E-2</v>
      </c>
      <c r="I74" s="359">
        <f t="shared" si="30"/>
        <v>0</v>
      </c>
      <c r="J74" s="379">
        <f>IF($J$4="Todas",COUNTIFS(DB_Q9!$C$5:$C$254,J$64,DB_Q9!$J$5:$J$254,$B74),COUNTIFS(DB_Q9!$E$5:$E$254,$J$4,DB_Q9!$C$5:$C$254,J$64,DB_Q9!$J$5:$J$254,$B74))</f>
        <v>0</v>
      </c>
      <c r="K74" s="358">
        <f>IF($J$4="Todas",COUNTIFS(DB_Q9!$C$5:$C$254,K$64,DB_Q9!$J$5:$J$254,$B74),COUNTIFS(DB_Q9!$E$5:$E$254,$J$4,DB_Q9!$C$5:$C$254,K$64,DB_Q9!$J$5:$J$254,$B74))</f>
        <v>12</v>
      </c>
      <c r="L74" s="358">
        <f>IF($J$4="Todas",COUNTIFS(DB_Q9!$C$5:$C$254,L$64,DB_Q9!$J$5:$J$254,$B74),COUNTIFS(DB_Q9!$E$5:$E$254,$J$4,DB_Q9!$C$5:$C$254,L$64,DB_Q9!$J$5:$J$254,$B74))</f>
        <v>7</v>
      </c>
      <c r="M74" s="358">
        <f>IF($J$4="Todas",COUNTIFS(DB_Q9!$C$5:$C$254,M$64,DB_Q9!$J$5:$J$254,$B74),COUNTIFS(DB_Q9!$E$5:$E$254,$J$4,DB_Q9!$C$5:$C$254,M$64,DB_Q9!$J$5:$J$254,$B74))</f>
        <v>2</v>
      </c>
      <c r="N74" s="358">
        <f>IF($J$4="Todas",COUNTIFS(DB_Q9!$C$5:$C$254,N$64,DB_Q9!$J$5:$J$254,$B74),COUNTIFS(DB_Q9!$E$5:$E$254,$J$4,DB_Q9!$C$5:$C$254,N$64,DB_Q9!$J$5:$J$254,$B74))</f>
        <v>0</v>
      </c>
      <c r="O74" s="359">
        <f t="shared" si="23"/>
        <v>0</v>
      </c>
      <c r="P74" s="359">
        <f t="shared" si="24"/>
        <v>0.21428571428571427</v>
      </c>
      <c r="Q74" s="359">
        <f t="shared" si="25"/>
        <v>8.4337349397590355E-2</v>
      </c>
      <c r="R74" s="359">
        <f t="shared" si="26"/>
        <v>9.5238095238095233E-2</v>
      </c>
      <c r="S74" s="359">
        <f t="shared" si="27"/>
        <v>0</v>
      </c>
      <c r="T74" s="369"/>
      <c r="U74" s="369"/>
    </row>
    <row r="75" spans="2:21" s="282" customFormat="1">
      <c r="B75" s="360" t="s">
        <v>232</v>
      </c>
      <c r="C75" s="315">
        <f t="shared" ref="C75:C78" si="31">VLOOKUP(B75,$B$17:$C$21,2,)</f>
        <v>0.25806451612903225</v>
      </c>
      <c r="D75" s="361">
        <f>IF($J$4="Todas",COUNTIFS(DB_Q9!$F$5:$F$254,D$64,DB_Q9!$J$5:$J$254,$B75),COUNTIFS(DB_Q9!$E$5:$E$254,$J$4,DB_Q9!$F$5:$F$254,D$64,DB_Q9!$J$5:$J$254,$B75))</f>
        <v>29</v>
      </c>
      <c r="E75" s="361">
        <f>IF($J$4="Todas",COUNTIFS(DB_Q9!$F$5:$F$254,E$64,DB_Q9!$J$5:$J$254,$B75),COUNTIFS(DB_Q9!$E$5:$E$254,$J$4,DB_Q9!$F$5:$F$254,E$64,DB_Q9!$J$5:$J$254,$B75))</f>
        <v>18</v>
      </c>
      <c r="F75" s="361">
        <f>IF($J$4="Todas",COUNTIFS(DB_Q9!$F$5:$F$254,F$64,DB_Q9!$J$5:$J$254,$B75),COUNTIFS(DB_Q9!$E$5:$E$254,$J$4,DB_Q9!$F$5:$F$254,F$64,DB_Q9!$J$5:$J$254,$B75))</f>
        <v>1</v>
      </c>
      <c r="G75" s="362">
        <f t="shared" si="30"/>
        <v>0.30208333333333331</v>
      </c>
      <c r="H75" s="362">
        <f t="shared" si="30"/>
        <v>0.21686746987951808</v>
      </c>
      <c r="I75" s="362">
        <f t="shared" si="30"/>
        <v>0.14285714285714285</v>
      </c>
      <c r="J75" s="380">
        <f>IF($J$4="Todas",COUNTIFS(DB_Q9!$C$5:$C$254,J$64,DB_Q9!$J$5:$J$254,$B75),COUNTIFS(DB_Q9!$E$5:$E$254,$J$4,DB_Q9!$C$5:$C$254,J$64,DB_Q9!$J$5:$J$254,$B75))</f>
        <v>5</v>
      </c>
      <c r="K75" s="361">
        <f>IF($J$4="Todas",COUNTIFS(DB_Q9!$C$5:$C$254,K$64,DB_Q9!$J$5:$J$254,$B75),COUNTIFS(DB_Q9!$E$5:$E$254,$J$4,DB_Q9!$C$5:$C$254,K$64,DB_Q9!$J$5:$J$254,$B75))</f>
        <v>18</v>
      </c>
      <c r="L75" s="361">
        <f>IF($J$4="Todas",COUNTIFS(DB_Q9!$C$5:$C$254,L$64,DB_Q9!$J$5:$J$254,$B75),COUNTIFS(DB_Q9!$E$5:$E$254,$J$4,DB_Q9!$C$5:$C$254,L$64,DB_Q9!$J$5:$J$254,$B75))</f>
        <v>16</v>
      </c>
      <c r="M75" s="361">
        <f>IF($J$4="Todas",COUNTIFS(DB_Q9!$C$5:$C$254,M$64,DB_Q9!$J$5:$J$254,$B75),COUNTIFS(DB_Q9!$E$5:$E$254,$J$4,DB_Q9!$C$5:$C$254,M$64,DB_Q9!$J$5:$J$254,$B75))</f>
        <v>8</v>
      </c>
      <c r="N75" s="361">
        <f>IF($J$4="Todas",COUNTIFS(DB_Q9!$C$5:$C$254,N$64,DB_Q9!$J$5:$J$254,$B75),COUNTIFS(DB_Q9!$E$5:$E$254,$J$4,DB_Q9!$C$5:$C$254,N$64,DB_Q9!$J$5:$J$254,$B75))</f>
        <v>1</v>
      </c>
      <c r="O75" s="362">
        <f t="shared" si="23"/>
        <v>0.26315789473684209</v>
      </c>
      <c r="P75" s="362">
        <f t="shared" si="24"/>
        <v>0.32142857142857145</v>
      </c>
      <c r="Q75" s="362">
        <f t="shared" si="25"/>
        <v>0.19277108433734941</v>
      </c>
      <c r="R75" s="362">
        <f t="shared" si="26"/>
        <v>0.38095238095238093</v>
      </c>
      <c r="S75" s="362">
        <f t="shared" si="27"/>
        <v>0.14285714285714285</v>
      </c>
      <c r="T75" s="369"/>
      <c r="U75" s="369"/>
    </row>
    <row r="76" spans="2:21" s="282" customFormat="1">
      <c r="B76" s="360" t="s">
        <v>233</v>
      </c>
      <c r="C76" s="315">
        <f t="shared" si="31"/>
        <v>0.14516129032258066</v>
      </c>
      <c r="D76" s="361">
        <f>IF($J$4="Todas",COUNTIFS(DB_Q9!$F$5:$F$254,D$64,DB_Q9!$J$5:$J$254,$B76),COUNTIFS(DB_Q9!$E$5:$E$254,$J$4,DB_Q9!$F$5:$F$254,D$64,DB_Q9!$J$5:$J$254,$B76))</f>
        <v>13</v>
      </c>
      <c r="E76" s="361">
        <f>IF($J$4="Todas",COUNTIFS(DB_Q9!$F$5:$F$254,E$64,DB_Q9!$J$5:$J$254,$B76),COUNTIFS(DB_Q9!$E$5:$E$254,$J$4,DB_Q9!$F$5:$F$254,E$64,DB_Q9!$J$5:$J$254,$B76))</f>
        <v>9</v>
      </c>
      <c r="F76" s="361">
        <f>IF($J$4="Todas",COUNTIFS(DB_Q9!$F$5:$F$254,F$64,DB_Q9!$J$5:$J$254,$B76),COUNTIFS(DB_Q9!$E$5:$E$254,$J$4,DB_Q9!$F$5:$F$254,F$64,DB_Q9!$J$5:$J$254,$B76))</f>
        <v>5</v>
      </c>
      <c r="G76" s="362">
        <f t="shared" si="30"/>
        <v>0.13541666666666666</v>
      </c>
      <c r="H76" s="362">
        <f t="shared" si="30"/>
        <v>0.10843373493975904</v>
      </c>
      <c r="I76" s="362">
        <f t="shared" si="30"/>
        <v>0.7142857142857143</v>
      </c>
      <c r="J76" s="380">
        <f>IF($J$4="Todas",COUNTIFS(DB_Q9!$C$5:$C$254,J$64,DB_Q9!$J$5:$J$254,$B76),COUNTIFS(DB_Q9!$E$5:$E$254,$J$4,DB_Q9!$C$5:$C$254,J$64,DB_Q9!$J$5:$J$254,$B76))</f>
        <v>6</v>
      </c>
      <c r="K76" s="361">
        <f>IF($J$4="Todas",COUNTIFS(DB_Q9!$C$5:$C$254,K$64,DB_Q9!$J$5:$J$254,$B76),COUNTIFS(DB_Q9!$E$5:$E$254,$J$4,DB_Q9!$C$5:$C$254,K$64,DB_Q9!$J$5:$J$254,$B76))</f>
        <v>2</v>
      </c>
      <c r="L76" s="361">
        <f>IF($J$4="Todas",COUNTIFS(DB_Q9!$C$5:$C$254,L$64,DB_Q9!$J$5:$J$254,$B76),COUNTIFS(DB_Q9!$E$5:$E$254,$J$4,DB_Q9!$C$5:$C$254,L$64,DB_Q9!$J$5:$J$254,$B76))</f>
        <v>13</v>
      </c>
      <c r="M76" s="361">
        <f>IF($J$4="Todas",COUNTIFS(DB_Q9!$C$5:$C$254,M$64,DB_Q9!$J$5:$J$254,$B76),COUNTIFS(DB_Q9!$E$5:$E$254,$J$4,DB_Q9!$C$5:$C$254,M$64,DB_Q9!$J$5:$J$254,$B76))</f>
        <v>4</v>
      </c>
      <c r="N76" s="361">
        <f>IF($J$4="Todas",COUNTIFS(DB_Q9!$C$5:$C$254,N$64,DB_Q9!$J$5:$J$254,$B76),COUNTIFS(DB_Q9!$E$5:$E$254,$J$4,DB_Q9!$C$5:$C$254,N$64,DB_Q9!$J$5:$J$254,$B76))</f>
        <v>2</v>
      </c>
      <c r="O76" s="362">
        <f t="shared" si="23"/>
        <v>0.31578947368421051</v>
      </c>
      <c r="P76" s="362">
        <f t="shared" si="24"/>
        <v>3.5714285714285712E-2</v>
      </c>
      <c r="Q76" s="362">
        <f t="shared" si="25"/>
        <v>0.15662650602409639</v>
      </c>
      <c r="R76" s="362">
        <f t="shared" si="26"/>
        <v>0.19047619047619047</v>
      </c>
      <c r="S76" s="362">
        <f t="shared" si="27"/>
        <v>0.2857142857142857</v>
      </c>
      <c r="T76" s="369"/>
      <c r="U76" s="369"/>
    </row>
    <row r="77" spans="2:21" s="282" customFormat="1">
      <c r="B77" s="360" t="s">
        <v>329</v>
      </c>
      <c r="C77" s="315">
        <f t="shared" si="31"/>
        <v>4.3011451612903227E-2</v>
      </c>
      <c r="D77" s="361">
        <f>IF($J$4="Todas",COUNTIFS(DB_Q9!$F$5:$F$254,D$64,DB_Q9!$J$5:$J$254,$B77),COUNTIFS(DB_Q9!$E$5:$E$254,$J$4,DB_Q9!$F$5:$F$254,D$64,DB_Q9!$J$5:$J$254,$B77))</f>
        <v>2</v>
      </c>
      <c r="E77" s="361">
        <f>IF($J$4="Todas",COUNTIFS(DB_Q9!$F$5:$F$254,E$64,DB_Q9!$J$5:$J$254,$B77),COUNTIFS(DB_Q9!$E$5:$E$254,$J$4,DB_Q9!$F$5:$F$254,E$64,DB_Q9!$J$5:$J$254,$B77))</f>
        <v>6</v>
      </c>
      <c r="F77" s="361">
        <f>IF($J$4="Todas",COUNTIFS(DB_Q9!$F$5:$F$254,F$64,DB_Q9!$J$5:$J$254,$B77),COUNTIFS(DB_Q9!$E$5:$E$254,$J$4,DB_Q9!$F$5:$F$254,F$64,DB_Q9!$J$5:$J$254,$B77))</f>
        <v>0</v>
      </c>
      <c r="G77" s="362">
        <f t="shared" si="30"/>
        <v>2.0833333333333332E-2</v>
      </c>
      <c r="H77" s="362">
        <f t="shared" si="30"/>
        <v>7.2289156626506021E-2</v>
      </c>
      <c r="I77" s="362">
        <f t="shared" si="30"/>
        <v>0</v>
      </c>
      <c r="J77" s="380">
        <f>IF($J$4="Todas",COUNTIFS(DB_Q9!$C$5:$C$254,J$64,DB_Q9!$J$5:$J$254,$B77),COUNTIFS(DB_Q9!$E$5:$E$254,$J$4,DB_Q9!$C$5:$C$254,J$64,DB_Q9!$J$5:$J$254,$B77))</f>
        <v>0</v>
      </c>
      <c r="K77" s="361">
        <f>IF($J$4="Todas",COUNTIFS(DB_Q9!$C$5:$C$254,K$64,DB_Q9!$J$5:$J$254,$B77),COUNTIFS(DB_Q9!$E$5:$E$254,$J$4,DB_Q9!$C$5:$C$254,K$64,DB_Q9!$J$5:$J$254,$B77))</f>
        <v>3</v>
      </c>
      <c r="L77" s="361">
        <f>IF($J$4="Todas",COUNTIFS(DB_Q9!$C$5:$C$254,L$64,DB_Q9!$J$5:$J$254,$B77),COUNTIFS(DB_Q9!$E$5:$E$254,$J$4,DB_Q9!$C$5:$C$254,L$64,DB_Q9!$J$5:$J$254,$B77))</f>
        <v>4</v>
      </c>
      <c r="M77" s="361">
        <f>IF($J$4="Todas",COUNTIFS(DB_Q9!$C$5:$C$254,M$64,DB_Q9!$J$5:$J$254,$B77),COUNTIFS(DB_Q9!$E$5:$E$254,$J$4,DB_Q9!$C$5:$C$254,M$64,DB_Q9!$J$5:$J$254,$B77))</f>
        <v>1</v>
      </c>
      <c r="N77" s="361">
        <f>IF($J$4="Todas",COUNTIFS(DB_Q9!$C$5:$C$254,N$64,DB_Q9!$J$5:$J$254,$B77),COUNTIFS(DB_Q9!$E$5:$E$254,$J$4,DB_Q9!$C$5:$C$254,N$64,DB_Q9!$J$5:$J$254,$B77))</f>
        <v>0</v>
      </c>
      <c r="O77" s="362">
        <f t="shared" si="23"/>
        <v>0</v>
      </c>
      <c r="P77" s="362">
        <f t="shared" si="24"/>
        <v>5.3571428571428568E-2</v>
      </c>
      <c r="Q77" s="362">
        <f t="shared" si="25"/>
        <v>4.8192771084337352E-2</v>
      </c>
      <c r="R77" s="362">
        <f t="shared" si="26"/>
        <v>4.7619047619047616E-2</v>
      </c>
      <c r="S77" s="362">
        <f t="shared" si="27"/>
        <v>0</v>
      </c>
      <c r="T77" s="369"/>
      <c r="U77" s="369"/>
    </row>
    <row r="78" spans="2:21" s="282" customFormat="1" ht="13.5" thickBot="1">
      <c r="B78" s="363" t="s">
        <v>90</v>
      </c>
      <c r="C78" s="364">
        <f t="shared" si="31"/>
        <v>3.2258064516129031E-2</v>
      </c>
      <c r="D78" s="365">
        <f>IF($J$4="Todas",COUNTIFS(DB_Q9!$F$5:$F$254,D$64,DB_Q9!$J$5:$J$254,$B78),COUNTIFS(DB_Q9!$E$5:$E$254,$J$4,DB_Q9!$F$5:$F$254,D$64,DB_Q9!$J$5:$J$254,$B78))</f>
        <v>3</v>
      </c>
      <c r="E78" s="365">
        <f>IF($J$4="Todas",COUNTIFS(DB_Q9!$F$5:$F$254,E$64,DB_Q9!$J$5:$J$254,$B78),COUNTIFS(DB_Q9!$E$5:$E$254,$J$4,DB_Q9!$F$5:$F$254,E$64,DB_Q9!$J$5:$J$254,$B78))</f>
        <v>3</v>
      </c>
      <c r="F78" s="365">
        <f>IF($J$4="Todas",COUNTIFS(DB_Q9!$F$5:$F$254,F$64,DB_Q9!$J$5:$J$254,$B78),COUNTIFS(DB_Q9!$E$5:$E$254,$J$4,DB_Q9!$F$5:$F$254,F$64,DB_Q9!$J$5:$J$254,$B78))</f>
        <v>0</v>
      </c>
      <c r="G78" s="366">
        <f t="shared" si="30"/>
        <v>3.125E-2</v>
      </c>
      <c r="H78" s="366">
        <f t="shared" si="30"/>
        <v>3.614457831325301E-2</v>
      </c>
      <c r="I78" s="366">
        <f t="shared" si="30"/>
        <v>0</v>
      </c>
      <c r="J78" s="381">
        <f>IF($J$4="Todas",COUNTIFS(DB_Q9!$C$5:$C$254,J$64,DB_Q9!$J$5:$J$254,$B78),COUNTIFS(DB_Q9!$E$5:$E$254,$J$4,DB_Q9!$C$5:$C$254,J$64,DB_Q9!$J$5:$J$254,$B78))</f>
        <v>0</v>
      </c>
      <c r="K78" s="365">
        <f>IF($J$4="Todas",COUNTIFS(DB_Q9!$C$5:$C$254,K$64,DB_Q9!$J$5:$J$254,$B78),COUNTIFS(DB_Q9!$E$5:$E$254,$J$4,DB_Q9!$C$5:$C$254,K$64,DB_Q9!$J$5:$J$254,$B78))</f>
        <v>0</v>
      </c>
      <c r="L78" s="365">
        <f>IF($J$4="Todas",COUNTIFS(DB_Q9!$C$5:$C$254,L$64,DB_Q9!$J$5:$J$254,$B78),COUNTIFS(DB_Q9!$E$5:$E$254,$J$4,DB_Q9!$C$5:$C$254,L$64,DB_Q9!$J$5:$J$254,$B78))</f>
        <v>6</v>
      </c>
      <c r="M78" s="365">
        <f>IF($J$4="Todas",COUNTIFS(DB_Q9!$C$5:$C$254,M$64,DB_Q9!$J$5:$J$254,$B78),COUNTIFS(DB_Q9!$E$5:$E$254,$J$4,DB_Q9!$C$5:$C$254,M$64,DB_Q9!$J$5:$J$254,$B78))</f>
        <v>0</v>
      </c>
      <c r="N78" s="365">
        <f>IF($J$4="Todas",COUNTIFS(DB_Q9!$C$5:$C$254,N$64,DB_Q9!$J$5:$J$254,$B78),COUNTIFS(DB_Q9!$E$5:$E$254,$J$4,DB_Q9!$C$5:$C$254,N$64,DB_Q9!$J$5:$J$254,$B78))</f>
        <v>0</v>
      </c>
      <c r="O78" s="366">
        <f t="shared" si="23"/>
        <v>0</v>
      </c>
      <c r="P78" s="366">
        <f t="shared" si="24"/>
        <v>0</v>
      </c>
      <c r="Q78" s="366">
        <f t="shared" si="25"/>
        <v>7.2289156626506021E-2</v>
      </c>
      <c r="R78" s="366">
        <f t="shared" si="26"/>
        <v>0</v>
      </c>
      <c r="S78" s="366">
        <f t="shared" si="27"/>
        <v>0</v>
      </c>
      <c r="T78" s="369"/>
      <c r="U78" s="369"/>
    </row>
    <row r="79" spans="2:21" ht="13.5" thickTop="1">
      <c r="D79" s="269">
        <f>IF($J$4="Todas",COUNTIFS(DB_Q9!$F$5:$F$254,D$64,DB_Q9!$G$5:$G$254,1),COUNTIFS(DB_Q9!$F$5:$F$254,D$64,DB_Q9!$E$5:$E$254,$J$4,DB_Q9!$G$5:$G$254,1))</f>
        <v>96</v>
      </c>
      <c r="E79" s="269">
        <f>IF($J$4="Todas",COUNTIFS(DB_Q9!$F$5:$F$254,E$64,DB_Q9!$G$5:$G$254,1),COUNTIFS(DB_Q9!$F$5:$F$254,E$64,DB_Q9!$E$5:$E$254,$J$4,DB_Q9!$G$5:$G$254,1))</f>
        <v>83</v>
      </c>
      <c r="F79" s="269">
        <f>IF($J$4="Todas",COUNTIFS(DB_Q9!$F$5:$F$254,F$64,DB_Q9!$G$5:$G$254,1),COUNTIFS(DB_Q9!$F$5:$F$254,F$64,DB_Q9!$E$5:$E$254,$J$4,DB_Q9!$G$5:$G$254,1))</f>
        <v>7</v>
      </c>
      <c r="G79" s="269"/>
      <c r="H79" s="269"/>
      <c r="I79" s="269"/>
      <c r="J79" s="269">
        <f>IF($J$4="Todas",COUNTIFS(DB_Q9!$C$5:$C$254,J$64,DB_Q9!$G$5:$G$254,1),COUNTIFS(DB_Q9!$C$5:$C$254,J$64,DB_Q9!$E$5:$E$254,$J$4,DB_Q9!$G$5:$G$254,1))</f>
        <v>19</v>
      </c>
      <c r="K79" s="269">
        <f>IF($J$4="Todas",COUNTIFS(DB_Q9!$C$5:$C$254,K$64,DB_Q9!$G$5:$G$254,1),COUNTIFS(DB_Q9!$C$5:$C$254,K$64,DB_Q9!$E$5:$E$254,$J$4,DB_Q9!$G$5:$G$254,1))</f>
        <v>56</v>
      </c>
      <c r="L79" s="269">
        <f>IF($J$4="Todas",COUNTIFS(DB_Q9!$C$5:$C$254,L$64,DB_Q9!$G$5:$G$254,1),COUNTIFS(DB_Q9!$C$5:$C$254,L$64,DB_Q9!$E$5:$E$254,$J$4,DB_Q9!$G$5:$G$254,1))</f>
        <v>83</v>
      </c>
      <c r="M79" s="269">
        <f>IF($J$4="Todas",COUNTIFS(DB_Q9!$C$5:$C$254,M$64,DB_Q9!$G$5:$G$254,1),COUNTIFS(DB_Q9!$C$5:$C$254,M$64,DB_Q9!$E$5:$E$254,$J$4,DB_Q9!$G$5:$G$254,1))</f>
        <v>21</v>
      </c>
      <c r="N79" s="269">
        <f>IF($J$4="Todas",COUNTIFS(DB_Q9!$C$5:$C$254,N$64,DB_Q9!$G$5:$G$254,1),COUNTIFS(DB_Q9!$C$5:$C$254,N$64,DB_Q9!$E$5:$E$254,$J$4,DB_Q9!$G$5:$G$254,1))</f>
        <v>7</v>
      </c>
      <c r="O79" s="342">
        <f>IF($J$4="Todas",COUNTIFS(DB_Q9!$D$5:$D$254,O$64,DB_Q9!$G$5:$G$254,1),COUNTIFS(DB_Q9!$D$5:$D$254,O$64,DB_Q9!$E$5:$E$254,$J$4,DB_Q9!$G$5:$G$254,1))</f>
        <v>0</v>
      </c>
      <c r="P79" s="342"/>
      <c r="Q79" s="342"/>
      <c r="R79" s="342"/>
      <c r="S79" s="342"/>
      <c r="T79" s="373"/>
      <c r="U79" s="373"/>
    </row>
    <row r="80" spans="2:21">
      <c r="P80" s="383"/>
    </row>
    <row r="81" spans="14:16">
      <c r="N81" s="384"/>
      <c r="O81" s="385"/>
      <c r="P81" s="383"/>
    </row>
    <row r="82" spans="14:16">
      <c r="N82" s="384"/>
      <c r="O82" s="385"/>
      <c r="P82" s="383"/>
    </row>
    <row r="99" spans="2:3">
      <c r="B99" s="269"/>
      <c r="C99" s="269"/>
    </row>
  </sheetData>
  <sheetProtection password="E269" sheet="1" objects="1" scenarios="1" selectLockedCells="1"/>
  <dataValidations count="1">
    <dataValidation type="list" allowBlank="1" showInputMessage="1" showErrorMessage="1" sqref="J4">
      <formula1>$J$1:$M$1</formula1>
    </dataValidation>
  </dataValidations>
  <pageMargins left="0.7" right="0.7" top="0.75" bottom="0.75" header="0.3" footer="0.3"/>
  <pageSetup paperSize="9" scale="24"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1:P304"/>
  <sheetViews>
    <sheetView showGridLines="0" workbookViewId="0">
      <pane xSplit="1" ySplit="4" topLeftCell="B5" activePane="bottomRight" state="frozen"/>
      <selection activeCell="N5" sqref="N5:N1252"/>
      <selection pane="topRight" activeCell="N5" sqref="N5:N1252"/>
      <selection pane="bottomLeft" activeCell="N5" sqref="N5:N1252"/>
      <selection pane="bottomRight" activeCell="D6" sqref="D6"/>
    </sheetView>
  </sheetViews>
  <sheetFormatPr baseColWidth="10" defaultColWidth="9" defaultRowHeight="12"/>
  <cols>
    <col min="1" max="1" width="5.875" style="112" bestFit="1" customWidth="1"/>
    <col min="2" max="3" width="11.5" style="3" customWidth="1"/>
    <col min="4" max="4" width="12" style="2" bestFit="1" customWidth="1"/>
    <col min="5" max="5" width="11.875" style="2" bestFit="1" customWidth="1"/>
    <col min="6" max="6" width="12.375" style="3" bestFit="1" customWidth="1"/>
    <col min="7" max="7" width="12.5" style="92" bestFit="1" customWidth="1"/>
    <col min="8" max="8" width="8.75" style="92" bestFit="1" customWidth="1"/>
    <col min="9" max="9" width="12.875" style="92" bestFit="1" customWidth="1"/>
    <col min="10" max="10" width="10.375" style="92" bestFit="1" customWidth="1"/>
    <col min="11" max="11" width="10.875" style="92" bestFit="1" customWidth="1"/>
    <col min="12" max="12" width="7.75" style="92" bestFit="1" customWidth="1"/>
    <col min="13" max="13" width="8.875" style="92" bestFit="1" customWidth="1"/>
    <col min="14" max="14" width="6.5" style="92" bestFit="1" customWidth="1"/>
    <col min="15" max="16" width="15.25" style="80" bestFit="1" customWidth="1"/>
    <col min="17" max="16384" width="9" style="2"/>
  </cols>
  <sheetData>
    <row r="1" spans="1:16" s="1" customFormat="1" ht="12" customHeight="1">
      <c r="A1" s="109"/>
      <c r="B1" s="113" t="s">
        <v>125</v>
      </c>
      <c r="C1" s="113"/>
      <c r="D1" s="113"/>
      <c r="E1" s="134"/>
      <c r="F1" s="114"/>
      <c r="G1" s="88"/>
      <c r="H1" s="88"/>
      <c r="I1" s="88"/>
      <c r="J1" s="88"/>
      <c r="K1" s="88"/>
      <c r="L1" s="88"/>
      <c r="M1" s="88"/>
      <c r="N1" s="88"/>
      <c r="O1" s="81"/>
      <c r="P1" s="81"/>
    </row>
    <row r="2" spans="1:16" s="1" customFormat="1" ht="12" customHeight="1">
      <c r="A2" s="107"/>
      <c r="B2" s="102"/>
      <c r="C2" s="102" t="s">
        <v>246</v>
      </c>
      <c r="D2" s="102"/>
      <c r="E2" s="102"/>
      <c r="F2" s="103"/>
      <c r="G2" s="959" t="s">
        <v>5</v>
      </c>
      <c r="H2" s="959"/>
      <c r="I2" s="959"/>
      <c r="J2" s="959"/>
      <c r="K2" s="959"/>
      <c r="L2" s="959"/>
      <c r="M2" s="959"/>
      <c r="N2" s="959"/>
      <c r="O2" s="955" t="s">
        <v>2</v>
      </c>
      <c r="P2" s="955" t="s">
        <v>3</v>
      </c>
    </row>
    <row r="3" spans="1:16" s="1" customFormat="1" ht="12" customHeight="1">
      <c r="A3" s="107"/>
      <c r="B3" s="105"/>
      <c r="C3" s="105"/>
      <c r="D3" s="105"/>
      <c r="E3" s="105"/>
      <c r="F3" s="106"/>
      <c r="G3" s="960" t="s">
        <v>137</v>
      </c>
      <c r="H3" s="960"/>
      <c r="I3" s="960"/>
      <c r="J3" s="960"/>
      <c r="K3" s="960"/>
      <c r="L3" s="960"/>
      <c r="M3" s="960"/>
      <c r="N3" s="960"/>
      <c r="O3" s="955"/>
      <c r="P3" s="955"/>
    </row>
    <row r="4" spans="1:16" s="1" customFormat="1" ht="24">
      <c r="A4" s="108" t="s">
        <v>126</v>
      </c>
      <c r="B4" s="100" t="s">
        <v>234</v>
      </c>
      <c r="C4" s="100" t="s">
        <v>241</v>
      </c>
      <c r="D4" s="100" t="s">
        <v>254</v>
      </c>
      <c r="E4" s="100" t="s">
        <v>48</v>
      </c>
      <c r="F4" s="100" t="s">
        <v>229</v>
      </c>
      <c r="G4" s="89" t="s">
        <v>153</v>
      </c>
      <c r="H4" s="90" t="s">
        <v>154</v>
      </c>
      <c r="I4" s="90" t="s">
        <v>155</v>
      </c>
      <c r="J4" s="90" t="s">
        <v>284</v>
      </c>
      <c r="K4" s="90" t="s">
        <v>156</v>
      </c>
      <c r="L4" s="90" t="s">
        <v>157</v>
      </c>
      <c r="M4" s="90" t="s">
        <v>158</v>
      </c>
      <c r="N4" s="91" t="s">
        <v>149</v>
      </c>
      <c r="O4" s="34" t="s">
        <v>283</v>
      </c>
      <c r="P4" s="79" t="s">
        <v>123</v>
      </c>
    </row>
    <row r="5" spans="1:16" ht="12" customHeight="1">
      <c r="A5" s="110">
        <v>1</v>
      </c>
      <c r="B5" s="67" t="s">
        <v>239</v>
      </c>
      <c r="C5" s="16" t="s">
        <v>243</v>
      </c>
      <c r="D5" s="16" t="s">
        <v>251</v>
      </c>
      <c r="E5" s="17" t="s">
        <v>207</v>
      </c>
      <c r="F5" s="46" t="s">
        <v>89</v>
      </c>
      <c r="G5" s="138">
        <v>1</v>
      </c>
      <c r="H5" s="139"/>
      <c r="I5" s="139"/>
      <c r="J5" s="139"/>
      <c r="K5" s="139"/>
      <c r="L5" s="139"/>
      <c r="M5" s="139"/>
      <c r="N5" s="140"/>
      <c r="O5" s="82" t="s">
        <v>50</v>
      </c>
      <c r="P5" s="82" t="s">
        <v>108</v>
      </c>
    </row>
    <row r="6" spans="1:16" ht="12" customHeight="1">
      <c r="A6" s="110">
        <v>2</v>
      </c>
      <c r="B6" s="66" t="s">
        <v>237</v>
      </c>
      <c r="C6" s="6" t="s">
        <v>244</v>
      </c>
      <c r="D6" s="6" t="s">
        <v>247</v>
      </c>
      <c r="E6" s="7" t="s">
        <v>207</v>
      </c>
      <c r="F6" s="47" t="s">
        <v>0</v>
      </c>
      <c r="G6" s="141">
        <v>1</v>
      </c>
      <c r="H6" s="142"/>
      <c r="I6" s="142"/>
      <c r="J6" s="142"/>
      <c r="K6" s="142"/>
      <c r="L6" s="142"/>
      <c r="M6" s="142"/>
      <c r="N6" s="143"/>
      <c r="O6" s="83" t="s">
        <v>98</v>
      </c>
      <c r="P6" s="83" t="s">
        <v>108</v>
      </c>
    </row>
    <row r="7" spans="1:16" ht="12" customHeight="1">
      <c r="A7" s="110">
        <v>3</v>
      </c>
      <c r="B7" s="66" t="s">
        <v>50</v>
      </c>
      <c r="C7" s="6" t="s">
        <v>244</v>
      </c>
      <c r="D7" s="6" t="s">
        <v>249</v>
      </c>
      <c r="E7" s="7" t="s">
        <v>207</v>
      </c>
      <c r="F7" s="47" t="s">
        <v>0</v>
      </c>
      <c r="G7" s="141">
        <v>1</v>
      </c>
      <c r="H7" s="142"/>
      <c r="I7" s="142"/>
      <c r="J7" s="142"/>
      <c r="K7" s="142"/>
      <c r="L7" s="142"/>
      <c r="M7" s="142"/>
      <c r="N7" s="143"/>
      <c r="O7" s="83" t="s">
        <v>98</v>
      </c>
      <c r="P7" s="83" t="s">
        <v>108</v>
      </c>
    </row>
    <row r="8" spans="1:16" ht="12" customHeight="1">
      <c r="A8" s="110">
        <v>4</v>
      </c>
      <c r="B8" s="66" t="s">
        <v>236</v>
      </c>
      <c r="C8" s="6" t="s">
        <v>243</v>
      </c>
      <c r="D8" s="6" t="s">
        <v>248</v>
      </c>
      <c r="E8" s="7" t="s">
        <v>207</v>
      </c>
      <c r="F8" s="47" t="s">
        <v>89</v>
      </c>
      <c r="G8" s="141">
        <v>1</v>
      </c>
      <c r="H8" s="142"/>
      <c r="I8" s="142"/>
      <c r="J8" s="142"/>
      <c r="K8" s="142"/>
      <c r="L8" s="142"/>
      <c r="M8" s="142"/>
      <c r="N8" s="143"/>
      <c r="O8" s="83" t="s">
        <v>100</v>
      </c>
      <c r="P8" s="83" t="s">
        <v>108</v>
      </c>
    </row>
    <row r="9" spans="1:16" ht="12" customHeight="1">
      <c r="A9" s="110">
        <v>5</v>
      </c>
      <c r="B9" s="66" t="s">
        <v>236</v>
      </c>
      <c r="C9" s="6" t="s">
        <v>243</v>
      </c>
      <c r="D9" s="6" t="s">
        <v>250</v>
      </c>
      <c r="E9" s="7" t="s">
        <v>207</v>
      </c>
      <c r="F9" s="47" t="s">
        <v>89</v>
      </c>
      <c r="G9" s="141">
        <v>1</v>
      </c>
      <c r="H9" s="142"/>
      <c r="I9" s="142"/>
      <c r="J9" s="142"/>
      <c r="K9" s="142"/>
      <c r="L9" s="142"/>
      <c r="M9" s="142"/>
      <c r="N9" s="143"/>
      <c r="O9" s="83" t="s">
        <v>100</v>
      </c>
      <c r="P9" s="83" t="s">
        <v>108</v>
      </c>
    </row>
    <row r="10" spans="1:16" ht="12" customHeight="1">
      <c r="A10" s="110">
        <v>6</v>
      </c>
      <c r="B10" s="66" t="s">
        <v>236</v>
      </c>
      <c r="C10" s="6" t="s">
        <v>242</v>
      </c>
      <c r="D10" s="6" t="s">
        <v>247</v>
      </c>
      <c r="E10" s="7" t="s">
        <v>207</v>
      </c>
      <c r="F10" s="47" t="s">
        <v>0</v>
      </c>
      <c r="G10" s="141">
        <v>1</v>
      </c>
      <c r="H10" s="142"/>
      <c r="I10" s="142"/>
      <c r="J10" s="142"/>
      <c r="K10" s="142"/>
      <c r="L10" s="142"/>
      <c r="M10" s="142"/>
      <c r="N10" s="143"/>
      <c r="O10" s="83" t="s">
        <v>50</v>
      </c>
      <c r="P10" s="83" t="s">
        <v>108</v>
      </c>
    </row>
    <row r="11" spans="1:16" ht="12" customHeight="1">
      <c r="A11" s="110">
        <v>7</v>
      </c>
      <c r="B11" s="66" t="s">
        <v>236</v>
      </c>
      <c r="C11" s="6" t="s">
        <v>244</v>
      </c>
      <c r="D11" s="6" t="s">
        <v>248</v>
      </c>
      <c r="E11" s="7" t="s">
        <v>207</v>
      </c>
      <c r="F11" s="47" t="s">
        <v>0</v>
      </c>
      <c r="G11" s="141"/>
      <c r="H11" s="142"/>
      <c r="I11" s="142"/>
      <c r="J11" s="142"/>
      <c r="K11" s="142"/>
      <c r="L11" s="142"/>
      <c r="M11" s="142"/>
      <c r="N11" s="143"/>
      <c r="O11" s="83" t="s">
        <v>98</v>
      </c>
      <c r="P11" s="83" t="s">
        <v>108</v>
      </c>
    </row>
    <row r="12" spans="1:16" ht="12" customHeight="1">
      <c r="A12" s="110">
        <v>8</v>
      </c>
      <c r="B12" s="66" t="s">
        <v>50</v>
      </c>
      <c r="C12" s="6" t="s">
        <v>242</v>
      </c>
      <c r="D12" s="6" t="s">
        <v>247</v>
      </c>
      <c r="E12" s="7" t="s">
        <v>207</v>
      </c>
      <c r="F12" s="47" t="s">
        <v>0</v>
      </c>
      <c r="G12" s="141">
        <v>1</v>
      </c>
      <c r="H12" s="142"/>
      <c r="I12" s="142"/>
      <c r="J12" s="142"/>
      <c r="K12" s="142"/>
      <c r="L12" s="142"/>
      <c r="M12" s="142"/>
      <c r="N12" s="143"/>
      <c r="O12" s="83" t="s">
        <v>100</v>
      </c>
      <c r="P12" s="83" t="s">
        <v>50</v>
      </c>
    </row>
    <row r="13" spans="1:16" ht="12" customHeight="1">
      <c r="A13" s="110">
        <v>9</v>
      </c>
      <c r="B13" s="66" t="s">
        <v>236</v>
      </c>
      <c r="C13" s="6" t="s">
        <v>243</v>
      </c>
      <c r="D13" s="6" t="s">
        <v>250</v>
      </c>
      <c r="E13" s="7" t="s">
        <v>207</v>
      </c>
      <c r="F13" s="47" t="s">
        <v>89</v>
      </c>
      <c r="G13" s="141">
        <v>1</v>
      </c>
      <c r="H13" s="142"/>
      <c r="I13" s="142"/>
      <c r="J13" s="142"/>
      <c r="K13" s="142"/>
      <c r="L13" s="142"/>
      <c r="M13" s="142"/>
      <c r="N13" s="143"/>
      <c r="O13" s="83" t="s">
        <v>50</v>
      </c>
      <c r="P13" s="83" t="s">
        <v>108</v>
      </c>
    </row>
    <row r="14" spans="1:16" ht="12" customHeight="1">
      <c r="A14" s="110">
        <v>10</v>
      </c>
      <c r="B14" s="66" t="s">
        <v>50</v>
      </c>
      <c r="C14" s="6" t="s">
        <v>242</v>
      </c>
      <c r="D14" s="6" t="s">
        <v>249</v>
      </c>
      <c r="E14" s="7" t="s">
        <v>207</v>
      </c>
      <c r="F14" s="47" t="s">
        <v>90</v>
      </c>
      <c r="G14" s="141">
        <v>1</v>
      </c>
      <c r="H14" s="142"/>
      <c r="I14" s="142"/>
      <c r="J14" s="142"/>
      <c r="K14" s="142"/>
      <c r="L14" s="142"/>
      <c r="M14" s="142"/>
      <c r="N14" s="143"/>
      <c r="O14" s="83" t="s">
        <v>101</v>
      </c>
      <c r="P14" s="83" t="s">
        <v>108</v>
      </c>
    </row>
    <row r="15" spans="1:16" ht="12" customHeight="1">
      <c r="A15" s="110">
        <v>11</v>
      </c>
      <c r="B15" s="66" t="s">
        <v>239</v>
      </c>
      <c r="C15" s="6" t="s">
        <v>243</v>
      </c>
      <c r="D15" s="6" t="s">
        <v>247</v>
      </c>
      <c r="E15" s="7" t="s">
        <v>207</v>
      </c>
      <c r="F15" s="47" t="s">
        <v>0</v>
      </c>
      <c r="G15" s="141"/>
      <c r="H15" s="142"/>
      <c r="I15" s="142"/>
      <c r="J15" s="142">
        <v>1</v>
      </c>
      <c r="K15" s="142"/>
      <c r="L15" s="142"/>
      <c r="M15" s="142"/>
      <c r="N15" s="143"/>
      <c r="O15" s="83" t="s">
        <v>101</v>
      </c>
      <c r="P15" s="83" t="s">
        <v>108</v>
      </c>
    </row>
    <row r="16" spans="1:16" ht="12" customHeight="1">
      <c r="A16" s="110">
        <v>12</v>
      </c>
      <c r="B16" s="66" t="s">
        <v>294</v>
      </c>
      <c r="C16" s="6" t="s">
        <v>242</v>
      </c>
      <c r="D16" s="6" t="s">
        <v>248</v>
      </c>
      <c r="E16" s="7" t="s">
        <v>207</v>
      </c>
      <c r="F16" s="47" t="s">
        <v>89</v>
      </c>
      <c r="G16" s="141">
        <v>1</v>
      </c>
      <c r="H16" s="142"/>
      <c r="I16" s="142"/>
      <c r="J16" s="142"/>
      <c r="K16" s="142"/>
      <c r="L16" s="142"/>
      <c r="M16" s="142"/>
      <c r="N16" s="143"/>
      <c r="O16" s="83" t="s">
        <v>50</v>
      </c>
      <c r="P16" s="83" t="s">
        <v>50</v>
      </c>
    </row>
    <row r="17" spans="1:16" ht="12" customHeight="1">
      <c r="A17" s="110">
        <v>13</v>
      </c>
      <c r="B17" s="66" t="s">
        <v>294</v>
      </c>
      <c r="C17" s="47" t="s">
        <v>242</v>
      </c>
      <c r="D17" s="6" t="s">
        <v>249</v>
      </c>
      <c r="E17" s="47" t="s">
        <v>207</v>
      </c>
      <c r="F17" s="47" t="s">
        <v>90</v>
      </c>
      <c r="G17" s="141">
        <v>1</v>
      </c>
      <c r="H17" s="142"/>
      <c r="I17" s="142"/>
      <c r="J17" s="142"/>
      <c r="K17" s="142"/>
      <c r="L17" s="142"/>
      <c r="M17" s="142"/>
      <c r="N17" s="143"/>
      <c r="O17" s="83" t="s">
        <v>100</v>
      </c>
      <c r="P17" s="83" t="s">
        <v>108</v>
      </c>
    </row>
    <row r="18" spans="1:16" ht="12" customHeight="1">
      <c r="A18" s="110">
        <v>14</v>
      </c>
      <c r="B18" s="66" t="s">
        <v>238</v>
      </c>
      <c r="C18" s="47" t="s">
        <v>243</v>
      </c>
      <c r="D18" s="6" t="s">
        <v>253</v>
      </c>
      <c r="E18" s="47" t="s">
        <v>207</v>
      </c>
      <c r="F18" s="47" t="s">
        <v>0</v>
      </c>
      <c r="G18" s="141">
        <v>1</v>
      </c>
      <c r="H18" s="142"/>
      <c r="I18" s="142"/>
      <c r="J18" s="142">
        <v>1</v>
      </c>
      <c r="K18" s="142"/>
      <c r="L18" s="142"/>
      <c r="M18" s="142"/>
      <c r="N18" s="143"/>
      <c r="O18" s="83" t="s">
        <v>101</v>
      </c>
      <c r="P18" s="83" t="s">
        <v>114</v>
      </c>
    </row>
    <row r="19" spans="1:16" ht="12" customHeight="1">
      <c r="A19" s="110">
        <v>15</v>
      </c>
      <c r="B19" s="66" t="s">
        <v>240</v>
      </c>
      <c r="C19" s="6" t="s">
        <v>243</v>
      </c>
      <c r="D19" s="6" t="s">
        <v>252</v>
      </c>
      <c r="E19" s="7" t="s">
        <v>207</v>
      </c>
      <c r="F19" s="47" t="s">
        <v>89</v>
      </c>
      <c r="G19" s="141">
        <v>1</v>
      </c>
      <c r="H19" s="142"/>
      <c r="I19" s="142"/>
      <c r="J19" s="142"/>
      <c r="K19" s="142"/>
      <c r="L19" s="142"/>
      <c r="M19" s="142"/>
      <c r="N19" s="143"/>
      <c r="O19" s="83" t="s">
        <v>74</v>
      </c>
      <c r="P19" s="83" t="s">
        <v>112</v>
      </c>
    </row>
    <row r="20" spans="1:16" ht="12" customHeight="1">
      <c r="A20" s="110">
        <v>16</v>
      </c>
      <c r="B20" s="66" t="s">
        <v>240</v>
      </c>
      <c r="C20" s="6" t="s">
        <v>245</v>
      </c>
      <c r="D20" s="6" t="s">
        <v>249</v>
      </c>
      <c r="E20" s="7" t="s">
        <v>207</v>
      </c>
      <c r="F20" s="47" t="s">
        <v>89</v>
      </c>
      <c r="G20" s="141">
        <v>1</v>
      </c>
      <c r="H20" s="142"/>
      <c r="I20" s="142"/>
      <c r="J20" s="142"/>
      <c r="K20" s="142"/>
      <c r="L20" s="142"/>
      <c r="M20" s="142"/>
      <c r="N20" s="143"/>
      <c r="O20" s="83" t="s">
        <v>100</v>
      </c>
      <c r="P20" s="83" t="s">
        <v>108</v>
      </c>
    </row>
    <row r="21" spans="1:16" ht="12" customHeight="1">
      <c r="A21" s="110">
        <v>17</v>
      </c>
      <c r="B21" s="66" t="s">
        <v>240</v>
      </c>
      <c r="C21" s="6" t="s">
        <v>90</v>
      </c>
      <c r="D21" s="6" t="s">
        <v>249</v>
      </c>
      <c r="E21" s="7" t="s">
        <v>207</v>
      </c>
      <c r="F21" s="47" t="s">
        <v>0</v>
      </c>
      <c r="G21" s="141">
        <v>1</v>
      </c>
      <c r="H21" s="142"/>
      <c r="I21" s="142"/>
      <c r="J21" s="142"/>
      <c r="K21" s="142"/>
      <c r="L21" s="142"/>
      <c r="M21" s="142"/>
      <c r="N21" s="143"/>
      <c r="O21" s="83" t="s">
        <v>100</v>
      </c>
      <c r="P21" s="83" t="s">
        <v>108</v>
      </c>
    </row>
    <row r="22" spans="1:16" ht="12" customHeight="1">
      <c r="A22" s="110">
        <v>18</v>
      </c>
      <c r="B22" s="66" t="s">
        <v>240</v>
      </c>
      <c r="C22" s="6" t="s">
        <v>90</v>
      </c>
      <c r="D22" s="6" t="s">
        <v>253</v>
      </c>
      <c r="E22" s="7" t="s">
        <v>207</v>
      </c>
      <c r="F22" s="47" t="s">
        <v>0</v>
      </c>
      <c r="G22" s="141">
        <v>1</v>
      </c>
      <c r="H22" s="142"/>
      <c r="I22" s="142"/>
      <c r="J22" s="142"/>
      <c r="K22" s="142"/>
      <c r="L22" s="142"/>
      <c r="M22" s="142"/>
      <c r="N22" s="143"/>
      <c r="O22" s="83" t="s">
        <v>100</v>
      </c>
      <c r="P22" s="83" t="s">
        <v>108</v>
      </c>
    </row>
    <row r="23" spans="1:16" ht="12" customHeight="1">
      <c r="A23" s="110">
        <v>19</v>
      </c>
      <c r="B23" s="66" t="s">
        <v>240</v>
      </c>
      <c r="C23" s="6" t="s">
        <v>242</v>
      </c>
      <c r="D23" s="6" t="s">
        <v>248</v>
      </c>
      <c r="E23" s="7" t="s">
        <v>207</v>
      </c>
      <c r="F23" s="47" t="s">
        <v>0</v>
      </c>
      <c r="G23" s="141">
        <v>1</v>
      </c>
      <c r="H23" s="142"/>
      <c r="I23" s="142"/>
      <c r="J23" s="142"/>
      <c r="K23" s="142"/>
      <c r="L23" s="142"/>
      <c r="M23" s="142"/>
      <c r="N23" s="143"/>
      <c r="O23" s="83" t="s">
        <v>50</v>
      </c>
      <c r="P23" s="83" t="s">
        <v>108</v>
      </c>
    </row>
    <row r="24" spans="1:16" ht="12" customHeight="1">
      <c r="A24" s="110">
        <v>20</v>
      </c>
      <c r="B24" s="66" t="s">
        <v>239</v>
      </c>
      <c r="C24" s="6" t="s">
        <v>244</v>
      </c>
      <c r="D24" s="6" t="s">
        <v>247</v>
      </c>
      <c r="E24" s="7" t="s">
        <v>207</v>
      </c>
      <c r="F24" s="47" t="s">
        <v>0</v>
      </c>
      <c r="G24" s="141">
        <v>1</v>
      </c>
      <c r="H24" s="142"/>
      <c r="I24" s="142"/>
      <c r="J24" s="142"/>
      <c r="K24" s="142"/>
      <c r="L24" s="142"/>
      <c r="M24" s="142"/>
      <c r="N24" s="143"/>
      <c r="O24" s="83" t="s">
        <v>101</v>
      </c>
      <c r="P24" s="83" t="s">
        <v>108</v>
      </c>
    </row>
    <row r="25" spans="1:16" ht="12" customHeight="1">
      <c r="A25" s="110">
        <v>21</v>
      </c>
      <c r="B25" s="66" t="s">
        <v>239</v>
      </c>
      <c r="C25" s="6" t="s">
        <v>245</v>
      </c>
      <c r="D25" s="6" t="s">
        <v>253</v>
      </c>
      <c r="E25" s="7" t="s">
        <v>207</v>
      </c>
      <c r="F25" s="47" t="s">
        <v>89</v>
      </c>
      <c r="G25" s="141">
        <v>1</v>
      </c>
      <c r="H25" s="142"/>
      <c r="I25" s="142"/>
      <c r="J25" s="142"/>
      <c r="K25" s="142"/>
      <c r="L25" s="142"/>
      <c r="M25" s="142"/>
      <c r="N25" s="143"/>
      <c r="O25" s="83" t="s">
        <v>99</v>
      </c>
      <c r="P25" s="83" t="s">
        <v>50</v>
      </c>
    </row>
    <row r="26" spans="1:16" ht="12" customHeight="1">
      <c r="A26" s="110">
        <v>22</v>
      </c>
      <c r="B26" s="66" t="s">
        <v>240</v>
      </c>
      <c r="C26" s="6" t="s">
        <v>244</v>
      </c>
      <c r="D26" s="6" t="s">
        <v>249</v>
      </c>
      <c r="E26" s="7" t="s">
        <v>207</v>
      </c>
      <c r="F26" s="47" t="s">
        <v>0</v>
      </c>
      <c r="G26" s="141">
        <v>1</v>
      </c>
      <c r="H26" s="142"/>
      <c r="I26" s="142"/>
      <c r="J26" s="142"/>
      <c r="K26" s="142"/>
      <c r="L26" s="142"/>
      <c r="M26" s="142">
        <v>1</v>
      </c>
      <c r="N26" s="143"/>
      <c r="O26" s="83" t="s">
        <v>50</v>
      </c>
      <c r="P26" s="83" t="s">
        <v>108</v>
      </c>
    </row>
    <row r="27" spans="1:16" ht="12" customHeight="1">
      <c r="A27" s="110">
        <v>23</v>
      </c>
      <c r="B27" s="66" t="s">
        <v>240</v>
      </c>
      <c r="C27" s="6" t="s">
        <v>90</v>
      </c>
      <c r="D27" s="6" t="s">
        <v>247</v>
      </c>
      <c r="E27" s="7" t="s">
        <v>207</v>
      </c>
      <c r="F27" s="47" t="s">
        <v>0</v>
      </c>
      <c r="G27" s="141">
        <v>1</v>
      </c>
      <c r="H27" s="142"/>
      <c r="I27" s="142"/>
      <c r="J27" s="142"/>
      <c r="K27" s="142"/>
      <c r="L27" s="142"/>
      <c r="M27" s="142"/>
      <c r="N27" s="143"/>
      <c r="O27" s="83" t="s">
        <v>100</v>
      </c>
      <c r="P27" s="83" t="s">
        <v>108</v>
      </c>
    </row>
    <row r="28" spans="1:16" ht="12" customHeight="1">
      <c r="A28" s="110">
        <v>24</v>
      </c>
      <c r="B28" s="66" t="s">
        <v>240</v>
      </c>
      <c r="C28" s="6" t="s">
        <v>244</v>
      </c>
      <c r="D28" s="6" t="s">
        <v>249</v>
      </c>
      <c r="E28" s="7" t="s">
        <v>207</v>
      </c>
      <c r="F28" s="47" t="s">
        <v>0</v>
      </c>
      <c r="G28" s="141">
        <v>1</v>
      </c>
      <c r="H28" s="142"/>
      <c r="I28" s="142"/>
      <c r="J28" s="142"/>
      <c r="K28" s="142"/>
      <c r="L28" s="142"/>
      <c r="M28" s="142"/>
      <c r="N28" s="143"/>
      <c r="O28" s="83" t="s">
        <v>50</v>
      </c>
      <c r="P28" s="83" t="s">
        <v>108</v>
      </c>
    </row>
    <row r="29" spans="1:16" ht="12" customHeight="1">
      <c r="A29" s="110">
        <v>25</v>
      </c>
      <c r="B29" s="66" t="s">
        <v>240</v>
      </c>
      <c r="C29" s="6" t="s">
        <v>244</v>
      </c>
      <c r="D29" s="6" t="s">
        <v>250</v>
      </c>
      <c r="E29" s="7" t="s">
        <v>207</v>
      </c>
      <c r="F29" s="47" t="s">
        <v>0</v>
      </c>
      <c r="G29" s="141">
        <v>1</v>
      </c>
      <c r="H29" s="142"/>
      <c r="I29" s="142"/>
      <c r="J29" s="142"/>
      <c r="K29" s="142"/>
      <c r="L29" s="142"/>
      <c r="M29" s="142"/>
      <c r="N29" s="143"/>
      <c r="O29" s="83" t="s">
        <v>50</v>
      </c>
      <c r="P29" s="83" t="s">
        <v>108</v>
      </c>
    </row>
    <row r="30" spans="1:16" ht="12" customHeight="1">
      <c r="A30" s="110">
        <v>26</v>
      </c>
      <c r="B30" s="66" t="s">
        <v>235</v>
      </c>
      <c r="C30" s="6" t="s">
        <v>244</v>
      </c>
      <c r="D30" s="6" t="s">
        <v>250</v>
      </c>
      <c r="E30" s="7" t="s">
        <v>207</v>
      </c>
      <c r="F30" s="47" t="s">
        <v>0</v>
      </c>
      <c r="G30" s="141">
        <v>1</v>
      </c>
      <c r="H30" s="142"/>
      <c r="I30" s="142"/>
      <c r="J30" s="142"/>
      <c r="K30" s="142"/>
      <c r="L30" s="142"/>
      <c r="M30" s="142"/>
      <c r="N30" s="143"/>
      <c r="O30" s="83" t="s">
        <v>74</v>
      </c>
      <c r="P30" s="83" t="s">
        <v>112</v>
      </c>
    </row>
    <row r="31" spans="1:16" ht="12" customHeight="1">
      <c r="A31" s="110">
        <v>27</v>
      </c>
      <c r="B31" s="66" t="s">
        <v>240</v>
      </c>
      <c r="C31" s="6" t="s">
        <v>244</v>
      </c>
      <c r="D31" s="6" t="s">
        <v>251</v>
      </c>
      <c r="E31" s="7" t="s">
        <v>207</v>
      </c>
      <c r="F31" s="47" t="s">
        <v>89</v>
      </c>
      <c r="G31" s="141">
        <v>1</v>
      </c>
      <c r="H31" s="142"/>
      <c r="I31" s="142"/>
      <c r="J31" s="142"/>
      <c r="K31" s="142"/>
      <c r="L31" s="142"/>
      <c r="M31" s="142"/>
      <c r="N31" s="143"/>
      <c r="O31" s="83" t="s">
        <v>100</v>
      </c>
      <c r="P31" s="83" t="s">
        <v>108</v>
      </c>
    </row>
    <row r="32" spans="1:16" ht="12" customHeight="1">
      <c r="A32" s="110">
        <v>28</v>
      </c>
      <c r="B32" s="66" t="s">
        <v>235</v>
      </c>
      <c r="C32" s="6" t="s">
        <v>244</v>
      </c>
      <c r="D32" s="6" t="s">
        <v>248</v>
      </c>
      <c r="E32" s="7" t="s">
        <v>207</v>
      </c>
      <c r="F32" s="47" t="s">
        <v>0</v>
      </c>
      <c r="G32" s="141">
        <v>1</v>
      </c>
      <c r="H32" s="142"/>
      <c r="I32" s="142"/>
      <c r="J32" s="142"/>
      <c r="K32" s="142"/>
      <c r="L32" s="142"/>
      <c r="M32" s="142"/>
      <c r="N32" s="143"/>
      <c r="O32" s="83" t="s">
        <v>112</v>
      </c>
      <c r="P32" s="83" t="s">
        <v>50</v>
      </c>
    </row>
    <row r="33" spans="1:16" ht="12" customHeight="1">
      <c r="A33" s="110">
        <v>29</v>
      </c>
      <c r="B33" s="66" t="s">
        <v>235</v>
      </c>
      <c r="C33" s="6" t="s">
        <v>244</v>
      </c>
      <c r="D33" s="6" t="s">
        <v>247</v>
      </c>
      <c r="E33" s="7" t="s">
        <v>207</v>
      </c>
      <c r="F33" s="47" t="s">
        <v>0</v>
      </c>
      <c r="G33" s="141">
        <v>1</v>
      </c>
      <c r="H33" s="142"/>
      <c r="I33" s="142"/>
      <c r="J33" s="142"/>
      <c r="K33" s="142"/>
      <c r="L33" s="142"/>
      <c r="M33" s="142"/>
      <c r="N33" s="143"/>
      <c r="O33" s="83" t="s">
        <v>74</v>
      </c>
      <c r="P33" s="83" t="s">
        <v>50</v>
      </c>
    </row>
    <row r="34" spans="1:16" ht="12" customHeight="1">
      <c r="A34" s="110">
        <v>30</v>
      </c>
      <c r="B34" s="66" t="s">
        <v>239</v>
      </c>
      <c r="C34" s="6" t="s">
        <v>243</v>
      </c>
      <c r="D34" s="6" t="s">
        <v>247</v>
      </c>
      <c r="E34" s="7" t="s">
        <v>207</v>
      </c>
      <c r="F34" s="47" t="s">
        <v>89</v>
      </c>
      <c r="G34" s="141">
        <v>1</v>
      </c>
      <c r="H34" s="142"/>
      <c r="I34" s="142"/>
      <c r="J34" s="142"/>
      <c r="K34" s="142"/>
      <c r="L34" s="142"/>
      <c r="M34" s="142"/>
      <c r="N34" s="143"/>
      <c r="O34" s="83" t="s">
        <v>98</v>
      </c>
      <c r="P34" s="83" t="s">
        <v>108</v>
      </c>
    </row>
    <row r="35" spans="1:16" ht="12" customHeight="1">
      <c r="A35" s="110">
        <v>31</v>
      </c>
      <c r="B35" s="66" t="s">
        <v>235</v>
      </c>
      <c r="C35" s="6" t="s">
        <v>244</v>
      </c>
      <c r="D35" s="6" t="s">
        <v>248</v>
      </c>
      <c r="E35" s="7" t="s">
        <v>207</v>
      </c>
      <c r="F35" s="47" t="s">
        <v>89</v>
      </c>
      <c r="G35" s="141">
        <v>1</v>
      </c>
      <c r="H35" s="142"/>
      <c r="I35" s="142"/>
      <c r="J35" s="142"/>
      <c r="K35" s="142"/>
      <c r="L35" s="142"/>
      <c r="M35" s="142"/>
      <c r="N35" s="143"/>
      <c r="O35" s="83" t="s">
        <v>74</v>
      </c>
      <c r="P35" s="83" t="s">
        <v>50</v>
      </c>
    </row>
    <row r="36" spans="1:16" ht="12" customHeight="1">
      <c r="A36" s="110">
        <v>32</v>
      </c>
      <c r="B36" s="66" t="s">
        <v>240</v>
      </c>
      <c r="C36" s="6" t="s">
        <v>244</v>
      </c>
      <c r="D36" s="6" t="s">
        <v>252</v>
      </c>
      <c r="E36" s="7" t="s">
        <v>207</v>
      </c>
      <c r="F36" s="47" t="s">
        <v>89</v>
      </c>
      <c r="G36" s="141">
        <v>1</v>
      </c>
      <c r="H36" s="142"/>
      <c r="I36" s="142"/>
      <c r="J36" s="142"/>
      <c r="K36" s="142"/>
      <c r="L36" s="142"/>
      <c r="M36" s="142"/>
      <c r="N36" s="143"/>
      <c r="O36" s="83" t="s">
        <v>50</v>
      </c>
      <c r="P36" s="83" t="s">
        <v>108</v>
      </c>
    </row>
    <row r="37" spans="1:16" ht="12" customHeight="1">
      <c r="A37" s="110">
        <v>33</v>
      </c>
      <c r="B37" s="66" t="s">
        <v>240</v>
      </c>
      <c r="C37" s="6" t="s">
        <v>244</v>
      </c>
      <c r="D37" s="6" t="s">
        <v>249</v>
      </c>
      <c r="E37" s="7" t="s">
        <v>207</v>
      </c>
      <c r="F37" s="47" t="s">
        <v>90</v>
      </c>
      <c r="G37" s="141">
        <v>1</v>
      </c>
      <c r="H37" s="142"/>
      <c r="I37" s="142"/>
      <c r="J37" s="142"/>
      <c r="K37" s="142"/>
      <c r="L37" s="142"/>
      <c r="M37" s="142"/>
      <c r="N37" s="143"/>
      <c r="O37" s="83" t="s">
        <v>100</v>
      </c>
      <c r="P37" s="83" t="s">
        <v>108</v>
      </c>
    </row>
    <row r="38" spans="1:16" ht="12" customHeight="1">
      <c r="A38" s="110">
        <v>34</v>
      </c>
      <c r="B38" s="66" t="s">
        <v>240</v>
      </c>
      <c r="C38" s="6" t="s">
        <v>244</v>
      </c>
      <c r="D38" s="6" t="s">
        <v>248</v>
      </c>
      <c r="E38" s="7" t="s">
        <v>207</v>
      </c>
      <c r="F38" s="47" t="s">
        <v>0</v>
      </c>
      <c r="G38" s="141"/>
      <c r="H38" s="142"/>
      <c r="I38" s="142"/>
      <c r="J38" s="142">
        <v>1</v>
      </c>
      <c r="K38" s="142"/>
      <c r="L38" s="142"/>
      <c r="M38" s="142"/>
      <c r="N38" s="143"/>
      <c r="O38" s="83" t="s">
        <v>100</v>
      </c>
      <c r="P38" s="83" t="s">
        <v>108</v>
      </c>
    </row>
    <row r="39" spans="1:16" ht="12" customHeight="1">
      <c r="A39" s="110">
        <v>35</v>
      </c>
      <c r="B39" s="66" t="s">
        <v>235</v>
      </c>
      <c r="C39" s="6" t="s">
        <v>244</v>
      </c>
      <c r="D39" s="6" t="s">
        <v>249</v>
      </c>
      <c r="E39" s="7" t="s">
        <v>207</v>
      </c>
      <c r="F39" s="47" t="s">
        <v>0</v>
      </c>
      <c r="G39" s="141">
        <v>1</v>
      </c>
      <c r="H39" s="142"/>
      <c r="I39" s="142"/>
      <c r="J39" s="142"/>
      <c r="K39" s="142"/>
      <c r="L39" s="142"/>
      <c r="M39" s="142"/>
      <c r="N39" s="143"/>
      <c r="O39" s="83" t="s">
        <v>74</v>
      </c>
      <c r="P39" s="83" t="s">
        <v>50</v>
      </c>
    </row>
    <row r="40" spans="1:16" ht="12" customHeight="1">
      <c r="A40" s="110">
        <v>36</v>
      </c>
      <c r="B40" s="66" t="s">
        <v>293</v>
      </c>
      <c r="C40" s="6" t="s">
        <v>244</v>
      </c>
      <c r="D40" s="6" t="s">
        <v>247</v>
      </c>
      <c r="E40" s="7" t="s">
        <v>207</v>
      </c>
      <c r="F40" s="47" t="s">
        <v>0</v>
      </c>
      <c r="G40" s="141">
        <v>1</v>
      </c>
      <c r="H40" s="142"/>
      <c r="I40" s="142"/>
      <c r="J40" s="142"/>
      <c r="K40" s="142"/>
      <c r="L40" s="142"/>
      <c r="M40" s="142"/>
      <c r="N40" s="143"/>
      <c r="O40" s="83" t="s">
        <v>50</v>
      </c>
      <c r="P40" s="83" t="s">
        <v>108</v>
      </c>
    </row>
    <row r="41" spans="1:16" ht="12" customHeight="1">
      <c r="A41" s="110">
        <v>37</v>
      </c>
      <c r="B41" s="66" t="s">
        <v>293</v>
      </c>
      <c r="C41" s="6" t="s">
        <v>244</v>
      </c>
      <c r="D41" s="6" t="s">
        <v>247</v>
      </c>
      <c r="E41" s="7" t="s">
        <v>207</v>
      </c>
      <c r="F41" s="47" t="s">
        <v>0</v>
      </c>
      <c r="G41" s="141">
        <v>1</v>
      </c>
      <c r="H41" s="142"/>
      <c r="I41" s="142"/>
      <c r="J41" s="142"/>
      <c r="K41" s="142"/>
      <c r="L41" s="142"/>
      <c r="M41" s="142"/>
      <c r="N41" s="143"/>
      <c r="O41" s="83" t="s">
        <v>50</v>
      </c>
      <c r="P41" s="83" t="s">
        <v>108</v>
      </c>
    </row>
    <row r="42" spans="1:16" ht="12" customHeight="1">
      <c r="A42" s="110">
        <v>38</v>
      </c>
      <c r="B42" s="66" t="s">
        <v>293</v>
      </c>
      <c r="C42" s="6" t="s">
        <v>244</v>
      </c>
      <c r="D42" s="6" t="s">
        <v>249</v>
      </c>
      <c r="E42" s="7" t="s">
        <v>207</v>
      </c>
      <c r="F42" s="47" t="s">
        <v>0</v>
      </c>
      <c r="G42" s="141">
        <v>1</v>
      </c>
      <c r="H42" s="142"/>
      <c r="I42" s="142"/>
      <c r="J42" s="142"/>
      <c r="K42" s="142"/>
      <c r="L42" s="142"/>
      <c r="M42" s="142"/>
      <c r="N42" s="143"/>
      <c r="O42" s="83" t="s">
        <v>101</v>
      </c>
      <c r="P42" s="83" t="s">
        <v>108</v>
      </c>
    </row>
    <row r="43" spans="1:16" ht="12" customHeight="1">
      <c r="A43" s="110">
        <v>39</v>
      </c>
      <c r="B43" s="66" t="s">
        <v>235</v>
      </c>
      <c r="C43" s="6" t="s">
        <v>244</v>
      </c>
      <c r="D43" s="6" t="s">
        <v>249</v>
      </c>
      <c r="E43" s="7" t="s">
        <v>207</v>
      </c>
      <c r="F43" s="47" t="s">
        <v>0</v>
      </c>
      <c r="G43" s="141">
        <v>1</v>
      </c>
      <c r="H43" s="142"/>
      <c r="I43" s="142"/>
      <c r="J43" s="142"/>
      <c r="K43" s="142"/>
      <c r="L43" s="142"/>
      <c r="M43" s="142"/>
      <c r="N43" s="143"/>
      <c r="O43" s="83" t="s">
        <v>74</v>
      </c>
      <c r="P43" s="83" t="s">
        <v>50</v>
      </c>
    </row>
    <row r="44" spans="1:16" ht="12" customHeight="1">
      <c r="A44" s="110">
        <v>40</v>
      </c>
      <c r="B44" s="66" t="s">
        <v>235</v>
      </c>
      <c r="C44" s="6" t="s">
        <v>242</v>
      </c>
      <c r="D44" s="6" t="s">
        <v>250</v>
      </c>
      <c r="E44" s="7" t="s">
        <v>207</v>
      </c>
      <c r="F44" s="47" t="s">
        <v>89</v>
      </c>
      <c r="G44" s="141">
        <v>1</v>
      </c>
      <c r="H44" s="142"/>
      <c r="I44" s="142"/>
      <c r="J44" s="142">
        <v>1</v>
      </c>
      <c r="K44" s="142"/>
      <c r="L44" s="142">
        <v>1</v>
      </c>
      <c r="M44" s="142"/>
      <c r="N44" s="143"/>
      <c r="O44" s="83" t="s">
        <v>74</v>
      </c>
      <c r="P44" s="83" t="s">
        <v>50</v>
      </c>
    </row>
    <row r="45" spans="1:16" ht="12" customHeight="1">
      <c r="A45" s="110">
        <v>41</v>
      </c>
      <c r="B45" s="66" t="s">
        <v>240</v>
      </c>
      <c r="C45" s="6" t="s">
        <v>244</v>
      </c>
      <c r="D45" s="6" t="s">
        <v>248</v>
      </c>
      <c r="E45" s="7" t="s">
        <v>207</v>
      </c>
      <c r="F45" s="47" t="s">
        <v>89</v>
      </c>
      <c r="G45" s="141">
        <v>1</v>
      </c>
      <c r="H45" s="142"/>
      <c r="I45" s="142"/>
      <c r="J45" s="142"/>
      <c r="K45" s="142"/>
      <c r="L45" s="142"/>
      <c r="M45" s="142"/>
      <c r="N45" s="143"/>
      <c r="O45" s="83" t="s">
        <v>50</v>
      </c>
      <c r="P45" s="83" t="s">
        <v>108</v>
      </c>
    </row>
    <row r="46" spans="1:16" ht="12" customHeight="1">
      <c r="A46" s="110">
        <v>42</v>
      </c>
      <c r="B46" s="66" t="s">
        <v>235</v>
      </c>
      <c r="C46" s="6" t="s">
        <v>242</v>
      </c>
      <c r="D46" s="6" t="s">
        <v>249</v>
      </c>
      <c r="E46" s="7" t="s">
        <v>207</v>
      </c>
      <c r="F46" s="47" t="s">
        <v>0</v>
      </c>
      <c r="G46" s="141">
        <v>1</v>
      </c>
      <c r="H46" s="142"/>
      <c r="I46" s="142"/>
      <c r="J46" s="142"/>
      <c r="K46" s="142"/>
      <c r="L46" s="142"/>
      <c r="M46" s="142"/>
      <c r="N46" s="143"/>
      <c r="O46" s="83" t="s">
        <v>101</v>
      </c>
      <c r="P46" s="83" t="s">
        <v>50</v>
      </c>
    </row>
    <row r="47" spans="1:16" ht="12" customHeight="1">
      <c r="A47" s="110">
        <v>43</v>
      </c>
      <c r="B47" s="66" t="s">
        <v>235</v>
      </c>
      <c r="C47" s="6" t="s">
        <v>245</v>
      </c>
      <c r="D47" s="6" t="s">
        <v>250</v>
      </c>
      <c r="E47" s="7" t="s">
        <v>207</v>
      </c>
      <c r="F47" s="47" t="s">
        <v>0</v>
      </c>
      <c r="G47" s="141"/>
      <c r="H47" s="142"/>
      <c r="I47" s="142"/>
      <c r="J47" s="142"/>
      <c r="K47" s="142"/>
      <c r="L47" s="142"/>
      <c r="M47" s="142"/>
      <c r="N47" s="143"/>
      <c r="O47" s="83" t="s">
        <v>98</v>
      </c>
      <c r="P47" s="83" t="s">
        <v>50</v>
      </c>
    </row>
    <row r="48" spans="1:16" ht="12" customHeight="1">
      <c r="A48" s="110">
        <v>44</v>
      </c>
      <c r="B48" s="66" t="s">
        <v>239</v>
      </c>
      <c r="C48" s="6" t="s">
        <v>243</v>
      </c>
      <c r="D48" s="6" t="s">
        <v>251</v>
      </c>
      <c r="E48" s="7" t="s">
        <v>207</v>
      </c>
      <c r="F48" s="47" t="s">
        <v>89</v>
      </c>
      <c r="G48" s="141">
        <v>1</v>
      </c>
      <c r="H48" s="142"/>
      <c r="I48" s="142"/>
      <c r="J48" s="142"/>
      <c r="K48" s="142"/>
      <c r="L48" s="142"/>
      <c r="M48" s="142"/>
      <c r="N48" s="143"/>
      <c r="O48" s="83" t="s">
        <v>50</v>
      </c>
      <c r="P48" s="83" t="s">
        <v>108</v>
      </c>
    </row>
    <row r="49" spans="1:16" ht="12" customHeight="1">
      <c r="A49" s="110">
        <v>45</v>
      </c>
      <c r="B49" s="66" t="s">
        <v>235</v>
      </c>
      <c r="C49" s="6" t="s">
        <v>245</v>
      </c>
      <c r="D49" s="6" t="s">
        <v>248</v>
      </c>
      <c r="E49" s="7" t="s">
        <v>207</v>
      </c>
      <c r="F49" s="47" t="s">
        <v>89</v>
      </c>
      <c r="G49" s="141">
        <v>1</v>
      </c>
      <c r="H49" s="142"/>
      <c r="I49" s="142"/>
      <c r="J49" s="142"/>
      <c r="K49" s="142"/>
      <c r="L49" s="142"/>
      <c r="M49" s="142"/>
      <c r="N49" s="143"/>
      <c r="O49" s="83" t="s">
        <v>101</v>
      </c>
      <c r="P49" s="83" t="s">
        <v>108</v>
      </c>
    </row>
    <row r="50" spans="1:16" ht="12" customHeight="1">
      <c r="A50" s="110">
        <v>46</v>
      </c>
      <c r="B50" s="66" t="s">
        <v>235</v>
      </c>
      <c r="C50" s="6" t="s">
        <v>245</v>
      </c>
      <c r="D50" s="6" t="s">
        <v>248</v>
      </c>
      <c r="E50" s="7" t="s">
        <v>207</v>
      </c>
      <c r="F50" s="47" t="s">
        <v>89</v>
      </c>
      <c r="G50" s="141">
        <v>1</v>
      </c>
      <c r="H50" s="142"/>
      <c r="I50" s="142"/>
      <c r="J50" s="142"/>
      <c r="K50" s="142"/>
      <c r="L50" s="142"/>
      <c r="M50" s="142"/>
      <c r="N50" s="143"/>
      <c r="O50" s="83" t="s">
        <v>74</v>
      </c>
      <c r="P50" s="83" t="s">
        <v>50</v>
      </c>
    </row>
    <row r="51" spans="1:16" ht="12" customHeight="1">
      <c r="A51" s="110">
        <v>47</v>
      </c>
      <c r="B51" s="66" t="s">
        <v>240</v>
      </c>
      <c r="C51" s="6" t="s">
        <v>244</v>
      </c>
      <c r="D51" s="6" t="s">
        <v>253</v>
      </c>
      <c r="E51" s="7" t="s">
        <v>207</v>
      </c>
      <c r="F51" s="47" t="s">
        <v>0</v>
      </c>
      <c r="G51" s="141">
        <v>1</v>
      </c>
      <c r="H51" s="142"/>
      <c r="I51" s="142"/>
      <c r="J51" s="142"/>
      <c r="K51" s="142"/>
      <c r="L51" s="142"/>
      <c r="M51" s="142">
        <v>1</v>
      </c>
      <c r="N51" s="143"/>
      <c r="O51" s="83" t="s">
        <v>100</v>
      </c>
      <c r="P51" s="83" t="s">
        <v>108</v>
      </c>
    </row>
    <row r="52" spans="1:16" ht="12" customHeight="1">
      <c r="A52" s="110">
        <v>48</v>
      </c>
      <c r="B52" s="66" t="s">
        <v>240</v>
      </c>
      <c r="C52" s="6" t="s">
        <v>244</v>
      </c>
      <c r="D52" s="6" t="s">
        <v>252</v>
      </c>
      <c r="E52" s="7" t="s">
        <v>207</v>
      </c>
      <c r="F52" s="47" t="s">
        <v>89</v>
      </c>
      <c r="G52" s="141"/>
      <c r="H52" s="142"/>
      <c r="I52" s="142"/>
      <c r="J52" s="142">
        <v>1</v>
      </c>
      <c r="K52" s="142"/>
      <c r="L52" s="142"/>
      <c r="M52" s="142"/>
      <c r="N52" s="143"/>
      <c r="O52" s="83" t="s">
        <v>100</v>
      </c>
      <c r="P52" s="83" t="s">
        <v>108</v>
      </c>
    </row>
    <row r="53" spans="1:16" ht="12" customHeight="1">
      <c r="A53" s="110">
        <v>49</v>
      </c>
      <c r="B53" s="66" t="s">
        <v>235</v>
      </c>
      <c r="C53" s="6" t="s">
        <v>244</v>
      </c>
      <c r="D53" s="6" t="s">
        <v>247</v>
      </c>
      <c r="E53" s="7" t="s">
        <v>208</v>
      </c>
      <c r="F53" s="47" t="s">
        <v>89</v>
      </c>
      <c r="G53" s="141">
        <v>1</v>
      </c>
      <c r="H53" s="142"/>
      <c r="I53" s="142"/>
      <c r="J53" s="142"/>
      <c r="K53" s="142"/>
      <c r="L53" s="142"/>
      <c r="M53" s="142"/>
      <c r="N53" s="143"/>
      <c r="O53" s="83" t="s">
        <v>101</v>
      </c>
      <c r="P53" s="83" t="s">
        <v>279</v>
      </c>
    </row>
    <row r="54" spans="1:16" ht="12" customHeight="1">
      <c r="A54" s="110">
        <v>50</v>
      </c>
      <c r="B54" s="66" t="s">
        <v>235</v>
      </c>
      <c r="C54" s="6" t="s">
        <v>244</v>
      </c>
      <c r="D54" s="6" t="s">
        <v>248</v>
      </c>
      <c r="E54" s="7" t="s">
        <v>208</v>
      </c>
      <c r="F54" s="47" t="s">
        <v>0</v>
      </c>
      <c r="G54" s="141">
        <v>1</v>
      </c>
      <c r="H54" s="142"/>
      <c r="I54" s="142"/>
      <c r="J54" s="142"/>
      <c r="K54" s="142"/>
      <c r="L54" s="142">
        <v>1</v>
      </c>
      <c r="M54" s="142"/>
      <c r="N54" s="143"/>
      <c r="O54" s="83" t="s">
        <v>101</v>
      </c>
      <c r="P54" s="83" t="s">
        <v>109</v>
      </c>
    </row>
    <row r="55" spans="1:16" ht="12" customHeight="1">
      <c r="A55" s="110">
        <v>51</v>
      </c>
      <c r="B55" s="66" t="s">
        <v>294</v>
      </c>
      <c r="C55" s="6" t="s">
        <v>243</v>
      </c>
      <c r="D55" s="6" t="s">
        <v>250</v>
      </c>
      <c r="E55" s="7" t="s">
        <v>208</v>
      </c>
      <c r="F55" s="47" t="s">
        <v>0</v>
      </c>
      <c r="G55" s="141">
        <v>1</v>
      </c>
      <c r="H55" s="142"/>
      <c r="I55" s="142"/>
      <c r="J55" s="142"/>
      <c r="K55" s="142"/>
      <c r="L55" s="142"/>
      <c r="M55" s="142"/>
      <c r="N55" s="143"/>
      <c r="O55" s="83" t="s">
        <v>74</v>
      </c>
      <c r="P55" s="83" t="s">
        <v>109</v>
      </c>
    </row>
    <row r="56" spans="1:16" ht="12" customHeight="1">
      <c r="A56" s="110">
        <v>52</v>
      </c>
      <c r="B56" s="66" t="s">
        <v>238</v>
      </c>
      <c r="C56" s="47" t="s">
        <v>245</v>
      </c>
      <c r="D56" s="6" t="s">
        <v>251</v>
      </c>
      <c r="E56" s="47" t="s">
        <v>208</v>
      </c>
      <c r="F56" s="47" t="s">
        <v>89</v>
      </c>
      <c r="G56" s="141">
        <v>1</v>
      </c>
      <c r="H56" s="142"/>
      <c r="I56" s="142"/>
      <c r="J56" s="142">
        <v>1</v>
      </c>
      <c r="K56" s="142"/>
      <c r="L56" s="142"/>
      <c r="M56" s="142"/>
      <c r="N56" s="143"/>
      <c r="O56" s="83" t="s">
        <v>100</v>
      </c>
      <c r="P56" s="83" t="s">
        <v>108</v>
      </c>
    </row>
    <row r="57" spans="1:16" ht="12" customHeight="1">
      <c r="A57" s="110">
        <v>53</v>
      </c>
      <c r="B57" s="66" t="s">
        <v>238</v>
      </c>
      <c r="C57" s="6" t="s">
        <v>243</v>
      </c>
      <c r="D57" s="6" t="s">
        <v>253</v>
      </c>
      <c r="E57" s="7" t="s">
        <v>208</v>
      </c>
      <c r="F57" s="47" t="s">
        <v>0</v>
      </c>
      <c r="G57" s="141">
        <v>1</v>
      </c>
      <c r="H57" s="142">
        <v>1</v>
      </c>
      <c r="I57" s="142"/>
      <c r="J57" s="142"/>
      <c r="K57" s="142"/>
      <c r="L57" s="142"/>
      <c r="M57" s="142"/>
      <c r="N57" s="143"/>
      <c r="O57" s="83" t="s">
        <v>50</v>
      </c>
      <c r="P57" s="83" t="s">
        <v>279</v>
      </c>
    </row>
    <row r="58" spans="1:16" ht="12" customHeight="1">
      <c r="A58" s="110">
        <v>54</v>
      </c>
      <c r="B58" s="66" t="s">
        <v>240</v>
      </c>
      <c r="C58" s="6" t="s">
        <v>244</v>
      </c>
      <c r="D58" s="6" t="s">
        <v>249</v>
      </c>
      <c r="E58" s="7" t="s">
        <v>208</v>
      </c>
      <c r="F58" s="47" t="s">
        <v>0</v>
      </c>
      <c r="G58" s="141"/>
      <c r="H58" s="142"/>
      <c r="I58" s="142"/>
      <c r="J58" s="142">
        <v>1</v>
      </c>
      <c r="K58" s="142"/>
      <c r="L58" s="142"/>
      <c r="M58" s="142"/>
      <c r="N58" s="143"/>
      <c r="O58" s="83" t="s">
        <v>98</v>
      </c>
      <c r="P58" s="83" t="s">
        <v>108</v>
      </c>
    </row>
    <row r="59" spans="1:16" ht="12" customHeight="1">
      <c r="A59" s="110">
        <v>55</v>
      </c>
      <c r="B59" s="66" t="s">
        <v>50</v>
      </c>
      <c r="C59" s="6" t="s">
        <v>243</v>
      </c>
      <c r="D59" s="6" t="s">
        <v>247</v>
      </c>
      <c r="E59" s="7" t="s">
        <v>208</v>
      </c>
      <c r="F59" s="47" t="s">
        <v>0</v>
      </c>
      <c r="G59" s="141">
        <v>1</v>
      </c>
      <c r="H59" s="142"/>
      <c r="I59" s="142"/>
      <c r="J59" s="142"/>
      <c r="K59" s="142"/>
      <c r="L59" s="142">
        <v>1</v>
      </c>
      <c r="M59" s="142"/>
      <c r="N59" s="143"/>
      <c r="O59" s="83" t="s">
        <v>98</v>
      </c>
      <c r="P59" s="83" t="s">
        <v>108</v>
      </c>
    </row>
    <row r="60" spans="1:16" ht="12" customHeight="1">
      <c r="A60" s="110">
        <v>56</v>
      </c>
      <c r="B60" s="66" t="s">
        <v>238</v>
      </c>
      <c r="C60" s="6" t="s">
        <v>245</v>
      </c>
      <c r="D60" s="6" t="s">
        <v>248</v>
      </c>
      <c r="E60" s="7" t="s">
        <v>208</v>
      </c>
      <c r="F60" s="47" t="s">
        <v>0</v>
      </c>
      <c r="G60" s="141">
        <v>1</v>
      </c>
      <c r="H60" s="142"/>
      <c r="I60" s="142"/>
      <c r="J60" s="142">
        <v>1</v>
      </c>
      <c r="K60" s="142"/>
      <c r="L60" s="142"/>
      <c r="M60" s="142"/>
      <c r="N60" s="143"/>
      <c r="O60" s="83" t="s">
        <v>50</v>
      </c>
      <c r="P60" s="83" t="s">
        <v>108</v>
      </c>
    </row>
    <row r="61" spans="1:16" ht="12" customHeight="1">
      <c r="A61" s="110">
        <v>57</v>
      </c>
      <c r="B61" s="66" t="s">
        <v>237</v>
      </c>
      <c r="C61" s="6" t="s">
        <v>245</v>
      </c>
      <c r="D61" s="6" t="s">
        <v>247</v>
      </c>
      <c r="E61" s="7" t="s">
        <v>208</v>
      </c>
      <c r="F61" s="47" t="s">
        <v>0</v>
      </c>
      <c r="G61" s="141">
        <v>1</v>
      </c>
      <c r="H61" s="142"/>
      <c r="I61" s="142"/>
      <c r="J61" s="142"/>
      <c r="K61" s="142"/>
      <c r="L61" s="142"/>
      <c r="M61" s="142"/>
      <c r="N61" s="143"/>
      <c r="O61" s="83" t="s">
        <v>98</v>
      </c>
      <c r="P61" s="83" t="s">
        <v>108</v>
      </c>
    </row>
    <row r="62" spans="1:16" ht="12" customHeight="1">
      <c r="A62" s="110">
        <v>58</v>
      </c>
      <c r="B62" s="66" t="s">
        <v>235</v>
      </c>
      <c r="C62" s="6" t="s">
        <v>244</v>
      </c>
      <c r="D62" s="6" t="s">
        <v>247</v>
      </c>
      <c r="E62" s="7" t="s">
        <v>208</v>
      </c>
      <c r="F62" s="47" t="s">
        <v>0</v>
      </c>
      <c r="G62" s="141"/>
      <c r="H62" s="142"/>
      <c r="I62" s="142"/>
      <c r="J62" s="142">
        <v>1</v>
      </c>
      <c r="K62" s="142"/>
      <c r="L62" s="142"/>
      <c r="M62" s="142"/>
      <c r="N62" s="143"/>
      <c r="O62" s="83" t="s">
        <v>74</v>
      </c>
      <c r="P62" s="83" t="s">
        <v>109</v>
      </c>
    </row>
    <row r="63" spans="1:16" ht="12" customHeight="1">
      <c r="A63" s="110">
        <v>59</v>
      </c>
      <c r="B63" s="66" t="s">
        <v>235</v>
      </c>
      <c r="C63" s="6" t="s">
        <v>244</v>
      </c>
      <c r="D63" s="6" t="s">
        <v>248</v>
      </c>
      <c r="E63" s="7" t="s">
        <v>208</v>
      </c>
      <c r="F63" s="47" t="s">
        <v>0</v>
      </c>
      <c r="G63" s="141">
        <v>1</v>
      </c>
      <c r="H63" s="142"/>
      <c r="I63" s="142"/>
      <c r="J63" s="142"/>
      <c r="K63" s="142"/>
      <c r="L63" s="142"/>
      <c r="M63" s="142"/>
      <c r="N63" s="143"/>
      <c r="O63" s="83" t="s">
        <v>112</v>
      </c>
      <c r="P63" s="83" t="s">
        <v>112</v>
      </c>
    </row>
    <row r="64" spans="1:16" ht="12" customHeight="1">
      <c r="A64" s="110">
        <v>60</v>
      </c>
      <c r="B64" s="66" t="s">
        <v>235</v>
      </c>
      <c r="C64" s="6" t="s">
        <v>242</v>
      </c>
      <c r="D64" s="6" t="s">
        <v>248</v>
      </c>
      <c r="E64" s="7" t="s">
        <v>208</v>
      </c>
      <c r="F64" s="47" t="s">
        <v>0</v>
      </c>
      <c r="G64" s="141">
        <v>1</v>
      </c>
      <c r="H64" s="142"/>
      <c r="I64" s="142"/>
      <c r="J64" s="142"/>
      <c r="K64" s="142"/>
      <c r="L64" s="142"/>
      <c r="M64" s="142"/>
      <c r="N64" s="143"/>
      <c r="O64" s="83" t="s">
        <v>101</v>
      </c>
      <c r="P64" s="83" t="s">
        <v>278</v>
      </c>
    </row>
    <row r="65" spans="1:16" ht="12" customHeight="1">
      <c r="A65" s="110">
        <v>61</v>
      </c>
      <c r="B65" s="66" t="s">
        <v>235</v>
      </c>
      <c r="C65" s="6" t="s">
        <v>242</v>
      </c>
      <c r="D65" s="6" t="s">
        <v>249</v>
      </c>
      <c r="E65" s="7" t="s">
        <v>208</v>
      </c>
      <c r="F65" s="47" t="s">
        <v>89</v>
      </c>
      <c r="G65" s="141">
        <v>1</v>
      </c>
      <c r="H65" s="142"/>
      <c r="I65" s="142"/>
      <c r="J65" s="142">
        <v>1</v>
      </c>
      <c r="K65" s="142"/>
      <c r="L65" s="142"/>
      <c r="M65" s="142"/>
      <c r="N65" s="143"/>
      <c r="O65" s="83" t="s">
        <v>99</v>
      </c>
      <c r="P65" s="83" t="s">
        <v>278</v>
      </c>
    </row>
    <row r="66" spans="1:16" ht="12" customHeight="1">
      <c r="A66" s="110">
        <v>62</v>
      </c>
      <c r="B66" s="66" t="s">
        <v>235</v>
      </c>
      <c r="C66" s="6" t="s">
        <v>244</v>
      </c>
      <c r="D66" s="6" t="s">
        <v>247</v>
      </c>
      <c r="E66" s="7" t="s">
        <v>208</v>
      </c>
      <c r="F66" s="47" t="s">
        <v>0</v>
      </c>
      <c r="G66" s="141">
        <v>1</v>
      </c>
      <c r="H66" s="142"/>
      <c r="I66" s="142"/>
      <c r="J66" s="142"/>
      <c r="K66" s="142"/>
      <c r="L66" s="142"/>
      <c r="M66" s="142"/>
      <c r="N66" s="143"/>
      <c r="O66" s="83" t="s">
        <v>101</v>
      </c>
      <c r="P66" s="83" t="s">
        <v>109</v>
      </c>
    </row>
    <row r="67" spans="1:16" ht="12" customHeight="1">
      <c r="A67" s="110">
        <v>63</v>
      </c>
      <c r="B67" s="66" t="s">
        <v>235</v>
      </c>
      <c r="C67" s="6" t="s">
        <v>243</v>
      </c>
      <c r="D67" s="6" t="s">
        <v>249</v>
      </c>
      <c r="E67" s="7" t="s">
        <v>208</v>
      </c>
      <c r="F67" s="47" t="s">
        <v>0</v>
      </c>
      <c r="G67" s="141">
        <v>1</v>
      </c>
      <c r="H67" s="142"/>
      <c r="I67" s="142"/>
      <c r="J67" s="142">
        <v>1</v>
      </c>
      <c r="K67" s="142"/>
      <c r="L67" s="142"/>
      <c r="M67" s="142"/>
      <c r="N67" s="143"/>
      <c r="O67" s="83" t="s">
        <v>99</v>
      </c>
      <c r="P67" s="83" t="s">
        <v>108</v>
      </c>
    </row>
    <row r="68" spans="1:16" ht="12" customHeight="1">
      <c r="A68" s="110">
        <v>64</v>
      </c>
      <c r="B68" s="66" t="s">
        <v>50</v>
      </c>
      <c r="C68" s="6" t="s">
        <v>245</v>
      </c>
      <c r="D68" s="6" t="s">
        <v>90</v>
      </c>
      <c r="E68" s="7" t="s">
        <v>208</v>
      </c>
      <c r="F68" s="47" t="s">
        <v>89</v>
      </c>
      <c r="G68" s="141">
        <v>1</v>
      </c>
      <c r="H68" s="142"/>
      <c r="I68" s="142"/>
      <c r="J68" s="142"/>
      <c r="K68" s="142"/>
      <c r="L68" s="142"/>
      <c r="M68" s="142"/>
      <c r="N68" s="143"/>
      <c r="O68" s="83" t="s">
        <v>100</v>
      </c>
      <c r="P68" s="83" t="s">
        <v>112</v>
      </c>
    </row>
    <row r="69" spans="1:16" ht="12" customHeight="1">
      <c r="A69" s="110">
        <v>65</v>
      </c>
      <c r="B69" s="66" t="s">
        <v>235</v>
      </c>
      <c r="C69" s="6" t="s">
        <v>243</v>
      </c>
      <c r="D69" s="6" t="s">
        <v>249</v>
      </c>
      <c r="E69" s="7" t="s">
        <v>208</v>
      </c>
      <c r="F69" s="47" t="s">
        <v>89</v>
      </c>
      <c r="G69" s="141">
        <v>1</v>
      </c>
      <c r="H69" s="142"/>
      <c r="I69" s="142"/>
      <c r="J69" s="142">
        <v>1</v>
      </c>
      <c r="K69" s="142"/>
      <c r="L69" s="142"/>
      <c r="M69" s="142"/>
      <c r="N69" s="143"/>
      <c r="O69" s="83" t="s">
        <v>99</v>
      </c>
      <c r="P69" s="83" t="s">
        <v>108</v>
      </c>
    </row>
    <row r="70" spans="1:16" ht="12" customHeight="1">
      <c r="A70" s="110">
        <v>66</v>
      </c>
      <c r="B70" s="66" t="s">
        <v>235</v>
      </c>
      <c r="C70" s="6" t="s">
        <v>242</v>
      </c>
      <c r="D70" s="6" t="s">
        <v>250</v>
      </c>
      <c r="E70" s="7" t="s">
        <v>208</v>
      </c>
      <c r="F70" s="47" t="s">
        <v>89</v>
      </c>
      <c r="G70" s="141">
        <v>1</v>
      </c>
      <c r="H70" s="142"/>
      <c r="I70" s="142"/>
      <c r="J70" s="142">
        <v>1</v>
      </c>
      <c r="K70" s="142"/>
      <c r="L70" s="142"/>
      <c r="M70" s="142"/>
      <c r="N70" s="143"/>
      <c r="O70" s="83" t="s">
        <v>50</v>
      </c>
      <c r="P70" s="83" t="s">
        <v>114</v>
      </c>
    </row>
    <row r="71" spans="1:16" ht="12" customHeight="1">
      <c r="A71" s="110">
        <v>67</v>
      </c>
      <c r="B71" s="66" t="s">
        <v>235</v>
      </c>
      <c r="C71" s="6" t="s">
        <v>242</v>
      </c>
      <c r="D71" s="6" t="s">
        <v>248</v>
      </c>
      <c r="E71" s="7" t="s">
        <v>208</v>
      </c>
      <c r="F71" s="47" t="s">
        <v>0</v>
      </c>
      <c r="G71" s="141">
        <v>1</v>
      </c>
      <c r="H71" s="142"/>
      <c r="I71" s="142"/>
      <c r="J71" s="142"/>
      <c r="K71" s="142"/>
      <c r="L71" s="142"/>
      <c r="M71" s="142"/>
      <c r="N71" s="143"/>
      <c r="O71" s="83" t="s">
        <v>50</v>
      </c>
      <c r="P71" s="83" t="s">
        <v>108</v>
      </c>
    </row>
    <row r="72" spans="1:16" ht="12" customHeight="1">
      <c r="A72" s="110">
        <v>68</v>
      </c>
      <c r="B72" s="66" t="s">
        <v>235</v>
      </c>
      <c r="C72" s="6" t="s">
        <v>243</v>
      </c>
      <c r="D72" s="6" t="s">
        <v>251</v>
      </c>
      <c r="E72" s="7" t="s">
        <v>208</v>
      </c>
      <c r="F72" s="47" t="s">
        <v>89</v>
      </c>
      <c r="G72" s="141">
        <v>1</v>
      </c>
      <c r="H72" s="142"/>
      <c r="I72" s="142"/>
      <c r="J72" s="142"/>
      <c r="K72" s="142"/>
      <c r="L72" s="142"/>
      <c r="M72" s="142"/>
      <c r="N72" s="143"/>
      <c r="O72" s="83" t="s">
        <v>100</v>
      </c>
      <c r="P72" s="83" t="s">
        <v>279</v>
      </c>
    </row>
    <row r="73" spans="1:16" ht="12" customHeight="1">
      <c r="A73" s="110">
        <v>69</v>
      </c>
      <c r="B73" s="66" t="s">
        <v>235</v>
      </c>
      <c r="C73" s="6" t="s">
        <v>245</v>
      </c>
      <c r="D73" s="6" t="s">
        <v>247</v>
      </c>
      <c r="E73" s="7" t="s">
        <v>208</v>
      </c>
      <c r="F73" s="47" t="s">
        <v>0</v>
      </c>
      <c r="G73" s="141">
        <v>1</v>
      </c>
      <c r="H73" s="142"/>
      <c r="I73" s="142"/>
      <c r="J73" s="142"/>
      <c r="K73" s="142"/>
      <c r="L73" s="142"/>
      <c r="M73" s="142"/>
      <c r="N73" s="143"/>
      <c r="O73" s="83" t="s">
        <v>74</v>
      </c>
      <c r="P73" s="83" t="s">
        <v>114</v>
      </c>
    </row>
    <row r="74" spans="1:16" ht="12" customHeight="1">
      <c r="A74" s="110">
        <v>70</v>
      </c>
      <c r="B74" s="66" t="s">
        <v>235</v>
      </c>
      <c r="C74" s="6" t="s">
        <v>244</v>
      </c>
      <c r="D74" s="6" t="s">
        <v>248</v>
      </c>
      <c r="E74" s="7" t="s">
        <v>208</v>
      </c>
      <c r="F74" s="47" t="s">
        <v>0</v>
      </c>
      <c r="G74" s="141">
        <v>1</v>
      </c>
      <c r="H74" s="142"/>
      <c r="I74" s="142"/>
      <c r="J74" s="142"/>
      <c r="K74" s="142"/>
      <c r="L74" s="142"/>
      <c r="M74" s="142"/>
      <c r="N74" s="143"/>
      <c r="O74" s="83" t="s">
        <v>71</v>
      </c>
      <c r="P74" s="83" t="s">
        <v>50</v>
      </c>
    </row>
    <row r="75" spans="1:16" ht="12" customHeight="1">
      <c r="A75" s="110">
        <v>71</v>
      </c>
      <c r="B75" s="66" t="s">
        <v>235</v>
      </c>
      <c r="C75" s="6" t="s">
        <v>244</v>
      </c>
      <c r="D75" s="6" t="s">
        <v>247</v>
      </c>
      <c r="E75" s="7" t="s">
        <v>208</v>
      </c>
      <c r="F75" s="47" t="s">
        <v>0</v>
      </c>
      <c r="G75" s="141">
        <v>1</v>
      </c>
      <c r="H75" s="142"/>
      <c r="I75" s="142"/>
      <c r="J75" s="142"/>
      <c r="K75" s="142"/>
      <c r="L75" s="142"/>
      <c r="M75" s="142"/>
      <c r="N75" s="143"/>
      <c r="O75" s="83" t="s">
        <v>71</v>
      </c>
      <c r="P75" s="83" t="s">
        <v>112</v>
      </c>
    </row>
    <row r="76" spans="1:16" ht="12" customHeight="1">
      <c r="A76" s="110">
        <v>72</v>
      </c>
      <c r="B76" s="66" t="s">
        <v>235</v>
      </c>
      <c r="C76" s="6" t="s">
        <v>244</v>
      </c>
      <c r="D76" s="6" t="s">
        <v>248</v>
      </c>
      <c r="E76" s="7" t="s">
        <v>208</v>
      </c>
      <c r="F76" s="47" t="s">
        <v>89</v>
      </c>
      <c r="G76" s="141">
        <v>1</v>
      </c>
      <c r="H76" s="142"/>
      <c r="I76" s="142"/>
      <c r="J76" s="142"/>
      <c r="K76" s="142"/>
      <c r="L76" s="142"/>
      <c r="M76" s="142"/>
      <c r="N76" s="143"/>
      <c r="O76" s="83" t="s">
        <v>100</v>
      </c>
      <c r="P76" s="83" t="s">
        <v>50</v>
      </c>
    </row>
    <row r="77" spans="1:16" ht="12" customHeight="1">
      <c r="A77" s="110">
        <v>73</v>
      </c>
      <c r="B77" s="66" t="s">
        <v>235</v>
      </c>
      <c r="C77" s="6" t="s">
        <v>244</v>
      </c>
      <c r="D77" s="6" t="s">
        <v>247</v>
      </c>
      <c r="E77" s="7" t="s">
        <v>208</v>
      </c>
      <c r="F77" s="47" t="s">
        <v>0</v>
      </c>
      <c r="G77" s="141">
        <v>1</v>
      </c>
      <c r="H77" s="142"/>
      <c r="I77" s="142"/>
      <c r="J77" s="142"/>
      <c r="K77" s="142"/>
      <c r="L77" s="142"/>
      <c r="M77" s="142"/>
      <c r="N77" s="143"/>
      <c r="O77" s="83" t="s">
        <v>50</v>
      </c>
      <c r="P77" s="83" t="s">
        <v>50</v>
      </c>
    </row>
    <row r="78" spans="1:16" ht="12" customHeight="1">
      <c r="A78" s="110">
        <v>74</v>
      </c>
      <c r="B78" s="66" t="s">
        <v>235</v>
      </c>
      <c r="C78" s="6" t="s">
        <v>244</v>
      </c>
      <c r="D78" s="6" t="s">
        <v>248</v>
      </c>
      <c r="E78" s="7" t="s">
        <v>208</v>
      </c>
      <c r="F78" s="47" t="s">
        <v>0</v>
      </c>
      <c r="G78" s="141">
        <v>1</v>
      </c>
      <c r="H78" s="142"/>
      <c r="I78" s="142"/>
      <c r="J78" s="142"/>
      <c r="K78" s="142"/>
      <c r="L78" s="142"/>
      <c r="M78" s="142"/>
      <c r="N78" s="143"/>
      <c r="O78" s="83" t="s">
        <v>114</v>
      </c>
      <c r="P78" s="83" t="s">
        <v>114</v>
      </c>
    </row>
    <row r="79" spans="1:16" ht="12" customHeight="1">
      <c r="A79" s="110">
        <v>75</v>
      </c>
      <c r="B79" s="66" t="s">
        <v>235</v>
      </c>
      <c r="C79" s="6" t="s">
        <v>244</v>
      </c>
      <c r="D79" s="6" t="s">
        <v>247</v>
      </c>
      <c r="E79" s="7" t="s">
        <v>208</v>
      </c>
      <c r="F79" s="47" t="s">
        <v>0</v>
      </c>
      <c r="G79" s="141">
        <v>1</v>
      </c>
      <c r="H79" s="142"/>
      <c r="I79" s="142"/>
      <c r="J79" s="142"/>
      <c r="K79" s="142"/>
      <c r="L79" s="142"/>
      <c r="M79" s="142"/>
      <c r="N79" s="143"/>
      <c r="O79" s="83" t="s">
        <v>101</v>
      </c>
      <c r="P79" s="83" t="s">
        <v>114</v>
      </c>
    </row>
    <row r="80" spans="1:16" ht="12" customHeight="1">
      <c r="A80" s="110">
        <v>76</v>
      </c>
      <c r="B80" s="66" t="s">
        <v>235</v>
      </c>
      <c r="C80" s="6" t="s">
        <v>245</v>
      </c>
      <c r="D80" s="6" t="s">
        <v>247</v>
      </c>
      <c r="E80" s="7" t="s">
        <v>208</v>
      </c>
      <c r="F80" s="47" t="s">
        <v>89</v>
      </c>
      <c r="G80" s="141">
        <v>1</v>
      </c>
      <c r="H80" s="142"/>
      <c r="I80" s="142"/>
      <c r="J80" s="142"/>
      <c r="K80" s="142"/>
      <c r="L80" s="142"/>
      <c r="M80" s="142"/>
      <c r="N80" s="143"/>
      <c r="O80" s="83" t="s">
        <v>50</v>
      </c>
      <c r="P80" s="83" t="s">
        <v>50</v>
      </c>
    </row>
    <row r="81" spans="1:16" ht="12" customHeight="1">
      <c r="A81" s="110">
        <v>77</v>
      </c>
      <c r="B81" s="66" t="s">
        <v>235</v>
      </c>
      <c r="C81" s="6" t="s">
        <v>245</v>
      </c>
      <c r="D81" s="6" t="s">
        <v>249</v>
      </c>
      <c r="E81" s="7" t="s">
        <v>208</v>
      </c>
      <c r="F81" s="47" t="s">
        <v>0</v>
      </c>
      <c r="G81" s="141">
        <v>1</v>
      </c>
      <c r="H81" s="142"/>
      <c r="I81" s="142"/>
      <c r="J81" s="142"/>
      <c r="K81" s="142"/>
      <c r="L81" s="142"/>
      <c r="M81" s="142"/>
      <c r="N81" s="143"/>
      <c r="O81" s="83" t="s">
        <v>50</v>
      </c>
      <c r="P81" s="83" t="s">
        <v>50</v>
      </c>
    </row>
    <row r="82" spans="1:16" ht="12" customHeight="1">
      <c r="A82" s="110">
        <v>78</v>
      </c>
      <c r="B82" s="66" t="s">
        <v>235</v>
      </c>
      <c r="C82" s="6" t="s">
        <v>243</v>
      </c>
      <c r="D82" s="6" t="s">
        <v>249</v>
      </c>
      <c r="E82" s="7" t="s">
        <v>208</v>
      </c>
      <c r="F82" s="47" t="s">
        <v>89</v>
      </c>
      <c r="G82" s="141">
        <v>1</v>
      </c>
      <c r="H82" s="142"/>
      <c r="I82" s="142"/>
      <c r="J82" s="142"/>
      <c r="K82" s="142"/>
      <c r="L82" s="142"/>
      <c r="M82" s="142"/>
      <c r="N82" s="143"/>
      <c r="O82" s="83" t="s">
        <v>101</v>
      </c>
      <c r="P82" s="83" t="s">
        <v>50</v>
      </c>
    </row>
    <row r="83" spans="1:16" ht="12" customHeight="1">
      <c r="A83" s="110">
        <v>79</v>
      </c>
      <c r="B83" s="66" t="s">
        <v>235</v>
      </c>
      <c r="C83" s="6" t="s">
        <v>244</v>
      </c>
      <c r="D83" s="6" t="s">
        <v>247</v>
      </c>
      <c r="E83" s="7" t="s">
        <v>208</v>
      </c>
      <c r="F83" s="47" t="s">
        <v>0</v>
      </c>
      <c r="G83" s="141">
        <v>1</v>
      </c>
      <c r="H83" s="142"/>
      <c r="I83" s="142"/>
      <c r="J83" s="142"/>
      <c r="K83" s="142"/>
      <c r="L83" s="142"/>
      <c r="M83" s="142"/>
      <c r="N83" s="143"/>
      <c r="O83" s="83" t="s">
        <v>101</v>
      </c>
      <c r="P83" s="83" t="s">
        <v>50</v>
      </c>
    </row>
    <row r="84" spans="1:16" ht="12" customHeight="1">
      <c r="A84" s="110">
        <v>80</v>
      </c>
      <c r="B84" s="66" t="s">
        <v>235</v>
      </c>
      <c r="C84" s="6" t="s">
        <v>244</v>
      </c>
      <c r="D84" s="6" t="s">
        <v>247</v>
      </c>
      <c r="E84" s="7" t="s">
        <v>208</v>
      </c>
      <c r="F84" s="47" t="s">
        <v>89</v>
      </c>
      <c r="G84" s="141">
        <v>1</v>
      </c>
      <c r="H84" s="142"/>
      <c r="I84" s="142"/>
      <c r="J84" s="142"/>
      <c r="K84" s="142"/>
      <c r="L84" s="142"/>
      <c r="M84" s="142"/>
      <c r="N84" s="143"/>
      <c r="O84" s="83" t="s">
        <v>50</v>
      </c>
      <c r="P84" s="83" t="s">
        <v>50</v>
      </c>
    </row>
    <row r="85" spans="1:16" ht="12" customHeight="1">
      <c r="A85" s="110">
        <v>81</v>
      </c>
      <c r="B85" s="66" t="s">
        <v>50</v>
      </c>
      <c r="C85" s="6" t="s">
        <v>245</v>
      </c>
      <c r="D85" s="6" t="s">
        <v>90</v>
      </c>
      <c r="E85" s="7" t="s">
        <v>208</v>
      </c>
      <c r="F85" s="47" t="s">
        <v>89</v>
      </c>
      <c r="G85" s="141">
        <v>1</v>
      </c>
      <c r="H85" s="142"/>
      <c r="I85" s="142"/>
      <c r="J85" s="142"/>
      <c r="K85" s="142"/>
      <c r="L85" s="142"/>
      <c r="M85" s="142"/>
      <c r="N85" s="143"/>
      <c r="O85" s="83" t="s">
        <v>100</v>
      </c>
      <c r="P85" s="83" t="s">
        <v>112</v>
      </c>
    </row>
    <row r="86" spans="1:16" ht="12" customHeight="1">
      <c r="A86" s="110">
        <v>82</v>
      </c>
      <c r="B86" s="66" t="s">
        <v>236</v>
      </c>
      <c r="C86" s="6" t="s">
        <v>243</v>
      </c>
      <c r="D86" s="6" t="s">
        <v>248</v>
      </c>
      <c r="E86" s="7" t="s">
        <v>208</v>
      </c>
      <c r="F86" s="47" t="s">
        <v>89</v>
      </c>
      <c r="G86" s="141">
        <v>1</v>
      </c>
      <c r="H86" s="142"/>
      <c r="I86" s="142"/>
      <c r="J86" s="142"/>
      <c r="K86" s="142"/>
      <c r="L86" s="142"/>
      <c r="M86" s="142"/>
      <c r="N86" s="143"/>
      <c r="O86" s="83" t="s">
        <v>71</v>
      </c>
      <c r="P86" s="83" t="s">
        <v>108</v>
      </c>
    </row>
    <row r="87" spans="1:16" ht="12" customHeight="1">
      <c r="A87" s="110">
        <v>83</v>
      </c>
      <c r="B87" s="66" t="s">
        <v>236</v>
      </c>
      <c r="C87" s="6" t="s">
        <v>243</v>
      </c>
      <c r="D87" s="6" t="s">
        <v>249</v>
      </c>
      <c r="E87" s="7" t="s">
        <v>208</v>
      </c>
      <c r="F87" s="47" t="s">
        <v>89</v>
      </c>
      <c r="G87" s="141">
        <v>1</v>
      </c>
      <c r="H87" s="142"/>
      <c r="I87" s="142"/>
      <c r="J87" s="142"/>
      <c r="K87" s="142"/>
      <c r="L87" s="142"/>
      <c r="M87" s="142"/>
      <c r="N87" s="143"/>
      <c r="O87" s="83" t="s">
        <v>100</v>
      </c>
      <c r="P87" s="83" t="s">
        <v>108</v>
      </c>
    </row>
    <row r="88" spans="1:16" ht="12" customHeight="1">
      <c r="A88" s="110">
        <v>84</v>
      </c>
      <c r="B88" s="66" t="s">
        <v>237</v>
      </c>
      <c r="C88" s="6" t="s">
        <v>244</v>
      </c>
      <c r="D88" s="6" t="s">
        <v>251</v>
      </c>
      <c r="E88" s="7" t="s">
        <v>208</v>
      </c>
      <c r="F88" s="47" t="s">
        <v>89</v>
      </c>
      <c r="G88" s="141">
        <v>1</v>
      </c>
      <c r="H88" s="142"/>
      <c r="I88" s="142"/>
      <c r="J88" s="142"/>
      <c r="K88" s="142"/>
      <c r="L88" s="142"/>
      <c r="M88" s="142"/>
      <c r="N88" s="143"/>
      <c r="O88" s="83" t="s">
        <v>100</v>
      </c>
      <c r="P88" s="83" t="s">
        <v>108</v>
      </c>
    </row>
    <row r="89" spans="1:16" ht="12" customHeight="1">
      <c r="A89" s="110">
        <v>85</v>
      </c>
      <c r="B89" s="66" t="s">
        <v>236</v>
      </c>
      <c r="C89" s="6" t="s">
        <v>243</v>
      </c>
      <c r="D89" s="6" t="s">
        <v>249</v>
      </c>
      <c r="E89" s="7" t="s">
        <v>208</v>
      </c>
      <c r="F89" s="47" t="s">
        <v>0</v>
      </c>
      <c r="G89" s="141">
        <v>1</v>
      </c>
      <c r="H89" s="142"/>
      <c r="I89" s="142"/>
      <c r="J89" s="142">
        <v>1</v>
      </c>
      <c r="K89" s="142"/>
      <c r="L89" s="142"/>
      <c r="M89" s="142"/>
      <c r="N89" s="143"/>
      <c r="O89" s="83" t="s">
        <v>112</v>
      </c>
      <c r="P89" s="83" t="s">
        <v>108</v>
      </c>
    </row>
    <row r="90" spans="1:16" ht="12" customHeight="1">
      <c r="A90" s="110">
        <v>86</v>
      </c>
      <c r="B90" s="66" t="s">
        <v>50</v>
      </c>
      <c r="C90" s="6" t="s">
        <v>242</v>
      </c>
      <c r="D90" s="6" t="s">
        <v>247</v>
      </c>
      <c r="E90" s="7" t="s">
        <v>208</v>
      </c>
      <c r="F90" s="47" t="s">
        <v>0</v>
      </c>
      <c r="G90" s="141">
        <v>1</v>
      </c>
      <c r="H90" s="142"/>
      <c r="I90" s="142"/>
      <c r="J90" s="142"/>
      <c r="K90" s="142"/>
      <c r="L90" s="142"/>
      <c r="M90" s="142"/>
      <c r="N90" s="143"/>
      <c r="O90" s="83" t="s">
        <v>74</v>
      </c>
      <c r="P90" s="83" t="s">
        <v>50</v>
      </c>
    </row>
    <row r="91" spans="1:16" ht="12" customHeight="1">
      <c r="A91" s="110">
        <v>87</v>
      </c>
      <c r="B91" s="66" t="s">
        <v>50</v>
      </c>
      <c r="C91" s="6" t="s">
        <v>242</v>
      </c>
      <c r="D91" s="6" t="s">
        <v>249</v>
      </c>
      <c r="E91" s="7" t="s">
        <v>208</v>
      </c>
      <c r="F91" s="47" t="s">
        <v>89</v>
      </c>
      <c r="G91" s="141">
        <v>1</v>
      </c>
      <c r="H91" s="142"/>
      <c r="I91" s="142"/>
      <c r="J91" s="142"/>
      <c r="K91" s="142"/>
      <c r="L91" s="142"/>
      <c r="M91" s="142"/>
      <c r="N91" s="143"/>
      <c r="O91" s="83" t="s">
        <v>74</v>
      </c>
      <c r="P91" s="83" t="s">
        <v>50</v>
      </c>
    </row>
    <row r="92" spans="1:16" ht="12" customHeight="1">
      <c r="A92" s="110">
        <v>88</v>
      </c>
      <c r="B92" s="66" t="s">
        <v>239</v>
      </c>
      <c r="C92" s="6" t="s">
        <v>243</v>
      </c>
      <c r="D92" s="6" t="s">
        <v>247</v>
      </c>
      <c r="E92" s="7" t="s">
        <v>208</v>
      </c>
      <c r="F92" s="47" t="s">
        <v>0</v>
      </c>
      <c r="G92" s="141">
        <v>1</v>
      </c>
      <c r="H92" s="142"/>
      <c r="I92" s="142"/>
      <c r="J92" s="142"/>
      <c r="K92" s="142"/>
      <c r="L92" s="142"/>
      <c r="M92" s="142"/>
      <c r="N92" s="143"/>
      <c r="O92" s="83" t="s">
        <v>101</v>
      </c>
      <c r="P92" s="83" t="s">
        <v>108</v>
      </c>
    </row>
    <row r="93" spans="1:16" ht="12" customHeight="1">
      <c r="A93" s="110">
        <v>89</v>
      </c>
      <c r="B93" s="66" t="s">
        <v>239</v>
      </c>
      <c r="C93" s="6" t="s">
        <v>243</v>
      </c>
      <c r="D93" s="6" t="s">
        <v>250</v>
      </c>
      <c r="E93" s="7" t="s">
        <v>208</v>
      </c>
      <c r="F93" s="47" t="s">
        <v>89</v>
      </c>
      <c r="G93" s="141">
        <v>1</v>
      </c>
      <c r="H93" s="142"/>
      <c r="I93" s="142"/>
      <c r="J93" s="142"/>
      <c r="K93" s="142"/>
      <c r="L93" s="142"/>
      <c r="M93" s="142"/>
      <c r="N93" s="143"/>
      <c r="O93" s="83" t="s">
        <v>100</v>
      </c>
      <c r="P93" s="83" t="s">
        <v>108</v>
      </c>
    </row>
    <row r="94" spans="1:16" ht="12" customHeight="1">
      <c r="A94" s="110">
        <v>90</v>
      </c>
      <c r="B94" s="66" t="s">
        <v>239</v>
      </c>
      <c r="C94" s="6" t="s">
        <v>243</v>
      </c>
      <c r="D94" s="6" t="s">
        <v>249</v>
      </c>
      <c r="E94" s="7" t="s">
        <v>208</v>
      </c>
      <c r="F94" s="47" t="s">
        <v>0</v>
      </c>
      <c r="G94" s="141">
        <v>1</v>
      </c>
      <c r="H94" s="142"/>
      <c r="I94" s="142"/>
      <c r="J94" s="142"/>
      <c r="K94" s="142"/>
      <c r="L94" s="142"/>
      <c r="M94" s="142"/>
      <c r="N94" s="143"/>
      <c r="O94" s="83" t="s">
        <v>98</v>
      </c>
      <c r="P94" s="83" t="s">
        <v>108</v>
      </c>
    </row>
    <row r="95" spans="1:16" ht="12" customHeight="1">
      <c r="A95" s="110">
        <v>91</v>
      </c>
      <c r="B95" s="66" t="s">
        <v>239</v>
      </c>
      <c r="C95" s="6" t="s">
        <v>243</v>
      </c>
      <c r="D95" s="6" t="s">
        <v>248</v>
      </c>
      <c r="E95" s="7" t="s">
        <v>208</v>
      </c>
      <c r="F95" s="47" t="s">
        <v>89</v>
      </c>
      <c r="G95" s="141">
        <v>1</v>
      </c>
      <c r="H95" s="142"/>
      <c r="I95" s="142"/>
      <c r="J95" s="142"/>
      <c r="K95" s="142"/>
      <c r="L95" s="142"/>
      <c r="M95" s="142"/>
      <c r="N95" s="143"/>
      <c r="O95" s="83" t="s">
        <v>98</v>
      </c>
      <c r="P95" s="83" t="s">
        <v>108</v>
      </c>
    </row>
    <row r="96" spans="1:16" ht="12" customHeight="1">
      <c r="A96" s="110">
        <v>92</v>
      </c>
      <c r="B96" s="66" t="s">
        <v>239</v>
      </c>
      <c r="C96" s="6" t="s">
        <v>244</v>
      </c>
      <c r="D96" s="6" t="s">
        <v>247</v>
      </c>
      <c r="E96" s="7" t="s">
        <v>208</v>
      </c>
      <c r="F96" s="47" t="s">
        <v>89</v>
      </c>
      <c r="G96" s="141">
        <v>1</v>
      </c>
      <c r="H96" s="142"/>
      <c r="I96" s="142"/>
      <c r="J96" s="142"/>
      <c r="K96" s="142"/>
      <c r="L96" s="142"/>
      <c r="M96" s="142"/>
      <c r="N96" s="143"/>
      <c r="O96" s="83" t="s">
        <v>101</v>
      </c>
      <c r="P96" s="83" t="s">
        <v>108</v>
      </c>
    </row>
    <row r="97" spans="1:16" ht="12" customHeight="1">
      <c r="A97" s="110">
        <v>93</v>
      </c>
      <c r="B97" s="66" t="s">
        <v>294</v>
      </c>
      <c r="C97" s="6" t="s">
        <v>242</v>
      </c>
      <c r="D97" s="6" t="s">
        <v>247</v>
      </c>
      <c r="E97" s="7" t="s">
        <v>208</v>
      </c>
      <c r="F97" s="47" t="s">
        <v>89</v>
      </c>
      <c r="G97" s="141">
        <v>1</v>
      </c>
      <c r="H97" s="142"/>
      <c r="I97" s="142"/>
      <c r="J97" s="142"/>
      <c r="K97" s="142"/>
      <c r="L97" s="142"/>
      <c r="M97" s="142"/>
      <c r="N97" s="143"/>
      <c r="O97" s="83" t="s">
        <v>50</v>
      </c>
      <c r="P97" s="83" t="s">
        <v>108</v>
      </c>
    </row>
    <row r="98" spans="1:16" ht="12" customHeight="1">
      <c r="A98" s="110">
        <v>94</v>
      </c>
      <c r="B98" s="66" t="s">
        <v>240</v>
      </c>
      <c r="C98" s="6" t="s">
        <v>245</v>
      </c>
      <c r="D98" s="6" t="s">
        <v>250</v>
      </c>
      <c r="E98" s="7" t="s">
        <v>208</v>
      </c>
      <c r="F98" s="47" t="s">
        <v>0</v>
      </c>
      <c r="G98" s="141">
        <v>1</v>
      </c>
      <c r="H98" s="142"/>
      <c r="I98" s="142"/>
      <c r="J98" s="142"/>
      <c r="K98" s="142"/>
      <c r="L98" s="142"/>
      <c r="M98" s="142"/>
      <c r="N98" s="143"/>
      <c r="O98" s="83" t="s">
        <v>100</v>
      </c>
      <c r="P98" s="83" t="s">
        <v>108</v>
      </c>
    </row>
    <row r="99" spans="1:16" ht="12" customHeight="1">
      <c r="A99" s="110">
        <v>95</v>
      </c>
      <c r="B99" s="66" t="s">
        <v>240</v>
      </c>
      <c r="C99" s="6" t="s">
        <v>90</v>
      </c>
      <c r="D99" s="6" t="s">
        <v>90</v>
      </c>
      <c r="E99" s="7" t="s">
        <v>208</v>
      </c>
      <c r="F99" s="47" t="s">
        <v>90</v>
      </c>
      <c r="G99" s="141">
        <v>1</v>
      </c>
      <c r="H99" s="142"/>
      <c r="I99" s="142"/>
      <c r="J99" s="142"/>
      <c r="K99" s="142"/>
      <c r="L99" s="142"/>
      <c r="M99" s="142">
        <v>1</v>
      </c>
      <c r="N99" s="143"/>
      <c r="O99" s="83" t="s">
        <v>100</v>
      </c>
      <c r="P99" s="83" t="s">
        <v>108</v>
      </c>
    </row>
    <row r="100" spans="1:16" ht="12" customHeight="1">
      <c r="A100" s="110">
        <v>96</v>
      </c>
      <c r="B100" s="66" t="s">
        <v>240</v>
      </c>
      <c r="C100" s="6" t="s">
        <v>244</v>
      </c>
      <c r="D100" s="6" t="s">
        <v>249</v>
      </c>
      <c r="E100" s="7" t="s">
        <v>208</v>
      </c>
      <c r="F100" s="47" t="s">
        <v>0</v>
      </c>
      <c r="G100" s="141">
        <v>1</v>
      </c>
      <c r="H100" s="142"/>
      <c r="I100" s="142"/>
      <c r="J100" s="142"/>
      <c r="K100" s="142"/>
      <c r="L100" s="142"/>
      <c r="M100" s="142"/>
      <c r="N100" s="143"/>
      <c r="O100" s="83" t="s">
        <v>50</v>
      </c>
      <c r="P100" s="83" t="s">
        <v>108</v>
      </c>
    </row>
    <row r="101" spans="1:16" ht="12" customHeight="1">
      <c r="A101" s="110">
        <v>97</v>
      </c>
      <c r="B101" s="66" t="s">
        <v>240</v>
      </c>
      <c r="C101" s="6" t="s">
        <v>244</v>
      </c>
      <c r="D101" s="6" t="s">
        <v>247</v>
      </c>
      <c r="E101" s="7" t="s">
        <v>208</v>
      </c>
      <c r="F101" s="47" t="s">
        <v>0</v>
      </c>
      <c r="G101" s="141">
        <v>1</v>
      </c>
      <c r="H101" s="142"/>
      <c r="I101" s="142"/>
      <c r="J101" s="142"/>
      <c r="K101" s="142"/>
      <c r="L101" s="142"/>
      <c r="M101" s="142"/>
      <c r="N101" s="143"/>
      <c r="O101" s="83" t="s">
        <v>100</v>
      </c>
      <c r="P101" s="83" t="s">
        <v>108</v>
      </c>
    </row>
    <row r="102" spans="1:16" ht="12" customHeight="1">
      <c r="A102" s="110">
        <v>98</v>
      </c>
      <c r="B102" s="66" t="s">
        <v>240</v>
      </c>
      <c r="C102" s="6" t="s">
        <v>90</v>
      </c>
      <c r="D102" s="6" t="s">
        <v>247</v>
      </c>
      <c r="E102" s="7" t="s">
        <v>208</v>
      </c>
      <c r="F102" s="47" t="s">
        <v>0</v>
      </c>
      <c r="G102" s="141">
        <v>1</v>
      </c>
      <c r="H102" s="142"/>
      <c r="I102" s="142"/>
      <c r="J102" s="142"/>
      <c r="K102" s="142"/>
      <c r="L102" s="142"/>
      <c r="M102" s="142"/>
      <c r="N102" s="143"/>
      <c r="O102" s="83" t="s">
        <v>100</v>
      </c>
      <c r="P102" s="83" t="s">
        <v>108</v>
      </c>
    </row>
    <row r="103" spans="1:16" ht="12" customHeight="1">
      <c r="A103" s="110">
        <v>99</v>
      </c>
      <c r="B103" s="66" t="s">
        <v>240</v>
      </c>
      <c r="C103" s="6" t="s">
        <v>90</v>
      </c>
      <c r="D103" s="6" t="s">
        <v>247</v>
      </c>
      <c r="E103" s="7" t="s">
        <v>208</v>
      </c>
      <c r="F103" s="47" t="s">
        <v>89</v>
      </c>
      <c r="G103" s="141">
        <v>1</v>
      </c>
      <c r="H103" s="142"/>
      <c r="I103" s="142"/>
      <c r="J103" s="142"/>
      <c r="K103" s="142"/>
      <c r="L103" s="142"/>
      <c r="M103" s="142"/>
      <c r="N103" s="143"/>
      <c r="O103" s="83" t="s">
        <v>50</v>
      </c>
      <c r="P103" s="83" t="s">
        <v>108</v>
      </c>
    </row>
    <row r="104" spans="1:16" ht="12" customHeight="1">
      <c r="A104" s="110">
        <v>100</v>
      </c>
      <c r="B104" s="66" t="s">
        <v>240</v>
      </c>
      <c r="C104" s="6" t="s">
        <v>244</v>
      </c>
      <c r="D104" s="6" t="s">
        <v>249</v>
      </c>
      <c r="E104" s="7" t="s">
        <v>208</v>
      </c>
      <c r="F104" s="47" t="s">
        <v>89</v>
      </c>
      <c r="G104" s="141"/>
      <c r="H104" s="142"/>
      <c r="I104" s="142"/>
      <c r="J104" s="142">
        <v>1</v>
      </c>
      <c r="K104" s="142"/>
      <c r="L104" s="142"/>
      <c r="M104" s="142"/>
      <c r="N104" s="143"/>
      <c r="O104" s="83" t="s">
        <v>100</v>
      </c>
      <c r="P104" s="83" t="s">
        <v>108</v>
      </c>
    </row>
    <row r="105" spans="1:16" ht="12" customHeight="1">
      <c r="A105" s="110">
        <v>101</v>
      </c>
      <c r="B105" s="66" t="s">
        <v>294</v>
      </c>
      <c r="C105" s="47" t="s">
        <v>243</v>
      </c>
      <c r="D105" s="6" t="s">
        <v>249</v>
      </c>
      <c r="E105" s="47" t="s">
        <v>208</v>
      </c>
      <c r="F105" s="47" t="s">
        <v>89</v>
      </c>
      <c r="G105" s="141">
        <v>1</v>
      </c>
      <c r="H105" s="142"/>
      <c r="I105" s="142"/>
      <c r="J105" s="142"/>
      <c r="K105" s="142"/>
      <c r="L105" s="142"/>
      <c r="M105" s="142"/>
      <c r="N105" s="143"/>
      <c r="O105" s="83" t="s">
        <v>74</v>
      </c>
      <c r="P105" s="83" t="s">
        <v>112</v>
      </c>
    </row>
    <row r="106" spans="1:16" ht="12" customHeight="1">
      <c r="A106" s="110">
        <v>102</v>
      </c>
      <c r="B106" s="66" t="s">
        <v>240</v>
      </c>
      <c r="C106" s="6" t="s">
        <v>244</v>
      </c>
      <c r="D106" s="6" t="s">
        <v>250</v>
      </c>
      <c r="E106" s="7" t="s">
        <v>208</v>
      </c>
      <c r="F106" s="47" t="s">
        <v>89</v>
      </c>
      <c r="G106" s="141">
        <v>1</v>
      </c>
      <c r="H106" s="142"/>
      <c r="I106" s="142"/>
      <c r="J106" s="142">
        <v>1</v>
      </c>
      <c r="K106" s="142"/>
      <c r="L106" s="142"/>
      <c r="M106" s="142">
        <v>1</v>
      </c>
      <c r="N106" s="143"/>
      <c r="O106" s="83" t="s">
        <v>100</v>
      </c>
      <c r="P106" s="83" t="s">
        <v>108</v>
      </c>
    </row>
    <row r="107" spans="1:16" ht="12" customHeight="1">
      <c r="A107" s="110">
        <v>103</v>
      </c>
      <c r="B107" s="66" t="s">
        <v>293</v>
      </c>
      <c r="C107" s="6" t="s">
        <v>244</v>
      </c>
      <c r="D107" s="6" t="s">
        <v>247</v>
      </c>
      <c r="E107" s="7" t="s">
        <v>208</v>
      </c>
      <c r="F107" s="47" t="s">
        <v>0</v>
      </c>
      <c r="G107" s="141">
        <v>1</v>
      </c>
      <c r="H107" s="142"/>
      <c r="I107" s="142"/>
      <c r="J107" s="142"/>
      <c r="K107" s="142"/>
      <c r="L107" s="142"/>
      <c r="M107" s="142"/>
      <c r="N107" s="143"/>
      <c r="O107" s="83" t="s">
        <v>71</v>
      </c>
      <c r="P107" s="83" t="s">
        <v>108</v>
      </c>
    </row>
    <row r="108" spans="1:16" ht="12" customHeight="1">
      <c r="A108" s="110">
        <v>104</v>
      </c>
      <c r="B108" s="66" t="s">
        <v>240</v>
      </c>
      <c r="C108" s="6" t="s">
        <v>244</v>
      </c>
      <c r="D108" s="6" t="s">
        <v>250</v>
      </c>
      <c r="E108" s="7" t="s">
        <v>208</v>
      </c>
      <c r="F108" s="47" t="s">
        <v>89</v>
      </c>
      <c r="G108" s="141">
        <v>1</v>
      </c>
      <c r="H108" s="142"/>
      <c r="I108" s="142"/>
      <c r="J108" s="142"/>
      <c r="K108" s="142"/>
      <c r="L108" s="142"/>
      <c r="M108" s="142"/>
      <c r="N108" s="143"/>
      <c r="O108" s="83" t="s">
        <v>100</v>
      </c>
      <c r="P108" s="83" t="s">
        <v>108</v>
      </c>
    </row>
    <row r="109" spans="1:16" ht="12" customHeight="1">
      <c r="A109" s="110">
        <v>105</v>
      </c>
      <c r="B109" s="66" t="s">
        <v>240</v>
      </c>
      <c r="C109" s="6" t="s">
        <v>244</v>
      </c>
      <c r="D109" s="6" t="s">
        <v>249</v>
      </c>
      <c r="E109" s="7" t="s">
        <v>208</v>
      </c>
      <c r="F109" s="47" t="s">
        <v>0</v>
      </c>
      <c r="G109" s="141">
        <v>1</v>
      </c>
      <c r="H109" s="142"/>
      <c r="I109" s="142"/>
      <c r="J109" s="142"/>
      <c r="K109" s="142"/>
      <c r="L109" s="142"/>
      <c r="M109" s="142"/>
      <c r="N109" s="143"/>
      <c r="O109" s="83" t="s">
        <v>100</v>
      </c>
      <c r="P109" s="83" t="s">
        <v>108</v>
      </c>
    </row>
    <row r="110" spans="1:16" ht="12" customHeight="1">
      <c r="A110" s="110">
        <v>106</v>
      </c>
      <c r="B110" s="66" t="s">
        <v>293</v>
      </c>
      <c r="C110" s="6" t="s">
        <v>243</v>
      </c>
      <c r="D110" s="6" t="s">
        <v>248</v>
      </c>
      <c r="E110" s="7" t="s">
        <v>208</v>
      </c>
      <c r="F110" s="47" t="s">
        <v>0</v>
      </c>
      <c r="G110" s="141">
        <v>1</v>
      </c>
      <c r="H110" s="142"/>
      <c r="I110" s="142"/>
      <c r="J110" s="142"/>
      <c r="K110" s="142"/>
      <c r="L110" s="142"/>
      <c r="M110" s="142"/>
      <c r="N110" s="143"/>
      <c r="O110" s="83" t="s">
        <v>50</v>
      </c>
      <c r="P110" s="83" t="s">
        <v>108</v>
      </c>
    </row>
    <row r="111" spans="1:16" ht="12" customHeight="1">
      <c r="A111" s="110">
        <v>107</v>
      </c>
      <c r="B111" s="66" t="s">
        <v>240</v>
      </c>
      <c r="C111" s="6" t="s">
        <v>244</v>
      </c>
      <c r="D111" s="6" t="s">
        <v>250</v>
      </c>
      <c r="E111" s="7" t="s">
        <v>208</v>
      </c>
      <c r="F111" s="47" t="s">
        <v>0</v>
      </c>
      <c r="G111" s="141">
        <v>1</v>
      </c>
      <c r="H111" s="142"/>
      <c r="I111" s="142"/>
      <c r="J111" s="142">
        <v>1</v>
      </c>
      <c r="K111" s="142"/>
      <c r="L111" s="142"/>
      <c r="M111" s="142"/>
      <c r="N111" s="143"/>
      <c r="O111" s="83" t="s">
        <v>50</v>
      </c>
      <c r="P111" s="83" t="s">
        <v>108</v>
      </c>
    </row>
    <row r="112" spans="1:16" ht="12" customHeight="1">
      <c r="A112" s="110">
        <v>108</v>
      </c>
      <c r="B112" s="66" t="s">
        <v>238</v>
      </c>
      <c r="C112" s="6" t="s">
        <v>244</v>
      </c>
      <c r="D112" s="6" t="s">
        <v>248</v>
      </c>
      <c r="E112" s="7" t="s">
        <v>209</v>
      </c>
      <c r="F112" s="47" t="s">
        <v>89</v>
      </c>
      <c r="G112" s="141">
        <v>1</v>
      </c>
      <c r="H112" s="142"/>
      <c r="I112" s="142"/>
      <c r="J112" s="142"/>
      <c r="K112" s="142"/>
      <c r="L112" s="142"/>
      <c r="M112" s="142"/>
      <c r="N112" s="143"/>
      <c r="O112" s="83" t="s">
        <v>101</v>
      </c>
      <c r="P112" s="83" t="s">
        <v>108</v>
      </c>
    </row>
    <row r="113" spans="1:16" ht="12" customHeight="1">
      <c r="A113" s="110">
        <v>109</v>
      </c>
      <c r="B113" s="66" t="s">
        <v>238</v>
      </c>
      <c r="C113" s="6" t="s">
        <v>244</v>
      </c>
      <c r="D113" s="6" t="s">
        <v>247</v>
      </c>
      <c r="E113" s="7" t="s">
        <v>209</v>
      </c>
      <c r="F113" s="47" t="s">
        <v>0</v>
      </c>
      <c r="G113" s="141">
        <v>1</v>
      </c>
      <c r="H113" s="142">
        <v>1</v>
      </c>
      <c r="I113" s="142"/>
      <c r="J113" s="142"/>
      <c r="K113" s="142"/>
      <c r="L113" s="142"/>
      <c r="M113" s="142"/>
      <c r="N113" s="143"/>
      <c r="O113" s="83" t="s">
        <v>98</v>
      </c>
      <c r="P113" s="83" t="s">
        <v>50</v>
      </c>
    </row>
    <row r="114" spans="1:16" ht="12" customHeight="1">
      <c r="A114" s="110">
        <v>110</v>
      </c>
      <c r="B114" s="66" t="s">
        <v>238</v>
      </c>
      <c r="C114" s="6" t="s">
        <v>245</v>
      </c>
      <c r="D114" s="6" t="s">
        <v>249</v>
      </c>
      <c r="E114" s="7" t="s">
        <v>209</v>
      </c>
      <c r="F114" s="47" t="s">
        <v>90</v>
      </c>
      <c r="G114" s="141">
        <v>1</v>
      </c>
      <c r="H114" s="142"/>
      <c r="I114" s="142"/>
      <c r="J114" s="142"/>
      <c r="K114" s="142"/>
      <c r="L114" s="142"/>
      <c r="M114" s="142"/>
      <c r="N114" s="143"/>
      <c r="O114" s="83" t="s">
        <v>74</v>
      </c>
      <c r="P114" s="83" t="s">
        <v>114</v>
      </c>
    </row>
    <row r="115" spans="1:16" ht="12" customHeight="1">
      <c r="A115" s="110">
        <v>111</v>
      </c>
      <c r="B115" s="66" t="s">
        <v>238</v>
      </c>
      <c r="C115" s="6" t="s">
        <v>243</v>
      </c>
      <c r="D115" s="6" t="s">
        <v>248</v>
      </c>
      <c r="E115" s="7" t="s">
        <v>209</v>
      </c>
      <c r="F115" s="47" t="s">
        <v>0</v>
      </c>
      <c r="G115" s="141">
        <v>1</v>
      </c>
      <c r="H115" s="142"/>
      <c r="I115" s="142"/>
      <c r="J115" s="142"/>
      <c r="K115" s="142"/>
      <c r="L115" s="142"/>
      <c r="M115" s="142"/>
      <c r="N115" s="143"/>
      <c r="O115" s="83" t="s">
        <v>98</v>
      </c>
      <c r="P115" s="83" t="s">
        <v>278</v>
      </c>
    </row>
    <row r="116" spans="1:16" ht="12" customHeight="1">
      <c r="A116" s="110">
        <v>112</v>
      </c>
      <c r="B116" s="66" t="s">
        <v>238</v>
      </c>
      <c r="C116" s="6" t="s">
        <v>243</v>
      </c>
      <c r="D116" s="6" t="s">
        <v>248</v>
      </c>
      <c r="E116" s="7" t="s">
        <v>209</v>
      </c>
      <c r="F116" s="47" t="s">
        <v>0</v>
      </c>
      <c r="G116" s="141">
        <v>1</v>
      </c>
      <c r="H116" s="142"/>
      <c r="I116" s="142"/>
      <c r="J116" s="142"/>
      <c r="K116" s="142"/>
      <c r="L116" s="142"/>
      <c r="M116" s="142"/>
      <c r="N116" s="143"/>
      <c r="O116" s="83" t="s">
        <v>101</v>
      </c>
      <c r="P116" s="83" t="s">
        <v>108</v>
      </c>
    </row>
    <row r="117" spans="1:16" ht="12" customHeight="1">
      <c r="A117" s="110">
        <v>113</v>
      </c>
      <c r="B117" s="66" t="s">
        <v>238</v>
      </c>
      <c r="C117" s="6" t="s">
        <v>90</v>
      </c>
      <c r="D117" s="6" t="s">
        <v>247</v>
      </c>
      <c r="E117" s="7" t="s">
        <v>209</v>
      </c>
      <c r="F117" s="47" t="s">
        <v>0</v>
      </c>
      <c r="G117" s="141">
        <v>1</v>
      </c>
      <c r="H117" s="142"/>
      <c r="I117" s="142"/>
      <c r="J117" s="142"/>
      <c r="K117" s="142"/>
      <c r="L117" s="142"/>
      <c r="M117" s="142"/>
      <c r="N117" s="143"/>
      <c r="O117" s="83" t="s">
        <v>98</v>
      </c>
      <c r="P117" s="83" t="s">
        <v>108</v>
      </c>
    </row>
    <row r="118" spans="1:16" ht="12" customHeight="1">
      <c r="A118" s="110">
        <v>114</v>
      </c>
      <c r="B118" s="66" t="s">
        <v>294</v>
      </c>
      <c r="C118" s="6" t="s">
        <v>243</v>
      </c>
      <c r="D118" s="6" t="s">
        <v>247</v>
      </c>
      <c r="E118" s="7" t="s">
        <v>209</v>
      </c>
      <c r="F118" s="47" t="s">
        <v>89</v>
      </c>
      <c r="G118" s="141">
        <v>1</v>
      </c>
      <c r="H118" s="142"/>
      <c r="I118" s="142"/>
      <c r="J118" s="142"/>
      <c r="K118" s="142"/>
      <c r="L118" s="142"/>
      <c r="M118" s="142"/>
      <c r="N118" s="143"/>
      <c r="O118" s="83" t="s">
        <v>98</v>
      </c>
      <c r="P118" s="83" t="s">
        <v>114</v>
      </c>
    </row>
    <row r="119" spans="1:16" ht="12" customHeight="1">
      <c r="A119" s="110">
        <v>115</v>
      </c>
      <c r="B119" s="66" t="s">
        <v>239</v>
      </c>
      <c r="C119" s="6" t="s">
        <v>243</v>
      </c>
      <c r="D119" s="6" t="s">
        <v>248</v>
      </c>
      <c r="E119" s="7" t="s">
        <v>209</v>
      </c>
      <c r="F119" s="47" t="s">
        <v>0</v>
      </c>
      <c r="G119" s="141">
        <v>1</v>
      </c>
      <c r="H119" s="142"/>
      <c r="I119" s="142"/>
      <c r="J119" s="142"/>
      <c r="K119" s="142"/>
      <c r="L119" s="142"/>
      <c r="M119" s="142"/>
      <c r="N119" s="143"/>
      <c r="O119" s="83" t="s">
        <v>98</v>
      </c>
      <c r="P119" s="83" t="s">
        <v>108</v>
      </c>
    </row>
    <row r="120" spans="1:16" ht="12" customHeight="1">
      <c r="A120" s="110">
        <v>116</v>
      </c>
      <c r="B120" s="66" t="s">
        <v>239</v>
      </c>
      <c r="C120" s="6" t="s">
        <v>243</v>
      </c>
      <c r="D120" s="6" t="s">
        <v>252</v>
      </c>
      <c r="E120" s="7" t="s">
        <v>209</v>
      </c>
      <c r="F120" s="47" t="s">
        <v>0</v>
      </c>
      <c r="G120" s="141">
        <v>1</v>
      </c>
      <c r="H120" s="142"/>
      <c r="I120" s="142"/>
      <c r="J120" s="142"/>
      <c r="K120" s="142"/>
      <c r="L120" s="142"/>
      <c r="M120" s="142"/>
      <c r="N120" s="143"/>
      <c r="O120" s="83" t="s">
        <v>100</v>
      </c>
      <c r="P120" s="83" t="s">
        <v>114</v>
      </c>
    </row>
    <row r="121" spans="1:16" ht="12" customHeight="1">
      <c r="A121" s="110">
        <v>117</v>
      </c>
      <c r="B121" s="66" t="s">
        <v>235</v>
      </c>
      <c r="C121" s="6" t="s">
        <v>243</v>
      </c>
      <c r="D121" s="6" t="s">
        <v>248</v>
      </c>
      <c r="E121" s="7" t="s">
        <v>209</v>
      </c>
      <c r="F121" s="47" t="s">
        <v>89</v>
      </c>
      <c r="G121" s="141">
        <v>1</v>
      </c>
      <c r="H121" s="142"/>
      <c r="I121" s="142"/>
      <c r="J121" s="142"/>
      <c r="K121" s="142"/>
      <c r="L121" s="142"/>
      <c r="M121" s="142"/>
      <c r="N121" s="143"/>
      <c r="O121" s="83" t="s">
        <v>98</v>
      </c>
      <c r="P121" s="83" t="s">
        <v>50</v>
      </c>
    </row>
    <row r="122" spans="1:16" ht="12" customHeight="1">
      <c r="A122" s="110">
        <v>118</v>
      </c>
      <c r="B122" s="66" t="s">
        <v>235</v>
      </c>
      <c r="C122" s="47" t="s">
        <v>243</v>
      </c>
      <c r="D122" s="6" t="s">
        <v>250</v>
      </c>
      <c r="E122" s="47" t="s">
        <v>209</v>
      </c>
      <c r="F122" s="47" t="s">
        <v>0</v>
      </c>
      <c r="G122" s="141">
        <v>1</v>
      </c>
      <c r="H122" s="142"/>
      <c r="I122" s="142"/>
      <c r="J122" s="142"/>
      <c r="K122" s="142"/>
      <c r="L122" s="142"/>
      <c r="M122" s="142"/>
      <c r="N122" s="143"/>
      <c r="O122" s="83" t="s">
        <v>100</v>
      </c>
      <c r="P122" s="83" t="s">
        <v>50</v>
      </c>
    </row>
    <row r="123" spans="1:16" ht="12" customHeight="1">
      <c r="A123" s="110">
        <v>119</v>
      </c>
      <c r="B123" s="66" t="s">
        <v>237</v>
      </c>
      <c r="C123" s="6" t="s">
        <v>244</v>
      </c>
      <c r="D123" s="6" t="s">
        <v>253</v>
      </c>
      <c r="E123" s="7" t="s">
        <v>209</v>
      </c>
      <c r="F123" s="47" t="s">
        <v>89</v>
      </c>
      <c r="G123" s="141">
        <v>1</v>
      </c>
      <c r="H123" s="142"/>
      <c r="I123" s="142"/>
      <c r="J123" s="142"/>
      <c r="K123" s="142"/>
      <c r="L123" s="142"/>
      <c r="M123" s="142"/>
      <c r="N123" s="143"/>
      <c r="O123" s="83" t="s">
        <v>50</v>
      </c>
      <c r="P123" s="83" t="s">
        <v>108</v>
      </c>
    </row>
    <row r="124" spans="1:16" ht="12" customHeight="1">
      <c r="A124" s="110">
        <v>120</v>
      </c>
      <c r="B124" s="66" t="s">
        <v>239</v>
      </c>
      <c r="C124" s="6" t="s">
        <v>243</v>
      </c>
      <c r="D124" s="6" t="s">
        <v>250</v>
      </c>
      <c r="E124" s="7" t="s">
        <v>209</v>
      </c>
      <c r="F124" s="47" t="s">
        <v>89</v>
      </c>
      <c r="G124" s="141">
        <v>1</v>
      </c>
      <c r="H124" s="142"/>
      <c r="I124" s="142"/>
      <c r="J124" s="142"/>
      <c r="K124" s="142"/>
      <c r="L124" s="142"/>
      <c r="M124" s="142"/>
      <c r="N124" s="143"/>
      <c r="O124" s="83" t="s">
        <v>100</v>
      </c>
      <c r="P124" s="83" t="s">
        <v>108</v>
      </c>
    </row>
    <row r="125" spans="1:16" ht="12" customHeight="1">
      <c r="A125" s="110">
        <v>121</v>
      </c>
      <c r="B125" s="66" t="s">
        <v>294</v>
      </c>
      <c r="C125" s="6" t="s">
        <v>242</v>
      </c>
      <c r="D125" s="6" t="s">
        <v>248</v>
      </c>
      <c r="E125" s="7" t="s">
        <v>209</v>
      </c>
      <c r="F125" s="47" t="s">
        <v>89</v>
      </c>
      <c r="G125" s="141">
        <v>1</v>
      </c>
      <c r="H125" s="142"/>
      <c r="I125" s="142"/>
      <c r="J125" s="142"/>
      <c r="K125" s="142"/>
      <c r="L125" s="142"/>
      <c r="M125" s="142"/>
      <c r="N125" s="143"/>
      <c r="O125" s="83" t="s">
        <v>101</v>
      </c>
      <c r="P125" s="83" t="s">
        <v>108</v>
      </c>
    </row>
    <row r="126" spans="1:16" ht="12" customHeight="1">
      <c r="A126" s="110">
        <v>122</v>
      </c>
      <c r="B126" s="66" t="s">
        <v>240</v>
      </c>
      <c r="C126" s="6" t="s">
        <v>244</v>
      </c>
      <c r="D126" s="6" t="s">
        <v>249</v>
      </c>
      <c r="E126" s="7" t="s">
        <v>209</v>
      </c>
      <c r="F126" s="47" t="s">
        <v>0</v>
      </c>
      <c r="G126" s="141">
        <v>1</v>
      </c>
      <c r="H126" s="142"/>
      <c r="I126" s="142"/>
      <c r="J126" s="142">
        <v>1</v>
      </c>
      <c r="K126" s="142"/>
      <c r="L126" s="142"/>
      <c r="M126" s="142"/>
      <c r="N126" s="143"/>
      <c r="O126" s="83" t="s">
        <v>100</v>
      </c>
      <c r="P126" s="83" t="s">
        <v>108</v>
      </c>
    </row>
    <row r="127" spans="1:16" ht="12" customHeight="1">
      <c r="A127" s="110">
        <v>123</v>
      </c>
      <c r="B127" s="66" t="s">
        <v>240</v>
      </c>
      <c r="C127" s="6" t="s">
        <v>244</v>
      </c>
      <c r="D127" s="6" t="s">
        <v>249</v>
      </c>
      <c r="E127" s="7" t="s">
        <v>209</v>
      </c>
      <c r="F127" s="47" t="s">
        <v>0</v>
      </c>
      <c r="G127" s="141">
        <v>1</v>
      </c>
      <c r="H127" s="142"/>
      <c r="I127" s="142"/>
      <c r="J127" s="142">
        <v>1</v>
      </c>
      <c r="K127" s="142"/>
      <c r="L127" s="142"/>
      <c r="M127" s="142"/>
      <c r="N127" s="143"/>
      <c r="O127" s="83" t="s">
        <v>101</v>
      </c>
      <c r="P127" s="83" t="s">
        <v>108</v>
      </c>
    </row>
    <row r="128" spans="1:16" ht="12" customHeight="1">
      <c r="A128" s="110">
        <v>124</v>
      </c>
      <c r="B128" s="66" t="s">
        <v>240</v>
      </c>
      <c r="C128" s="6" t="s">
        <v>244</v>
      </c>
      <c r="D128" s="6" t="s">
        <v>250</v>
      </c>
      <c r="E128" s="7" t="s">
        <v>209</v>
      </c>
      <c r="F128" s="47" t="s">
        <v>89</v>
      </c>
      <c r="G128" s="141">
        <v>1</v>
      </c>
      <c r="H128" s="142"/>
      <c r="I128" s="142"/>
      <c r="J128" s="142"/>
      <c r="K128" s="142"/>
      <c r="L128" s="142"/>
      <c r="M128" s="142"/>
      <c r="N128" s="143"/>
      <c r="O128" s="83" t="s">
        <v>100</v>
      </c>
      <c r="P128" s="83" t="s">
        <v>108</v>
      </c>
    </row>
    <row r="129" spans="1:16" ht="12" customHeight="1">
      <c r="A129" s="110">
        <v>125</v>
      </c>
      <c r="B129" s="66" t="s">
        <v>240</v>
      </c>
      <c r="C129" s="6" t="s">
        <v>90</v>
      </c>
      <c r="D129" s="6" t="s">
        <v>248</v>
      </c>
      <c r="E129" s="7" t="s">
        <v>209</v>
      </c>
      <c r="F129" s="47" t="s">
        <v>0</v>
      </c>
      <c r="G129" s="141">
        <v>1</v>
      </c>
      <c r="H129" s="142"/>
      <c r="I129" s="142"/>
      <c r="J129" s="142"/>
      <c r="K129" s="142"/>
      <c r="L129" s="142"/>
      <c r="M129" s="142"/>
      <c r="N129" s="143"/>
      <c r="O129" s="83" t="s">
        <v>99</v>
      </c>
      <c r="P129" s="83" t="s">
        <v>108</v>
      </c>
    </row>
    <row r="130" spans="1:16" ht="12" customHeight="1">
      <c r="A130" s="110">
        <v>126</v>
      </c>
      <c r="B130" s="66" t="s">
        <v>239</v>
      </c>
      <c r="C130" s="6" t="s">
        <v>243</v>
      </c>
      <c r="D130" s="6" t="s">
        <v>248</v>
      </c>
      <c r="E130" s="7" t="s">
        <v>209</v>
      </c>
      <c r="F130" s="47" t="s">
        <v>0</v>
      </c>
      <c r="G130" s="141">
        <v>1</v>
      </c>
      <c r="H130" s="142"/>
      <c r="I130" s="142"/>
      <c r="J130" s="142"/>
      <c r="K130" s="142"/>
      <c r="L130" s="142"/>
      <c r="M130" s="142"/>
      <c r="N130" s="143"/>
      <c r="O130" s="83" t="s">
        <v>101</v>
      </c>
      <c r="P130" s="83" t="s">
        <v>108</v>
      </c>
    </row>
    <row r="131" spans="1:16" ht="12" customHeight="1">
      <c r="A131" s="110">
        <v>127</v>
      </c>
      <c r="B131" s="66" t="s">
        <v>240</v>
      </c>
      <c r="C131" s="6" t="s">
        <v>242</v>
      </c>
      <c r="D131" s="6" t="s">
        <v>249</v>
      </c>
      <c r="E131" s="7" t="s">
        <v>209</v>
      </c>
      <c r="F131" s="47" t="s">
        <v>0</v>
      </c>
      <c r="G131" s="141">
        <v>1</v>
      </c>
      <c r="H131" s="142"/>
      <c r="I131" s="142"/>
      <c r="J131" s="142"/>
      <c r="K131" s="142"/>
      <c r="L131" s="142"/>
      <c r="M131" s="142"/>
      <c r="N131" s="143"/>
      <c r="O131" s="83" t="s">
        <v>50</v>
      </c>
      <c r="P131" s="83" t="s">
        <v>108</v>
      </c>
    </row>
    <row r="132" spans="1:16" ht="12" customHeight="1">
      <c r="A132" s="110">
        <v>128</v>
      </c>
      <c r="B132" s="66" t="s">
        <v>239</v>
      </c>
      <c r="C132" s="47" t="s">
        <v>243</v>
      </c>
      <c r="D132" s="6" t="s">
        <v>247</v>
      </c>
      <c r="E132" s="47" t="s">
        <v>209</v>
      </c>
      <c r="F132" s="47" t="s">
        <v>0</v>
      </c>
      <c r="G132" s="141">
        <v>1</v>
      </c>
      <c r="H132" s="142"/>
      <c r="I132" s="142"/>
      <c r="J132" s="142"/>
      <c r="K132" s="142"/>
      <c r="L132" s="142"/>
      <c r="M132" s="142"/>
      <c r="N132" s="143"/>
      <c r="O132" s="83" t="s">
        <v>101</v>
      </c>
      <c r="P132" s="83" t="s">
        <v>108</v>
      </c>
    </row>
    <row r="133" spans="1:16" ht="12" customHeight="1">
      <c r="A133" s="110">
        <v>129</v>
      </c>
      <c r="B133" s="66" t="s">
        <v>239</v>
      </c>
      <c r="C133" s="47" t="s">
        <v>243</v>
      </c>
      <c r="D133" s="6" t="s">
        <v>250</v>
      </c>
      <c r="E133" s="47" t="s">
        <v>209</v>
      </c>
      <c r="F133" s="47" t="s">
        <v>89</v>
      </c>
      <c r="G133" s="141">
        <v>1</v>
      </c>
      <c r="H133" s="142"/>
      <c r="I133" s="142"/>
      <c r="J133" s="142"/>
      <c r="K133" s="142"/>
      <c r="L133" s="142"/>
      <c r="M133" s="142"/>
      <c r="N133" s="143"/>
      <c r="O133" s="83" t="s">
        <v>100</v>
      </c>
      <c r="P133" s="83" t="s">
        <v>108</v>
      </c>
    </row>
    <row r="134" spans="1:16" ht="12" customHeight="1">
      <c r="A134" s="110">
        <v>130</v>
      </c>
      <c r="B134" s="66" t="s">
        <v>239</v>
      </c>
      <c r="C134" s="6" t="s">
        <v>243</v>
      </c>
      <c r="D134" s="6" t="s">
        <v>251</v>
      </c>
      <c r="E134" s="7" t="s">
        <v>209</v>
      </c>
      <c r="F134" s="47" t="s">
        <v>89</v>
      </c>
      <c r="G134" s="141">
        <v>1</v>
      </c>
      <c r="H134" s="142"/>
      <c r="I134" s="142"/>
      <c r="J134" s="142"/>
      <c r="K134" s="142"/>
      <c r="L134" s="142"/>
      <c r="M134" s="142"/>
      <c r="N134" s="143"/>
      <c r="O134" s="83" t="s">
        <v>98</v>
      </c>
      <c r="P134" s="83" t="s">
        <v>108</v>
      </c>
    </row>
    <row r="135" spans="1:16" ht="12" customHeight="1">
      <c r="A135" s="110">
        <v>131</v>
      </c>
      <c r="B135" s="66" t="s">
        <v>240</v>
      </c>
      <c r="C135" s="6" t="s">
        <v>244</v>
      </c>
      <c r="D135" s="6" t="s">
        <v>90</v>
      </c>
      <c r="E135" s="7" t="s">
        <v>208</v>
      </c>
      <c r="F135" s="47" t="s">
        <v>0</v>
      </c>
      <c r="G135" s="141">
        <v>1</v>
      </c>
      <c r="H135" s="142"/>
      <c r="I135" s="142"/>
      <c r="J135" s="142">
        <v>1</v>
      </c>
      <c r="K135" s="142"/>
      <c r="L135" s="142"/>
      <c r="M135" s="142"/>
      <c r="N135" s="143"/>
      <c r="O135" s="83" t="s">
        <v>100</v>
      </c>
      <c r="P135" s="83" t="s">
        <v>108</v>
      </c>
    </row>
    <row r="136" spans="1:16" ht="12" customHeight="1">
      <c r="A136" s="110">
        <v>132</v>
      </c>
      <c r="B136" s="66" t="s">
        <v>235</v>
      </c>
      <c r="C136" s="6" t="s">
        <v>244</v>
      </c>
      <c r="D136" s="6" t="s">
        <v>249</v>
      </c>
      <c r="E136" s="7" t="s">
        <v>207</v>
      </c>
      <c r="F136" s="47" t="s">
        <v>0</v>
      </c>
      <c r="G136" s="141">
        <v>1</v>
      </c>
      <c r="H136" s="142"/>
      <c r="I136" s="142"/>
      <c r="J136" s="142"/>
      <c r="K136" s="142"/>
      <c r="L136" s="142"/>
      <c r="M136" s="142"/>
      <c r="N136" s="143"/>
      <c r="O136" s="83" t="s">
        <v>74</v>
      </c>
      <c r="P136" s="83" t="s">
        <v>50</v>
      </c>
    </row>
    <row r="137" spans="1:16" ht="12" customHeight="1">
      <c r="A137" s="110">
        <v>133</v>
      </c>
      <c r="B137" s="66" t="s">
        <v>240</v>
      </c>
      <c r="C137" s="47" t="s">
        <v>244</v>
      </c>
      <c r="D137" s="6" t="s">
        <v>251</v>
      </c>
      <c r="E137" s="47" t="s">
        <v>208</v>
      </c>
      <c r="F137" s="47" t="s">
        <v>89</v>
      </c>
      <c r="G137" s="141">
        <v>1</v>
      </c>
      <c r="H137" s="142"/>
      <c r="I137" s="142"/>
      <c r="J137" s="142">
        <v>1</v>
      </c>
      <c r="K137" s="142"/>
      <c r="L137" s="142"/>
      <c r="M137" s="142"/>
      <c r="N137" s="143"/>
      <c r="O137" s="83" t="s">
        <v>100</v>
      </c>
      <c r="P137" s="83" t="s">
        <v>108</v>
      </c>
    </row>
    <row r="138" spans="1:16" ht="12" customHeight="1">
      <c r="A138" s="110">
        <v>134</v>
      </c>
      <c r="B138" s="66" t="s">
        <v>235</v>
      </c>
      <c r="C138" s="6" t="s">
        <v>244</v>
      </c>
      <c r="D138" s="6" t="s">
        <v>248</v>
      </c>
      <c r="E138" s="7" t="s">
        <v>207</v>
      </c>
      <c r="F138" s="47" t="s">
        <v>89</v>
      </c>
      <c r="G138" s="141">
        <v>1</v>
      </c>
      <c r="H138" s="142"/>
      <c r="I138" s="142"/>
      <c r="J138" s="142"/>
      <c r="K138" s="142"/>
      <c r="L138" s="142"/>
      <c r="M138" s="142"/>
      <c r="N138" s="143"/>
      <c r="O138" s="83" t="s">
        <v>101</v>
      </c>
      <c r="P138" s="83" t="s">
        <v>50</v>
      </c>
    </row>
    <row r="139" spans="1:16" ht="12" customHeight="1">
      <c r="A139" s="110">
        <v>135</v>
      </c>
      <c r="B139" s="66" t="s">
        <v>235</v>
      </c>
      <c r="C139" s="6" t="s">
        <v>90</v>
      </c>
      <c r="D139" s="6" t="s">
        <v>249</v>
      </c>
      <c r="E139" s="7" t="s">
        <v>207</v>
      </c>
      <c r="F139" s="47" t="s">
        <v>0</v>
      </c>
      <c r="G139" s="141">
        <v>1</v>
      </c>
      <c r="H139" s="142"/>
      <c r="I139" s="142"/>
      <c r="J139" s="142"/>
      <c r="K139" s="142"/>
      <c r="L139" s="142"/>
      <c r="M139" s="142"/>
      <c r="N139" s="143"/>
      <c r="O139" s="83" t="s">
        <v>74</v>
      </c>
      <c r="P139" s="83" t="s">
        <v>50</v>
      </c>
    </row>
    <row r="140" spans="1:16" ht="12" customHeight="1">
      <c r="A140" s="110">
        <v>136</v>
      </c>
      <c r="B140" s="66" t="s">
        <v>293</v>
      </c>
      <c r="C140" s="47" t="s">
        <v>244</v>
      </c>
      <c r="D140" s="6" t="s">
        <v>248</v>
      </c>
      <c r="E140" s="47" t="s">
        <v>207</v>
      </c>
      <c r="F140" s="47" t="s">
        <v>89</v>
      </c>
      <c r="G140" s="141">
        <v>1</v>
      </c>
      <c r="H140" s="142"/>
      <c r="I140" s="142"/>
      <c r="J140" s="142"/>
      <c r="K140" s="142"/>
      <c r="L140" s="142"/>
      <c r="M140" s="142"/>
      <c r="N140" s="143"/>
      <c r="O140" s="83" t="s">
        <v>50</v>
      </c>
      <c r="P140" s="83" t="s">
        <v>108</v>
      </c>
    </row>
    <row r="141" spans="1:16" ht="12" customHeight="1">
      <c r="A141" s="110">
        <v>137</v>
      </c>
      <c r="B141" s="66" t="s">
        <v>293</v>
      </c>
      <c r="C141" s="6" t="s">
        <v>244</v>
      </c>
      <c r="D141" s="6" t="s">
        <v>248</v>
      </c>
      <c r="E141" s="7" t="s">
        <v>208</v>
      </c>
      <c r="F141" s="47" t="s">
        <v>0</v>
      </c>
      <c r="G141" s="141">
        <v>1</v>
      </c>
      <c r="H141" s="142"/>
      <c r="I141" s="142"/>
      <c r="J141" s="142"/>
      <c r="K141" s="142"/>
      <c r="L141" s="142"/>
      <c r="M141" s="142"/>
      <c r="N141" s="143"/>
      <c r="O141" s="83" t="s">
        <v>50</v>
      </c>
      <c r="P141" s="83" t="s">
        <v>108</v>
      </c>
    </row>
    <row r="142" spans="1:16" ht="12" customHeight="1">
      <c r="A142" s="110">
        <v>138</v>
      </c>
      <c r="B142" s="66" t="s">
        <v>240</v>
      </c>
      <c r="C142" s="6" t="s">
        <v>244</v>
      </c>
      <c r="D142" s="6" t="s">
        <v>250</v>
      </c>
      <c r="E142" s="7" t="s">
        <v>209</v>
      </c>
      <c r="F142" s="47" t="s">
        <v>89</v>
      </c>
      <c r="G142" s="141">
        <v>1</v>
      </c>
      <c r="H142" s="142"/>
      <c r="I142" s="142"/>
      <c r="J142" s="142">
        <v>1</v>
      </c>
      <c r="K142" s="142"/>
      <c r="L142" s="142"/>
      <c r="M142" s="142"/>
      <c r="N142" s="143"/>
      <c r="O142" s="83" t="s">
        <v>100</v>
      </c>
      <c r="P142" s="83" t="s">
        <v>108</v>
      </c>
    </row>
    <row r="143" spans="1:16" ht="12" customHeight="1">
      <c r="A143" s="110">
        <v>139</v>
      </c>
      <c r="B143" s="66" t="s">
        <v>235</v>
      </c>
      <c r="C143" s="6" t="s">
        <v>244</v>
      </c>
      <c r="D143" s="6" t="s">
        <v>248</v>
      </c>
      <c r="E143" s="7" t="s">
        <v>209</v>
      </c>
      <c r="F143" s="47" t="s">
        <v>89</v>
      </c>
      <c r="G143" s="141">
        <v>1</v>
      </c>
      <c r="H143" s="142"/>
      <c r="I143" s="142"/>
      <c r="J143" s="142"/>
      <c r="K143" s="142"/>
      <c r="L143" s="142"/>
      <c r="M143" s="142"/>
      <c r="N143" s="143"/>
      <c r="O143" s="83" t="s">
        <v>74</v>
      </c>
      <c r="P143" s="83" t="s">
        <v>50</v>
      </c>
    </row>
    <row r="144" spans="1:16" ht="12" customHeight="1">
      <c r="A144" s="110">
        <v>140</v>
      </c>
      <c r="B144" s="66" t="s">
        <v>235</v>
      </c>
      <c r="C144" s="6" t="s">
        <v>244</v>
      </c>
      <c r="D144" s="6" t="s">
        <v>249</v>
      </c>
      <c r="E144" s="7" t="s">
        <v>207</v>
      </c>
      <c r="F144" s="47" t="s">
        <v>0</v>
      </c>
      <c r="G144" s="141">
        <v>1</v>
      </c>
      <c r="H144" s="142"/>
      <c r="I144" s="142"/>
      <c r="J144" s="142"/>
      <c r="K144" s="142"/>
      <c r="L144" s="142"/>
      <c r="M144" s="142"/>
      <c r="N144" s="143"/>
      <c r="O144" s="83" t="s">
        <v>101</v>
      </c>
      <c r="P144" s="83" t="s">
        <v>50</v>
      </c>
    </row>
    <row r="145" spans="1:16" ht="12" customHeight="1">
      <c r="A145" s="110">
        <v>141</v>
      </c>
      <c r="B145" s="66" t="s">
        <v>293</v>
      </c>
      <c r="C145" s="6" t="s">
        <v>244</v>
      </c>
      <c r="D145" s="6" t="s">
        <v>250</v>
      </c>
      <c r="E145" s="7" t="s">
        <v>208</v>
      </c>
      <c r="F145" s="47" t="s">
        <v>0</v>
      </c>
      <c r="G145" s="141"/>
      <c r="H145" s="142"/>
      <c r="I145" s="142"/>
      <c r="J145" s="142"/>
      <c r="K145" s="142"/>
      <c r="L145" s="142"/>
      <c r="M145" s="142"/>
      <c r="N145" s="143"/>
      <c r="O145" s="83" t="s">
        <v>71</v>
      </c>
      <c r="P145" s="83" t="s">
        <v>108</v>
      </c>
    </row>
    <row r="146" spans="1:16" ht="12" customHeight="1">
      <c r="A146" s="110">
        <v>142</v>
      </c>
      <c r="B146" s="66" t="s">
        <v>293</v>
      </c>
      <c r="C146" s="6" t="s">
        <v>244</v>
      </c>
      <c r="D146" s="6" t="s">
        <v>248</v>
      </c>
      <c r="E146" s="7" t="s">
        <v>208</v>
      </c>
      <c r="F146" s="47" t="s">
        <v>89</v>
      </c>
      <c r="G146" s="141"/>
      <c r="H146" s="142"/>
      <c r="I146" s="142"/>
      <c r="J146" s="142"/>
      <c r="K146" s="142"/>
      <c r="L146" s="142"/>
      <c r="M146" s="142"/>
      <c r="N146" s="143"/>
      <c r="O146" s="83" t="s">
        <v>50</v>
      </c>
      <c r="P146" s="83" t="s">
        <v>108</v>
      </c>
    </row>
    <row r="147" spans="1:16" ht="12" customHeight="1">
      <c r="A147" s="110">
        <v>143</v>
      </c>
      <c r="B147" s="66" t="s">
        <v>293</v>
      </c>
      <c r="C147" s="6" t="s">
        <v>244</v>
      </c>
      <c r="D147" s="6" t="s">
        <v>250</v>
      </c>
      <c r="E147" s="7" t="s">
        <v>208</v>
      </c>
      <c r="F147" s="47" t="s">
        <v>89</v>
      </c>
      <c r="G147" s="141">
        <v>1</v>
      </c>
      <c r="H147" s="142"/>
      <c r="I147" s="142"/>
      <c r="J147" s="142"/>
      <c r="K147" s="142"/>
      <c r="L147" s="142"/>
      <c r="M147" s="142"/>
      <c r="N147" s="143"/>
      <c r="O147" s="83" t="s">
        <v>71</v>
      </c>
      <c r="P147" s="83" t="s">
        <v>108</v>
      </c>
    </row>
    <row r="148" spans="1:16" ht="12" customHeight="1">
      <c r="A148" s="110">
        <v>144</v>
      </c>
      <c r="B148" s="66" t="s">
        <v>293</v>
      </c>
      <c r="C148" s="6" t="s">
        <v>244</v>
      </c>
      <c r="D148" s="6" t="s">
        <v>253</v>
      </c>
      <c r="E148" s="7" t="s">
        <v>208</v>
      </c>
      <c r="F148" s="47" t="s">
        <v>89</v>
      </c>
      <c r="G148" s="141"/>
      <c r="H148" s="142"/>
      <c r="I148" s="142"/>
      <c r="J148" s="142"/>
      <c r="K148" s="142"/>
      <c r="L148" s="142"/>
      <c r="M148" s="142"/>
      <c r="N148" s="143"/>
      <c r="O148" s="83" t="s">
        <v>71</v>
      </c>
      <c r="P148" s="83" t="s">
        <v>108</v>
      </c>
    </row>
    <row r="149" spans="1:16" ht="12" customHeight="1">
      <c r="A149" s="110">
        <v>145</v>
      </c>
      <c r="B149" s="66" t="s">
        <v>240</v>
      </c>
      <c r="C149" s="6" t="s">
        <v>244</v>
      </c>
      <c r="D149" s="6" t="s">
        <v>250</v>
      </c>
      <c r="E149" s="7" t="s">
        <v>209</v>
      </c>
      <c r="F149" s="47" t="s">
        <v>89</v>
      </c>
      <c r="G149" s="141">
        <v>1</v>
      </c>
      <c r="H149" s="142"/>
      <c r="I149" s="142"/>
      <c r="J149" s="142"/>
      <c r="K149" s="142"/>
      <c r="L149" s="142"/>
      <c r="M149" s="142"/>
      <c r="N149" s="143"/>
      <c r="O149" s="83" t="s">
        <v>100</v>
      </c>
      <c r="P149" s="83" t="s">
        <v>108</v>
      </c>
    </row>
    <row r="150" spans="1:16" ht="12" customHeight="1">
      <c r="A150" s="110">
        <v>146</v>
      </c>
      <c r="B150" s="66" t="s">
        <v>293</v>
      </c>
      <c r="C150" s="6" t="s">
        <v>244</v>
      </c>
      <c r="D150" s="6" t="s">
        <v>248</v>
      </c>
      <c r="E150" s="7" t="s">
        <v>208</v>
      </c>
      <c r="F150" s="47" t="s">
        <v>0</v>
      </c>
      <c r="G150" s="141">
        <v>1</v>
      </c>
      <c r="H150" s="142"/>
      <c r="I150" s="142"/>
      <c r="J150" s="142"/>
      <c r="K150" s="142"/>
      <c r="L150" s="142"/>
      <c r="M150" s="142"/>
      <c r="N150" s="143"/>
      <c r="O150" s="83" t="s">
        <v>50</v>
      </c>
      <c r="P150" s="83" t="s">
        <v>108</v>
      </c>
    </row>
    <row r="151" spans="1:16" ht="12" customHeight="1">
      <c r="A151" s="110">
        <v>147</v>
      </c>
      <c r="B151" s="66" t="s">
        <v>235</v>
      </c>
      <c r="C151" s="6" t="s">
        <v>245</v>
      </c>
      <c r="D151" s="6" t="s">
        <v>247</v>
      </c>
      <c r="E151" s="7" t="s">
        <v>209</v>
      </c>
      <c r="F151" s="47" t="s">
        <v>0</v>
      </c>
      <c r="G151" s="141">
        <v>1</v>
      </c>
      <c r="H151" s="142"/>
      <c r="I151" s="142"/>
      <c r="J151" s="142"/>
      <c r="K151" s="142"/>
      <c r="L151" s="142"/>
      <c r="M151" s="142"/>
      <c r="N151" s="143"/>
      <c r="O151" s="83" t="s">
        <v>70</v>
      </c>
      <c r="P151" s="83" t="s">
        <v>50</v>
      </c>
    </row>
    <row r="152" spans="1:16" ht="12" customHeight="1">
      <c r="A152" s="110">
        <v>148</v>
      </c>
      <c r="B152" s="66" t="s">
        <v>235</v>
      </c>
      <c r="C152" s="6" t="s">
        <v>244</v>
      </c>
      <c r="D152" s="6" t="s">
        <v>250</v>
      </c>
      <c r="E152" s="7" t="s">
        <v>209</v>
      </c>
      <c r="F152" s="47" t="s">
        <v>89</v>
      </c>
      <c r="G152" s="141">
        <v>1</v>
      </c>
      <c r="H152" s="142"/>
      <c r="I152" s="142"/>
      <c r="J152" s="142"/>
      <c r="K152" s="142"/>
      <c r="L152" s="142"/>
      <c r="M152" s="142"/>
      <c r="N152" s="143"/>
      <c r="O152" s="83" t="s">
        <v>101</v>
      </c>
      <c r="P152" s="83" t="s">
        <v>50</v>
      </c>
    </row>
    <row r="153" spans="1:16" ht="12" customHeight="1">
      <c r="A153" s="110">
        <v>149</v>
      </c>
      <c r="B153" s="66" t="s">
        <v>240</v>
      </c>
      <c r="C153" s="6" t="s">
        <v>244</v>
      </c>
      <c r="D153" s="6" t="s">
        <v>90</v>
      </c>
      <c r="E153" s="7" t="s">
        <v>209</v>
      </c>
      <c r="F153" s="47" t="s">
        <v>90</v>
      </c>
      <c r="G153" s="141">
        <v>1</v>
      </c>
      <c r="H153" s="142"/>
      <c r="I153" s="142"/>
      <c r="J153" s="142">
        <v>1</v>
      </c>
      <c r="K153" s="142"/>
      <c r="L153" s="142"/>
      <c r="M153" s="142"/>
      <c r="N153" s="143"/>
      <c r="O153" s="83" t="s">
        <v>98</v>
      </c>
      <c r="P153" s="83" t="s">
        <v>108</v>
      </c>
    </row>
    <row r="154" spans="1:16" ht="12" customHeight="1">
      <c r="A154" s="110">
        <v>150</v>
      </c>
      <c r="B154" s="66" t="s">
        <v>50</v>
      </c>
      <c r="C154" s="6" t="s">
        <v>242</v>
      </c>
      <c r="D154" s="6" t="s">
        <v>250</v>
      </c>
      <c r="E154" s="7" t="s">
        <v>208</v>
      </c>
      <c r="F154" s="47" t="s">
        <v>89</v>
      </c>
      <c r="G154" s="141">
        <v>1</v>
      </c>
      <c r="H154" s="142"/>
      <c r="I154" s="142"/>
      <c r="J154" s="142"/>
      <c r="K154" s="142"/>
      <c r="L154" s="142"/>
      <c r="M154" s="142"/>
      <c r="N154" s="143"/>
      <c r="O154" s="83" t="s">
        <v>100</v>
      </c>
      <c r="P154" s="83" t="s">
        <v>108</v>
      </c>
    </row>
    <row r="155" spans="1:16" ht="12" customHeight="1">
      <c r="A155" s="110">
        <v>151</v>
      </c>
      <c r="B155" s="66" t="s">
        <v>240</v>
      </c>
      <c r="C155" s="6" t="s">
        <v>244</v>
      </c>
      <c r="D155" s="6" t="s">
        <v>249</v>
      </c>
      <c r="E155" s="7" t="s">
        <v>208</v>
      </c>
      <c r="F155" s="47" t="s">
        <v>89</v>
      </c>
      <c r="G155" s="141">
        <v>1</v>
      </c>
      <c r="H155" s="142"/>
      <c r="I155" s="142"/>
      <c r="J155" s="142">
        <v>1</v>
      </c>
      <c r="K155" s="142"/>
      <c r="L155" s="142"/>
      <c r="M155" s="142"/>
      <c r="N155" s="143"/>
      <c r="O155" s="83" t="s">
        <v>100</v>
      </c>
      <c r="P155" s="83" t="s">
        <v>108</v>
      </c>
    </row>
    <row r="156" spans="1:16" ht="12" customHeight="1">
      <c r="A156" s="110">
        <v>152</v>
      </c>
      <c r="B156" s="66" t="s">
        <v>294</v>
      </c>
      <c r="C156" s="6" t="s">
        <v>242</v>
      </c>
      <c r="D156" s="6" t="s">
        <v>249</v>
      </c>
      <c r="E156" s="7" t="s">
        <v>208</v>
      </c>
      <c r="F156" s="47" t="s">
        <v>0</v>
      </c>
      <c r="G156" s="141">
        <v>1</v>
      </c>
      <c r="H156" s="142"/>
      <c r="I156" s="142"/>
      <c r="J156" s="142"/>
      <c r="K156" s="142"/>
      <c r="L156" s="142"/>
      <c r="M156" s="142"/>
      <c r="N156" s="143"/>
      <c r="O156" s="83" t="s">
        <v>50</v>
      </c>
      <c r="P156" s="83" t="s">
        <v>108</v>
      </c>
    </row>
    <row r="157" spans="1:16" ht="12" customHeight="1">
      <c r="A157" s="110">
        <v>153</v>
      </c>
      <c r="B157" s="66" t="s">
        <v>294</v>
      </c>
      <c r="C157" s="6" t="s">
        <v>242</v>
      </c>
      <c r="D157" s="6" t="s">
        <v>253</v>
      </c>
      <c r="E157" s="7" t="s">
        <v>207</v>
      </c>
      <c r="F157" s="47" t="s">
        <v>0</v>
      </c>
      <c r="G157" s="141">
        <v>1</v>
      </c>
      <c r="H157" s="142"/>
      <c r="I157" s="142"/>
      <c r="J157" s="142"/>
      <c r="K157" s="142"/>
      <c r="L157" s="142">
        <v>1</v>
      </c>
      <c r="M157" s="142"/>
      <c r="N157" s="143"/>
      <c r="O157" s="83" t="s">
        <v>50</v>
      </c>
      <c r="P157" s="83" t="s">
        <v>50</v>
      </c>
    </row>
    <row r="158" spans="1:16" ht="12" customHeight="1">
      <c r="A158" s="110">
        <v>154</v>
      </c>
      <c r="B158" s="66" t="s">
        <v>240</v>
      </c>
      <c r="C158" s="6" t="s">
        <v>244</v>
      </c>
      <c r="D158" s="6" t="s">
        <v>247</v>
      </c>
      <c r="E158" s="7" t="s">
        <v>208</v>
      </c>
      <c r="F158" s="47" t="s">
        <v>0</v>
      </c>
      <c r="G158" s="141">
        <v>1</v>
      </c>
      <c r="H158" s="142"/>
      <c r="I158" s="142"/>
      <c r="J158" s="142">
        <v>1</v>
      </c>
      <c r="K158" s="142"/>
      <c r="L158" s="142"/>
      <c r="M158" s="142"/>
      <c r="N158" s="143"/>
      <c r="O158" s="83" t="s">
        <v>71</v>
      </c>
      <c r="P158" s="83" t="s">
        <v>108</v>
      </c>
    </row>
    <row r="159" spans="1:16" ht="12" customHeight="1">
      <c r="A159" s="110">
        <v>155</v>
      </c>
      <c r="B159" s="66" t="s">
        <v>293</v>
      </c>
      <c r="C159" s="6" t="s">
        <v>244</v>
      </c>
      <c r="D159" s="6" t="s">
        <v>249</v>
      </c>
      <c r="E159" s="7" t="s">
        <v>208</v>
      </c>
      <c r="F159" s="47" t="s">
        <v>89</v>
      </c>
      <c r="G159" s="141">
        <v>1</v>
      </c>
      <c r="H159" s="142"/>
      <c r="I159" s="142"/>
      <c r="J159" s="142"/>
      <c r="K159" s="142"/>
      <c r="L159" s="142"/>
      <c r="M159" s="142"/>
      <c r="N159" s="143"/>
      <c r="O159" s="83" t="s">
        <v>50</v>
      </c>
      <c r="P159" s="83" t="s">
        <v>108</v>
      </c>
    </row>
    <row r="160" spans="1:16" ht="12" customHeight="1">
      <c r="A160" s="110">
        <v>156</v>
      </c>
      <c r="B160" s="66" t="s">
        <v>294</v>
      </c>
      <c r="C160" s="6" t="s">
        <v>244</v>
      </c>
      <c r="D160" s="6" t="s">
        <v>252</v>
      </c>
      <c r="E160" s="7" t="s">
        <v>208</v>
      </c>
      <c r="F160" s="47" t="s">
        <v>89</v>
      </c>
      <c r="G160" s="141">
        <v>1</v>
      </c>
      <c r="H160" s="142"/>
      <c r="I160" s="142"/>
      <c r="J160" s="142"/>
      <c r="K160" s="142"/>
      <c r="L160" s="142"/>
      <c r="M160" s="142"/>
      <c r="N160" s="143"/>
      <c r="O160" s="83" t="s">
        <v>98</v>
      </c>
      <c r="P160" s="83" t="s">
        <v>114</v>
      </c>
    </row>
    <row r="161" spans="1:16" ht="12" customHeight="1">
      <c r="A161" s="110">
        <v>157</v>
      </c>
      <c r="B161" s="66" t="s">
        <v>240</v>
      </c>
      <c r="C161" s="6" t="s">
        <v>244</v>
      </c>
      <c r="D161" s="6" t="s">
        <v>250</v>
      </c>
      <c r="E161" s="7" t="s">
        <v>207</v>
      </c>
      <c r="F161" s="47" t="s">
        <v>89</v>
      </c>
      <c r="G161" s="141">
        <v>1</v>
      </c>
      <c r="H161" s="142"/>
      <c r="I161" s="142"/>
      <c r="J161" s="142">
        <v>1</v>
      </c>
      <c r="K161" s="142"/>
      <c r="L161" s="142"/>
      <c r="M161" s="142"/>
      <c r="N161" s="143"/>
      <c r="O161" s="83" t="s">
        <v>100</v>
      </c>
      <c r="P161" s="83" t="s">
        <v>108</v>
      </c>
    </row>
    <row r="162" spans="1:16" ht="12" customHeight="1">
      <c r="A162" s="110">
        <v>158</v>
      </c>
      <c r="B162" s="66" t="s">
        <v>293</v>
      </c>
      <c r="C162" s="6" t="s">
        <v>244</v>
      </c>
      <c r="D162" s="6" t="s">
        <v>249</v>
      </c>
      <c r="E162" s="7" t="s">
        <v>208</v>
      </c>
      <c r="F162" s="47" t="s">
        <v>89</v>
      </c>
      <c r="G162" s="141"/>
      <c r="H162" s="142"/>
      <c r="I162" s="142"/>
      <c r="J162" s="142"/>
      <c r="K162" s="142"/>
      <c r="L162" s="142"/>
      <c r="M162" s="142"/>
      <c r="N162" s="143"/>
      <c r="O162" s="83" t="s">
        <v>71</v>
      </c>
      <c r="P162" s="83" t="s">
        <v>108</v>
      </c>
    </row>
    <row r="163" spans="1:16" ht="12" customHeight="1">
      <c r="A163" s="110">
        <v>159</v>
      </c>
      <c r="B163" s="66" t="s">
        <v>294</v>
      </c>
      <c r="C163" s="6" t="s">
        <v>90</v>
      </c>
      <c r="D163" s="6" t="s">
        <v>248</v>
      </c>
      <c r="E163" s="7" t="s">
        <v>208</v>
      </c>
      <c r="F163" s="47" t="s">
        <v>0</v>
      </c>
      <c r="G163" s="141">
        <v>1</v>
      </c>
      <c r="H163" s="142"/>
      <c r="I163" s="142"/>
      <c r="J163" s="142"/>
      <c r="K163" s="142"/>
      <c r="L163" s="142"/>
      <c r="M163" s="142"/>
      <c r="N163" s="143"/>
      <c r="O163" s="83" t="s">
        <v>50</v>
      </c>
      <c r="P163" s="83" t="s">
        <v>108</v>
      </c>
    </row>
    <row r="164" spans="1:16" ht="12" customHeight="1">
      <c r="A164" s="110">
        <v>160</v>
      </c>
      <c r="B164" s="66" t="s">
        <v>293</v>
      </c>
      <c r="C164" s="6" t="s">
        <v>244</v>
      </c>
      <c r="D164" s="6" t="s">
        <v>248</v>
      </c>
      <c r="E164" s="7" t="s">
        <v>207</v>
      </c>
      <c r="F164" s="47" t="s">
        <v>0</v>
      </c>
      <c r="G164" s="141">
        <v>1</v>
      </c>
      <c r="H164" s="142"/>
      <c r="I164" s="142"/>
      <c r="J164" s="142"/>
      <c r="K164" s="142"/>
      <c r="L164" s="142"/>
      <c r="M164" s="142"/>
      <c r="N164" s="143"/>
      <c r="O164" s="83" t="s">
        <v>50</v>
      </c>
      <c r="P164" s="83" t="s">
        <v>108</v>
      </c>
    </row>
    <row r="165" spans="1:16" ht="12" customHeight="1">
      <c r="A165" s="110">
        <v>161</v>
      </c>
      <c r="B165" s="66" t="s">
        <v>294</v>
      </c>
      <c r="C165" s="6" t="s">
        <v>243</v>
      </c>
      <c r="D165" s="6" t="s">
        <v>247</v>
      </c>
      <c r="E165" s="7" t="s">
        <v>207</v>
      </c>
      <c r="F165" s="47" t="s">
        <v>0</v>
      </c>
      <c r="G165" s="141">
        <v>1</v>
      </c>
      <c r="H165" s="142"/>
      <c r="I165" s="142"/>
      <c r="J165" s="142"/>
      <c r="K165" s="142"/>
      <c r="L165" s="142"/>
      <c r="M165" s="142"/>
      <c r="N165" s="143"/>
      <c r="O165" s="83" t="s">
        <v>98</v>
      </c>
      <c r="P165" s="83" t="s">
        <v>50</v>
      </c>
    </row>
    <row r="166" spans="1:16" ht="12" customHeight="1">
      <c r="A166" s="110">
        <v>162</v>
      </c>
      <c r="B166" s="66" t="s">
        <v>240</v>
      </c>
      <c r="C166" s="47" t="s">
        <v>244</v>
      </c>
      <c r="D166" s="6" t="s">
        <v>250</v>
      </c>
      <c r="E166" s="47" t="s">
        <v>207</v>
      </c>
      <c r="F166" s="47" t="s">
        <v>89</v>
      </c>
      <c r="G166" s="141">
        <v>1</v>
      </c>
      <c r="H166" s="142"/>
      <c r="I166" s="142"/>
      <c r="J166" s="142"/>
      <c r="K166" s="142"/>
      <c r="L166" s="142"/>
      <c r="M166" s="142"/>
      <c r="N166" s="143"/>
      <c r="O166" s="83" t="s">
        <v>100</v>
      </c>
      <c r="P166" s="83" t="s">
        <v>108</v>
      </c>
    </row>
    <row r="167" spans="1:16" ht="12" customHeight="1">
      <c r="A167" s="110">
        <v>163</v>
      </c>
      <c r="B167" s="66" t="s">
        <v>50</v>
      </c>
      <c r="C167" s="6" t="s">
        <v>242</v>
      </c>
      <c r="D167" s="6" t="s">
        <v>251</v>
      </c>
      <c r="E167" s="7" t="s">
        <v>208</v>
      </c>
      <c r="F167" s="47" t="s">
        <v>89</v>
      </c>
      <c r="G167" s="141"/>
      <c r="H167" s="142">
        <v>1</v>
      </c>
      <c r="I167" s="142"/>
      <c r="J167" s="142"/>
      <c r="K167" s="142"/>
      <c r="L167" s="142"/>
      <c r="M167" s="142"/>
      <c r="N167" s="143"/>
      <c r="O167" s="83" t="s">
        <v>101</v>
      </c>
      <c r="P167" s="83" t="s">
        <v>108</v>
      </c>
    </row>
    <row r="168" spans="1:16" ht="12" customHeight="1">
      <c r="A168" s="110">
        <v>164</v>
      </c>
      <c r="B168" s="66" t="s">
        <v>240</v>
      </c>
      <c r="C168" s="6" t="s">
        <v>244</v>
      </c>
      <c r="D168" s="6" t="s">
        <v>251</v>
      </c>
      <c r="E168" s="7" t="s">
        <v>207</v>
      </c>
      <c r="F168" s="47" t="s">
        <v>89</v>
      </c>
      <c r="G168" s="141">
        <v>1</v>
      </c>
      <c r="H168" s="142"/>
      <c r="I168" s="142"/>
      <c r="J168" s="142"/>
      <c r="K168" s="142"/>
      <c r="L168" s="142"/>
      <c r="M168" s="142">
        <v>1</v>
      </c>
      <c r="N168" s="143"/>
      <c r="O168" s="83" t="s">
        <v>100</v>
      </c>
      <c r="P168" s="83" t="s">
        <v>108</v>
      </c>
    </row>
    <row r="169" spans="1:16" ht="12" customHeight="1">
      <c r="A169" s="110">
        <v>165</v>
      </c>
      <c r="B169" s="66" t="s">
        <v>294</v>
      </c>
      <c r="C169" s="6" t="s">
        <v>90</v>
      </c>
      <c r="D169" s="6" t="s">
        <v>248</v>
      </c>
      <c r="E169" s="7" t="s">
        <v>207</v>
      </c>
      <c r="F169" s="47" t="s">
        <v>89</v>
      </c>
      <c r="G169" s="141">
        <v>1</v>
      </c>
      <c r="H169" s="142"/>
      <c r="I169" s="142"/>
      <c r="J169" s="142"/>
      <c r="K169" s="142"/>
      <c r="L169" s="142"/>
      <c r="M169" s="142"/>
      <c r="N169" s="143"/>
      <c r="O169" s="83" t="s">
        <v>74</v>
      </c>
      <c r="P169" s="83" t="s">
        <v>108</v>
      </c>
    </row>
    <row r="170" spans="1:16" ht="12" customHeight="1">
      <c r="A170" s="110">
        <v>166</v>
      </c>
      <c r="B170" s="66" t="s">
        <v>293</v>
      </c>
      <c r="C170" s="47" t="s">
        <v>244</v>
      </c>
      <c r="D170" s="6" t="s">
        <v>247</v>
      </c>
      <c r="E170" s="47" t="s">
        <v>207</v>
      </c>
      <c r="F170" s="47" t="s">
        <v>0</v>
      </c>
      <c r="G170" s="141">
        <v>1</v>
      </c>
      <c r="H170" s="142"/>
      <c r="I170" s="142"/>
      <c r="J170" s="142"/>
      <c r="K170" s="142"/>
      <c r="L170" s="142"/>
      <c r="M170" s="142"/>
      <c r="N170" s="143"/>
      <c r="O170" s="83" t="s">
        <v>50</v>
      </c>
      <c r="P170" s="83" t="s">
        <v>108</v>
      </c>
    </row>
    <row r="171" spans="1:16" ht="12" customHeight="1">
      <c r="A171" s="110">
        <v>167</v>
      </c>
      <c r="B171" s="66" t="s">
        <v>293</v>
      </c>
      <c r="C171" s="6" t="s">
        <v>244</v>
      </c>
      <c r="D171" s="6" t="s">
        <v>247</v>
      </c>
      <c r="E171" s="7" t="s">
        <v>207</v>
      </c>
      <c r="F171" s="47" t="s">
        <v>0</v>
      </c>
      <c r="G171" s="141">
        <v>1</v>
      </c>
      <c r="H171" s="142"/>
      <c r="I171" s="142"/>
      <c r="J171" s="142"/>
      <c r="K171" s="142"/>
      <c r="L171" s="142"/>
      <c r="M171" s="142"/>
      <c r="N171" s="143"/>
      <c r="O171" s="83" t="s">
        <v>50</v>
      </c>
      <c r="P171" s="83" t="s">
        <v>108</v>
      </c>
    </row>
    <row r="172" spans="1:16" ht="12" customHeight="1">
      <c r="A172" s="110">
        <v>168</v>
      </c>
      <c r="B172" s="66" t="s">
        <v>240</v>
      </c>
      <c r="C172" s="6" t="s">
        <v>244</v>
      </c>
      <c r="D172" s="6" t="s">
        <v>247</v>
      </c>
      <c r="E172" s="7" t="s">
        <v>209</v>
      </c>
      <c r="F172" s="47" t="s">
        <v>89</v>
      </c>
      <c r="G172" s="141"/>
      <c r="H172" s="142"/>
      <c r="I172" s="142"/>
      <c r="J172" s="142">
        <v>1</v>
      </c>
      <c r="K172" s="142"/>
      <c r="L172" s="142"/>
      <c r="M172" s="142"/>
      <c r="N172" s="143"/>
      <c r="O172" s="83" t="s">
        <v>50</v>
      </c>
      <c r="P172" s="83" t="s">
        <v>108</v>
      </c>
    </row>
    <row r="173" spans="1:16" ht="12" customHeight="1">
      <c r="A173" s="110">
        <v>169</v>
      </c>
      <c r="B173" s="66" t="s">
        <v>293</v>
      </c>
      <c r="C173" s="47" t="s">
        <v>244</v>
      </c>
      <c r="D173" s="47" t="s">
        <v>249</v>
      </c>
      <c r="E173" s="47" t="s">
        <v>208</v>
      </c>
      <c r="F173" s="47" t="s">
        <v>89</v>
      </c>
      <c r="G173" s="141">
        <v>1</v>
      </c>
      <c r="H173" s="142"/>
      <c r="I173" s="142"/>
      <c r="J173" s="142"/>
      <c r="K173" s="142"/>
      <c r="L173" s="142"/>
      <c r="M173" s="142"/>
      <c r="N173" s="143"/>
      <c r="O173" s="83" t="s">
        <v>71</v>
      </c>
      <c r="P173" s="83" t="s">
        <v>108</v>
      </c>
    </row>
    <row r="174" spans="1:16" ht="12" customHeight="1">
      <c r="A174" s="110">
        <v>170</v>
      </c>
      <c r="B174" s="66" t="s">
        <v>238</v>
      </c>
      <c r="C174" s="6" t="s">
        <v>242</v>
      </c>
      <c r="D174" s="6" t="s">
        <v>250</v>
      </c>
      <c r="E174" s="7" t="s">
        <v>209</v>
      </c>
      <c r="F174" s="47" t="s">
        <v>0</v>
      </c>
      <c r="G174" s="141">
        <v>1</v>
      </c>
      <c r="H174" s="142"/>
      <c r="I174" s="142"/>
      <c r="J174" s="142"/>
      <c r="K174" s="142"/>
      <c r="L174" s="142"/>
      <c r="M174" s="142"/>
      <c r="N174" s="143"/>
      <c r="O174" s="83" t="s">
        <v>74</v>
      </c>
      <c r="P174" s="83" t="s">
        <v>112</v>
      </c>
    </row>
    <row r="175" spans="1:16" ht="12" customHeight="1">
      <c r="A175" s="110">
        <v>171</v>
      </c>
      <c r="B175" s="66" t="s">
        <v>294</v>
      </c>
      <c r="C175" s="6" t="s">
        <v>244</v>
      </c>
      <c r="D175" s="6" t="s">
        <v>248</v>
      </c>
      <c r="E175" s="7" t="s">
        <v>208</v>
      </c>
      <c r="F175" s="47" t="s">
        <v>0</v>
      </c>
      <c r="G175" s="141">
        <v>1</v>
      </c>
      <c r="H175" s="142"/>
      <c r="I175" s="142"/>
      <c r="J175" s="142"/>
      <c r="K175" s="142"/>
      <c r="L175" s="142"/>
      <c r="M175" s="142"/>
      <c r="N175" s="143"/>
      <c r="O175" s="83" t="s">
        <v>100</v>
      </c>
      <c r="P175" s="83" t="s">
        <v>108</v>
      </c>
    </row>
    <row r="176" spans="1:16" ht="12" customHeight="1">
      <c r="A176" s="110">
        <v>172</v>
      </c>
      <c r="B176" s="66" t="s">
        <v>238</v>
      </c>
      <c r="C176" s="6" t="s">
        <v>243</v>
      </c>
      <c r="D176" s="6" t="s">
        <v>248</v>
      </c>
      <c r="E176" s="7" t="s">
        <v>209</v>
      </c>
      <c r="F176" s="47" t="s">
        <v>89</v>
      </c>
      <c r="G176" s="141">
        <v>1</v>
      </c>
      <c r="H176" s="142"/>
      <c r="I176" s="142"/>
      <c r="J176" s="142"/>
      <c r="K176" s="142"/>
      <c r="L176" s="142"/>
      <c r="M176" s="142"/>
      <c r="N176" s="143"/>
      <c r="O176" s="83" t="s">
        <v>98</v>
      </c>
      <c r="P176" s="83" t="s">
        <v>114</v>
      </c>
    </row>
    <row r="177" spans="1:16" ht="12" customHeight="1">
      <c r="A177" s="110">
        <v>173</v>
      </c>
      <c r="B177" s="66" t="s">
        <v>294</v>
      </c>
      <c r="C177" s="6" t="s">
        <v>242</v>
      </c>
      <c r="D177" s="6" t="s">
        <v>247</v>
      </c>
      <c r="E177" s="7" t="s">
        <v>207</v>
      </c>
      <c r="F177" s="47" t="s">
        <v>0</v>
      </c>
      <c r="G177" s="141">
        <v>1</v>
      </c>
      <c r="H177" s="142"/>
      <c r="I177" s="142"/>
      <c r="J177" s="142"/>
      <c r="K177" s="142"/>
      <c r="L177" s="142">
        <v>1</v>
      </c>
      <c r="M177" s="142"/>
      <c r="N177" s="143"/>
      <c r="O177" s="83" t="s">
        <v>50</v>
      </c>
      <c r="P177" s="83" t="s">
        <v>108</v>
      </c>
    </row>
    <row r="178" spans="1:16" ht="12" customHeight="1">
      <c r="A178" s="110">
        <v>174</v>
      </c>
      <c r="B178" s="66" t="s">
        <v>240</v>
      </c>
      <c r="C178" s="6" t="s">
        <v>243</v>
      </c>
      <c r="D178" s="6" t="s">
        <v>251</v>
      </c>
      <c r="E178" s="7" t="s">
        <v>207</v>
      </c>
      <c r="F178" s="47" t="s">
        <v>89</v>
      </c>
      <c r="G178" s="141">
        <v>1</v>
      </c>
      <c r="H178" s="142"/>
      <c r="I178" s="142"/>
      <c r="J178" s="142"/>
      <c r="K178" s="142"/>
      <c r="L178" s="142"/>
      <c r="M178" s="142"/>
      <c r="N178" s="143"/>
      <c r="O178" s="83" t="s">
        <v>71</v>
      </c>
      <c r="P178" s="83" t="s">
        <v>108</v>
      </c>
    </row>
    <row r="179" spans="1:16" ht="12" customHeight="1">
      <c r="A179" s="110">
        <v>175</v>
      </c>
      <c r="B179" s="66" t="s">
        <v>294</v>
      </c>
      <c r="C179" s="6" t="s">
        <v>242</v>
      </c>
      <c r="D179" s="6" t="s">
        <v>252</v>
      </c>
      <c r="E179" s="7" t="s">
        <v>209</v>
      </c>
      <c r="F179" s="47" t="s">
        <v>89</v>
      </c>
      <c r="G179" s="141"/>
      <c r="H179" s="142"/>
      <c r="I179" s="142"/>
      <c r="J179" s="142">
        <v>1</v>
      </c>
      <c r="K179" s="142"/>
      <c r="L179" s="142"/>
      <c r="M179" s="142"/>
      <c r="N179" s="143"/>
      <c r="O179" s="83" t="s">
        <v>100</v>
      </c>
      <c r="P179" s="83" t="s">
        <v>108</v>
      </c>
    </row>
    <row r="180" spans="1:16" ht="12" customHeight="1">
      <c r="A180" s="110">
        <v>176</v>
      </c>
      <c r="B180" s="66" t="s">
        <v>240</v>
      </c>
      <c r="C180" s="6" t="s">
        <v>243</v>
      </c>
      <c r="D180" s="6" t="s">
        <v>90</v>
      </c>
      <c r="E180" s="7" t="s">
        <v>208</v>
      </c>
      <c r="F180" s="47" t="s">
        <v>89</v>
      </c>
      <c r="G180" s="141">
        <v>1</v>
      </c>
      <c r="H180" s="142"/>
      <c r="I180" s="142"/>
      <c r="J180" s="142"/>
      <c r="K180" s="142"/>
      <c r="L180" s="142"/>
      <c r="M180" s="142"/>
      <c r="N180" s="143"/>
      <c r="O180" s="83" t="s">
        <v>71</v>
      </c>
      <c r="P180" s="83" t="s">
        <v>108</v>
      </c>
    </row>
    <row r="181" spans="1:16" ht="12" customHeight="1">
      <c r="A181" s="110">
        <v>177</v>
      </c>
      <c r="B181" s="66" t="s">
        <v>240</v>
      </c>
      <c r="C181" s="47" t="s">
        <v>243</v>
      </c>
      <c r="D181" s="6" t="s">
        <v>253</v>
      </c>
      <c r="E181" s="47" t="s">
        <v>208</v>
      </c>
      <c r="F181" s="47" t="s">
        <v>89</v>
      </c>
      <c r="G181" s="141">
        <v>1</v>
      </c>
      <c r="H181" s="142"/>
      <c r="I181" s="142"/>
      <c r="J181" s="142"/>
      <c r="K181" s="142"/>
      <c r="L181" s="142"/>
      <c r="M181" s="142"/>
      <c r="N181" s="143"/>
      <c r="O181" s="83" t="s">
        <v>71</v>
      </c>
      <c r="P181" s="83" t="s">
        <v>108</v>
      </c>
    </row>
    <row r="182" spans="1:16" ht="12" customHeight="1">
      <c r="A182" s="110">
        <v>178</v>
      </c>
      <c r="B182" s="66" t="s">
        <v>293</v>
      </c>
      <c r="C182" s="6" t="s">
        <v>243</v>
      </c>
      <c r="D182" s="6" t="s">
        <v>248</v>
      </c>
      <c r="E182" s="7" t="s">
        <v>207</v>
      </c>
      <c r="F182" s="47" t="s">
        <v>0</v>
      </c>
      <c r="G182" s="141">
        <v>1</v>
      </c>
      <c r="H182" s="142"/>
      <c r="I182" s="142"/>
      <c r="J182" s="142"/>
      <c r="K182" s="142"/>
      <c r="L182" s="142"/>
      <c r="M182" s="142"/>
      <c r="N182" s="143"/>
      <c r="O182" s="83" t="s">
        <v>101</v>
      </c>
      <c r="P182" s="83" t="s">
        <v>108</v>
      </c>
    </row>
    <row r="183" spans="1:16" ht="12" customHeight="1">
      <c r="A183" s="110">
        <v>179</v>
      </c>
      <c r="B183" s="66" t="s">
        <v>240</v>
      </c>
      <c r="C183" s="6" t="s">
        <v>243</v>
      </c>
      <c r="D183" s="6" t="s">
        <v>90</v>
      </c>
      <c r="E183" s="7" t="s">
        <v>208</v>
      </c>
      <c r="F183" s="47" t="s">
        <v>89</v>
      </c>
      <c r="G183" s="141">
        <v>1</v>
      </c>
      <c r="H183" s="142"/>
      <c r="I183" s="142"/>
      <c r="J183" s="142"/>
      <c r="K183" s="142"/>
      <c r="L183" s="142"/>
      <c r="M183" s="142"/>
      <c r="N183" s="143"/>
      <c r="O183" s="83" t="s">
        <v>71</v>
      </c>
      <c r="P183" s="83" t="s">
        <v>108</v>
      </c>
    </row>
    <row r="184" spans="1:16" ht="12" customHeight="1">
      <c r="A184" s="110">
        <v>180</v>
      </c>
      <c r="B184" s="66" t="s">
        <v>240</v>
      </c>
      <c r="C184" s="6" t="s">
        <v>243</v>
      </c>
      <c r="D184" s="6" t="s">
        <v>253</v>
      </c>
      <c r="E184" s="7" t="s">
        <v>207</v>
      </c>
      <c r="F184" s="47" t="s">
        <v>89</v>
      </c>
      <c r="G184" s="141">
        <v>1</v>
      </c>
      <c r="H184" s="142"/>
      <c r="I184" s="142"/>
      <c r="J184" s="142"/>
      <c r="K184" s="142"/>
      <c r="L184" s="142"/>
      <c r="M184" s="142"/>
      <c r="N184" s="143"/>
      <c r="O184" s="83" t="s">
        <v>71</v>
      </c>
      <c r="P184" s="83" t="s">
        <v>108</v>
      </c>
    </row>
    <row r="185" spans="1:16" ht="12" customHeight="1">
      <c r="A185" s="110">
        <v>181</v>
      </c>
      <c r="B185" s="66" t="s">
        <v>50</v>
      </c>
      <c r="C185" s="6" t="s">
        <v>243</v>
      </c>
      <c r="D185" s="6" t="s">
        <v>248</v>
      </c>
      <c r="E185" s="7" t="s">
        <v>207</v>
      </c>
      <c r="F185" s="47" t="s">
        <v>89</v>
      </c>
      <c r="G185" s="141"/>
      <c r="H185" s="142"/>
      <c r="I185" s="142"/>
      <c r="J185" s="142">
        <v>1</v>
      </c>
      <c r="K185" s="142"/>
      <c r="L185" s="142"/>
      <c r="M185" s="142"/>
      <c r="N185" s="143"/>
      <c r="O185" s="83" t="s">
        <v>101</v>
      </c>
      <c r="P185" s="83" t="s">
        <v>114</v>
      </c>
    </row>
    <row r="186" spans="1:16" ht="12" customHeight="1">
      <c r="A186" s="110">
        <v>182</v>
      </c>
      <c r="B186" s="66" t="s">
        <v>50</v>
      </c>
      <c r="C186" s="6" t="s">
        <v>242</v>
      </c>
      <c r="D186" s="6" t="s">
        <v>249</v>
      </c>
      <c r="E186" s="7" t="s">
        <v>208</v>
      </c>
      <c r="F186" s="47" t="s">
        <v>89</v>
      </c>
      <c r="G186" s="141">
        <v>1</v>
      </c>
      <c r="H186" s="142"/>
      <c r="I186" s="142"/>
      <c r="J186" s="142">
        <v>1</v>
      </c>
      <c r="K186" s="142"/>
      <c r="L186" s="142"/>
      <c r="M186" s="142"/>
      <c r="N186" s="143"/>
      <c r="O186" s="83" t="s">
        <v>100</v>
      </c>
      <c r="P186" s="83" t="s">
        <v>108</v>
      </c>
    </row>
    <row r="187" spans="1:16" ht="12" customHeight="1">
      <c r="A187" s="110">
        <v>183</v>
      </c>
      <c r="B187" s="66" t="s">
        <v>240</v>
      </c>
      <c r="C187" s="6" t="s">
        <v>243</v>
      </c>
      <c r="D187" s="6" t="s">
        <v>251</v>
      </c>
      <c r="E187" s="7" t="s">
        <v>208</v>
      </c>
      <c r="F187" s="47" t="s">
        <v>89</v>
      </c>
      <c r="G187" s="141">
        <v>1</v>
      </c>
      <c r="H187" s="142"/>
      <c r="I187" s="142"/>
      <c r="J187" s="142"/>
      <c r="K187" s="142"/>
      <c r="L187" s="142"/>
      <c r="M187" s="142"/>
      <c r="N187" s="143"/>
      <c r="O187" s="83" t="s">
        <v>71</v>
      </c>
      <c r="P187" s="83" t="s">
        <v>108</v>
      </c>
    </row>
    <row r="188" spans="1:16" ht="12" customHeight="1">
      <c r="A188" s="110">
        <v>184</v>
      </c>
      <c r="B188" s="66" t="s">
        <v>50</v>
      </c>
      <c r="C188" s="6" t="s">
        <v>242</v>
      </c>
      <c r="D188" s="6" t="s">
        <v>251</v>
      </c>
      <c r="E188" s="7" t="s">
        <v>208</v>
      </c>
      <c r="F188" s="47" t="s">
        <v>89</v>
      </c>
      <c r="G188" s="141">
        <v>1</v>
      </c>
      <c r="H188" s="142"/>
      <c r="I188" s="142"/>
      <c r="J188" s="142">
        <v>1</v>
      </c>
      <c r="K188" s="142"/>
      <c r="L188" s="142"/>
      <c r="M188" s="142"/>
      <c r="N188" s="143"/>
      <c r="O188" s="83" t="s">
        <v>100</v>
      </c>
      <c r="P188" s="83" t="s">
        <v>108</v>
      </c>
    </row>
    <row r="189" spans="1:16" ht="12" customHeight="1">
      <c r="A189" s="110">
        <v>185</v>
      </c>
      <c r="B189" s="66" t="s">
        <v>294</v>
      </c>
      <c r="C189" s="6" t="s">
        <v>242</v>
      </c>
      <c r="D189" s="6" t="s">
        <v>251</v>
      </c>
      <c r="E189" s="7" t="s">
        <v>208</v>
      </c>
      <c r="F189" s="47" t="s">
        <v>0</v>
      </c>
      <c r="G189" s="141">
        <v>1</v>
      </c>
      <c r="H189" s="142"/>
      <c r="I189" s="142"/>
      <c r="J189" s="142"/>
      <c r="K189" s="142"/>
      <c r="L189" s="142">
        <v>1</v>
      </c>
      <c r="M189" s="142"/>
      <c r="N189" s="143"/>
      <c r="O189" s="83" t="s">
        <v>100</v>
      </c>
      <c r="P189" s="83" t="s">
        <v>108</v>
      </c>
    </row>
    <row r="190" spans="1:16" ht="12" customHeight="1">
      <c r="A190" s="110">
        <v>186</v>
      </c>
      <c r="B190" s="66" t="s">
        <v>294</v>
      </c>
      <c r="C190" s="6" t="s">
        <v>242</v>
      </c>
      <c r="D190" s="6" t="s">
        <v>249</v>
      </c>
      <c r="E190" s="7" t="s">
        <v>208</v>
      </c>
      <c r="F190" s="47" t="s">
        <v>0</v>
      </c>
      <c r="G190" s="141">
        <v>1</v>
      </c>
      <c r="H190" s="142"/>
      <c r="I190" s="142"/>
      <c r="J190" s="142"/>
      <c r="K190" s="142"/>
      <c r="L190" s="142"/>
      <c r="M190" s="142"/>
      <c r="N190" s="143"/>
      <c r="O190" s="83" t="s">
        <v>50</v>
      </c>
      <c r="P190" s="83" t="s">
        <v>108</v>
      </c>
    </row>
    <row r="191" spans="1:16" ht="12" customHeight="1">
      <c r="A191" s="110">
        <v>187</v>
      </c>
      <c r="B191" s="66" t="s">
        <v>294</v>
      </c>
      <c r="C191" s="6" t="s">
        <v>242</v>
      </c>
      <c r="D191" s="6" t="s">
        <v>250</v>
      </c>
      <c r="E191" s="7" t="s">
        <v>208</v>
      </c>
      <c r="F191" s="47" t="s">
        <v>90</v>
      </c>
      <c r="G191" s="141"/>
      <c r="H191" s="142"/>
      <c r="I191" s="142"/>
      <c r="J191" s="142">
        <v>1</v>
      </c>
      <c r="K191" s="142"/>
      <c r="L191" s="142"/>
      <c r="M191" s="142"/>
      <c r="N191" s="143">
        <v>1</v>
      </c>
      <c r="O191" s="83" t="s">
        <v>101</v>
      </c>
      <c r="P191" s="83" t="s">
        <v>108</v>
      </c>
    </row>
    <row r="192" spans="1:16" ht="12" customHeight="1">
      <c r="A192" s="110">
        <v>188</v>
      </c>
      <c r="B192" s="66" t="s">
        <v>240</v>
      </c>
      <c r="C192" s="6" t="s">
        <v>243</v>
      </c>
      <c r="D192" s="6" t="s">
        <v>253</v>
      </c>
      <c r="E192" s="7" t="s">
        <v>207</v>
      </c>
      <c r="F192" s="47" t="s">
        <v>89</v>
      </c>
      <c r="G192" s="141">
        <v>1</v>
      </c>
      <c r="H192" s="142"/>
      <c r="I192" s="142"/>
      <c r="J192" s="142"/>
      <c r="K192" s="142"/>
      <c r="L192" s="142"/>
      <c r="M192" s="142"/>
      <c r="N192" s="143"/>
      <c r="O192" s="83" t="s">
        <v>71</v>
      </c>
      <c r="P192" s="83" t="s">
        <v>108</v>
      </c>
    </row>
    <row r="193" spans="1:16" ht="12" customHeight="1">
      <c r="A193" s="110">
        <v>189</v>
      </c>
      <c r="B193" s="66" t="s">
        <v>240</v>
      </c>
      <c r="C193" s="6" t="s">
        <v>244</v>
      </c>
      <c r="D193" s="6" t="s">
        <v>253</v>
      </c>
      <c r="E193" s="7" t="s">
        <v>207</v>
      </c>
      <c r="F193" s="47" t="s">
        <v>89</v>
      </c>
      <c r="G193" s="141">
        <v>1</v>
      </c>
      <c r="H193" s="142"/>
      <c r="I193" s="142"/>
      <c r="J193" s="142"/>
      <c r="K193" s="142"/>
      <c r="L193" s="142"/>
      <c r="M193" s="142"/>
      <c r="N193" s="143"/>
      <c r="O193" s="83" t="s">
        <v>99</v>
      </c>
      <c r="P193" s="83" t="s">
        <v>108</v>
      </c>
    </row>
    <row r="194" spans="1:16" ht="12" customHeight="1">
      <c r="A194" s="110">
        <v>190</v>
      </c>
      <c r="B194" s="66" t="s">
        <v>294</v>
      </c>
      <c r="C194" s="6" t="s">
        <v>242</v>
      </c>
      <c r="D194" s="6" t="s">
        <v>251</v>
      </c>
      <c r="E194" s="7" t="s">
        <v>207</v>
      </c>
      <c r="F194" s="47" t="s">
        <v>0</v>
      </c>
      <c r="G194" s="141">
        <v>1</v>
      </c>
      <c r="H194" s="142"/>
      <c r="I194" s="142"/>
      <c r="J194" s="142"/>
      <c r="K194" s="142"/>
      <c r="L194" s="142"/>
      <c r="M194" s="142"/>
      <c r="N194" s="143"/>
      <c r="O194" s="83" t="s">
        <v>50</v>
      </c>
      <c r="P194" s="83" t="s">
        <v>108</v>
      </c>
    </row>
    <row r="195" spans="1:16" ht="12" customHeight="1">
      <c r="A195" s="110">
        <v>191</v>
      </c>
      <c r="B195" s="66" t="s">
        <v>240</v>
      </c>
      <c r="C195" s="6" t="s">
        <v>243</v>
      </c>
      <c r="D195" s="6" t="s">
        <v>251</v>
      </c>
      <c r="E195" s="7" t="s">
        <v>207</v>
      </c>
      <c r="F195" s="47" t="s">
        <v>89</v>
      </c>
      <c r="G195" s="141">
        <v>1</v>
      </c>
      <c r="H195" s="142"/>
      <c r="I195" s="142"/>
      <c r="J195" s="142"/>
      <c r="K195" s="142"/>
      <c r="L195" s="142"/>
      <c r="M195" s="142"/>
      <c r="N195" s="143"/>
      <c r="O195" s="83" t="s">
        <v>71</v>
      </c>
      <c r="P195" s="83" t="s">
        <v>108</v>
      </c>
    </row>
    <row r="196" spans="1:16" ht="12" customHeight="1">
      <c r="A196" s="110">
        <v>192</v>
      </c>
      <c r="B196" s="66" t="s">
        <v>240</v>
      </c>
      <c r="C196" s="6" t="s">
        <v>243</v>
      </c>
      <c r="D196" s="6" t="s">
        <v>251</v>
      </c>
      <c r="E196" s="7" t="s">
        <v>207</v>
      </c>
      <c r="F196" s="47" t="s">
        <v>89</v>
      </c>
      <c r="G196" s="141">
        <v>1</v>
      </c>
      <c r="H196" s="142"/>
      <c r="I196" s="142"/>
      <c r="J196" s="142"/>
      <c r="K196" s="142"/>
      <c r="L196" s="142"/>
      <c r="M196" s="142"/>
      <c r="N196" s="143"/>
      <c r="O196" s="83" t="s">
        <v>71</v>
      </c>
      <c r="P196" s="83" t="s">
        <v>108</v>
      </c>
    </row>
    <row r="197" spans="1:16" ht="12" customHeight="1">
      <c r="A197" s="110">
        <v>193</v>
      </c>
      <c r="B197" s="66" t="s">
        <v>294</v>
      </c>
      <c r="C197" s="6" t="s">
        <v>242</v>
      </c>
      <c r="D197" s="6" t="s">
        <v>250</v>
      </c>
      <c r="E197" s="7" t="s">
        <v>207</v>
      </c>
      <c r="F197" s="47" t="s">
        <v>0</v>
      </c>
      <c r="G197" s="141">
        <v>1</v>
      </c>
      <c r="H197" s="142">
        <v>1</v>
      </c>
      <c r="I197" s="142"/>
      <c r="J197" s="142"/>
      <c r="K197" s="142"/>
      <c r="L197" s="142">
        <v>1</v>
      </c>
      <c r="M197" s="142"/>
      <c r="N197" s="143">
        <v>1</v>
      </c>
      <c r="O197" s="83" t="s">
        <v>50</v>
      </c>
      <c r="P197" s="83" t="s">
        <v>108</v>
      </c>
    </row>
    <row r="198" spans="1:16" ht="12" customHeight="1">
      <c r="A198" s="110">
        <v>194</v>
      </c>
      <c r="B198" s="66" t="s">
        <v>240</v>
      </c>
      <c r="C198" s="6" t="s">
        <v>243</v>
      </c>
      <c r="D198" s="6" t="s">
        <v>251</v>
      </c>
      <c r="E198" s="7" t="s">
        <v>207</v>
      </c>
      <c r="F198" s="47" t="s">
        <v>89</v>
      </c>
      <c r="G198" s="141">
        <v>1</v>
      </c>
      <c r="H198" s="142"/>
      <c r="I198" s="142"/>
      <c r="J198" s="142"/>
      <c r="K198" s="142"/>
      <c r="L198" s="142"/>
      <c r="M198" s="142"/>
      <c r="N198" s="143"/>
      <c r="O198" s="83" t="s">
        <v>71</v>
      </c>
      <c r="P198" s="83" t="s">
        <v>108</v>
      </c>
    </row>
    <row r="199" spans="1:16" ht="12" customHeight="1">
      <c r="A199" s="110">
        <v>195</v>
      </c>
      <c r="B199" s="66" t="s">
        <v>240</v>
      </c>
      <c r="C199" s="6" t="s">
        <v>243</v>
      </c>
      <c r="D199" s="6" t="s">
        <v>250</v>
      </c>
      <c r="E199" s="7" t="s">
        <v>208</v>
      </c>
      <c r="F199" s="47" t="s">
        <v>89</v>
      </c>
      <c r="G199" s="141">
        <v>1</v>
      </c>
      <c r="H199" s="142"/>
      <c r="I199" s="142"/>
      <c r="J199" s="142"/>
      <c r="K199" s="142"/>
      <c r="L199" s="142"/>
      <c r="M199" s="142"/>
      <c r="N199" s="143"/>
      <c r="O199" s="83" t="s">
        <v>71</v>
      </c>
      <c r="P199" s="83" t="s">
        <v>108</v>
      </c>
    </row>
    <row r="200" spans="1:16" ht="12" customHeight="1">
      <c r="A200" s="110">
        <v>196</v>
      </c>
      <c r="B200" s="66" t="s">
        <v>235</v>
      </c>
      <c r="C200" s="6" t="s">
        <v>243</v>
      </c>
      <c r="D200" s="6" t="s">
        <v>252</v>
      </c>
      <c r="E200" s="7" t="s">
        <v>208</v>
      </c>
      <c r="F200" s="47" t="s">
        <v>89</v>
      </c>
      <c r="G200" s="141">
        <v>1</v>
      </c>
      <c r="H200" s="142"/>
      <c r="I200" s="142"/>
      <c r="J200" s="142"/>
      <c r="K200" s="142"/>
      <c r="L200" s="142"/>
      <c r="M200" s="142">
        <v>1</v>
      </c>
      <c r="N200" s="143"/>
      <c r="O200" s="83" t="s">
        <v>50</v>
      </c>
      <c r="P200" s="83" t="s">
        <v>109</v>
      </c>
    </row>
    <row r="201" spans="1:16" ht="12" customHeight="1">
      <c r="A201" s="110">
        <v>197</v>
      </c>
      <c r="B201" s="66" t="s">
        <v>235</v>
      </c>
      <c r="C201" s="6" t="s">
        <v>243</v>
      </c>
      <c r="D201" s="6" t="s">
        <v>253</v>
      </c>
      <c r="E201" s="7" t="s">
        <v>208</v>
      </c>
      <c r="F201" s="47" t="s">
        <v>0</v>
      </c>
      <c r="G201" s="141">
        <v>1</v>
      </c>
      <c r="H201" s="142"/>
      <c r="I201" s="142"/>
      <c r="J201" s="142"/>
      <c r="K201" s="142"/>
      <c r="L201" s="142"/>
      <c r="M201" s="142"/>
      <c r="N201" s="143"/>
      <c r="O201" s="83" t="s">
        <v>100</v>
      </c>
      <c r="P201" s="83" t="s">
        <v>108</v>
      </c>
    </row>
    <row r="202" spans="1:16" ht="12" customHeight="1">
      <c r="A202" s="110">
        <v>198</v>
      </c>
      <c r="B202" s="66" t="s">
        <v>238</v>
      </c>
      <c r="C202" s="6" t="s">
        <v>245</v>
      </c>
      <c r="D202" s="6" t="s">
        <v>250</v>
      </c>
      <c r="E202" s="7" t="s">
        <v>207</v>
      </c>
      <c r="F202" s="47" t="s">
        <v>0</v>
      </c>
      <c r="G202" s="141">
        <v>1</v>
      </c>
      <c r="H202" s="142"/>
      <c r="I202" s="142"/>
      <c r="J202" s="142">
        <v>1</v>
      </c>
      <c r="K202" s="142"/>
      <c r="L202" s="142"/>
      <c r="M202" s="142"/>
      <c r="N202" s="143"/>
      <c r="O202" s="83" t="s">
        <v>101</v>
      </c>
      <c r="P202" s="83" t="s">
        <v>112</v>
      </c>
    </row>
    <row r="203" spans="1:16" ht="12" customHeight="1">
      <c r="A203" s="110">
        <v>199</v>
      </c>
      <c r="B203" s="66" t="s">
        <v>240</v>
      </c>
      <c r="C203" s="6" t="s">
        <v>244</v>
      </c>
      <c r="D203" s="6" t="s">
        <v>251</v>
      </c>
      <c r="E203" s="7" t="s">
        <v>207</v>
      </c>
      <c r="F203" s="47" t="s">
        <v>89</v>
      </c>
      <c r="G203" s="141">
        <v>1</v>
      </c>
      <c r="H203" s="142"/>
      <c r="I203" s="142"/>
      <c r="J203" s="142"/>
      <c r="K203" s="142"/>
      <c r="L203" s="142"/>
      <c r="M203" s="142"/>
      <c r="N203" s="143"/>
      <c r="O203" s="83" t="s">
        <v>50</v>
      </c>
      <c r="P203" s="83" t="s">
        <v>108</v>
      </c>
    </row>
    <row r="204" spans="1:16" ht="12" customHeight="1">
      <c r="A204" s="110">
        <v>200</v>
      </c>
      <c r="B204" s="66" t="s">
        <v>294</v>
      </c>
      <c r="C204" s="6" t="s">
        <v>243</v>
      </c>
      <c r="D204" s="6" t="s">
        <v>250</v>
      </c>
      <c r="E204" s="7" t="s">
        <v>208</v>
      </c>
      <c r="F204" s="47" t="s">
        <v>0</v>
      </c>
      <c r="G204" s="141">
        <v>1</v>
      </c>
      <c r="H204" s="142"/>
      <c r="I204" s="142"/>
      <c r="J204" s="142"/>
      <c r="K204" s="142"/>
      <c r="L204" s="142"/>
      <c r="M204" s="142"/>
      <c r="N204" s="143"/>
      <c r="O204" s="83" t="s">
        <v>112</v>
      </c>
      <c r="P204" s="83" t="s">
        <v>114</v>
      </c>
    </row>
    <row r="205" spans="1:16" ht="12" customHeight="1">
      <c r="A205" s="110">
        <v>201</v>
      </c>
      <c r="B205" s="66" t="s">
        <v>238</v>
      </c>
      <c r="C205" s="6" t="s">
        <v>245</v>
      </c>
      <c r="D205" s="6" t="s">
        <v>249</v>
      </c>
      <c r="E205" s="7" t="s">
        <v>209</v>
      </c>
      <c r="F205" s="47" t="s">
        <v>90</v>
      </c>
      <c r="G205" s="141">
        <v>1</v>
      </c>
      <c r="H205" s="142"/>
      <c r="I205" s="142"/>
      <c r="J205" s="142"/>
      <c r="K205" s="142"/>
      <c r="L205" s="142"/>
      <c r="M205" s="142"/>
      <c r="N205" s="143"/>
      <c r="O205" s="83" t="s">
        <v>74</v>
      </c>
      <c r="P205" s="83" t="s">
        <v>114</v>
      </c>
    </row>
    <row r="206" spans="1:16" ht="12" customHeight="1">
      <c r="A206" s="110">
        <v>202</v>
      </c>
      <c r="B206" s="66" t="s">
        <v>238</v>
      </c>
      <c r="C206" s="6" t="s">
        <v>243</v>
      </c>
      <c r="D206" s="6" t="s">
        <v>248</v>
      </c>
      <c r="E206" s="7" t="s">
        <v>209</v>
      </c>
      <c r="F206" s="47" t="s">
        <v>0</v>
      </c>
      <c r="G206" s="141">
        <v>1</v>
      </c>
      <c r="H206" s="142"/>
      <c r="I206" s="142"/>
      <c r="J206" s="142"/>
      <c r="K206" s="142"/>
      <c r="L206" s="142"/>
      <c r="M206" s="142"/>
      <c r="N206" s="143"/>
      <c r="O206" s="83" t="s">
        <v>101</v>
      </c>
      <c r="P206" s="83" t="s">
        <v>108</v>
      </c>
    </row>
    <row r="207" spans="1:16" ht="12" customHeight="1">
      <c r="A207" s="110">
        <v>203</v>
      </c>
      <c r="B207" s="66" t="s">
        <v>239</v>
      </c>
      <c r="C207" s="6" t="s">
        <v>243</v>
      </c>
      <c r="D207" s="6" t="s">
        <v>248</v>
      </c>
      <c r="E207" s="7" t="s">
        <v>209</v>
      </c>
      <c r="F207" s="47" t="s">
        <v>0</v>
      </c>
      <c r="G207" s="141">
        <v>1</v>
      </c>
      <c r="H207" s="142"/>
      <c r="I207" s="142"/>
      <c r="J207" s="142"/>
      <c r="K207" s="142"/>
      <c r="L207" s="142"/>
      <c r="M207" s="142"/>
      <c r="N207" s="143"/>
      <c r="O207" s="83" t="s">
        <v>98</v>
      </c>
      <c r="P207" s="83" t="s">
        <v>108</v>
      </c>
    </row>
    <row r="208" spans="1:16" ht="12" customHeight="1">
      <c r="A208" s="110">
        <v>204</v>
      </c>
      <c r="B208" s="66" t="s">
        <v>239</v>
      </c>
      <c r="C208" s="6" t="s">
        <v>243</v>
      </c>
      <c r="D208" s="6" t="s">
        <v>252</v>
      </c>
      <c r="E208" s="7" t="s">
        <v>209</v>
      </c>
      <c r="F208" s="47" t="s">
        <v>0</v>
      </c>
      <c r="G208" s="141">
        <v>1</v>
      </c>
      <c r="H208" s="142"/>
      <c r="I208" s="142"/>
      <c r="J208" s="142"/>
      <c r="K208" s="142"/>
      <c r="L208" s="142"/>
      <c r="M208" s="142"/>
      <c r="N208" s="143"/>
      <c r="O208" s="83" t="s">
        <v>100</v>
      </c>
      <c r="P208" s="83" t="s">
        <v>114</v>
      </c>
    </row>
    <row r="209" spans="1:16" ht="12" customHeight="1">
      <c r="A209" s="110">
        <v>205</v>
      </c>
      <c r="B209" s="66" t="s">
        <v>294</v>
      </c>
      <c r="C209" s="6" t="s">
        <v>242</v>
      </c>
      <c r="D209" s="6" t="s">
        <v>248</v>
      </c>
      <c r="E209" s="7" t="s">
        <v>209</v>
      </c>
      <c r="F209" s="47" t="s">
        <v>89</v>
      </c>
      <c r="G209" s="141">
        <v>1</v>
      </c>
      <c r="H209" s="142"/>
      <c r="I209" s="142"/>
      <c r="J209" s="142"/>
      <c r="K209" s="142"/>
      <c r="L209" s="142"/>
      <c r="M209" s="142"/>
      <c r="N209" s="143"/>
      <c r="O209" s="83" t="s">
        <v>101</v>
      </c>
      <c r="P209" s="83" t="s">
        <v>108</v>
      </c>
    </row>
    <row r="210" spans="1:16" ht="12" customHeight="1">
      <c r="A210" s="110">
        <v>206</v>
      </c>
      <c r="B210" s="66" t="s">
        <v>239</v>
      </c>
      <c r="C210" s="6" t="s">
        <v>243</v>
      </c>
      <c r="D210" s="6" t="s">
        <v>248</v>
      </c>
      <c r="E210" s="7" t="s">
        <v>209</v>
      </c>
      <c r="F210" s="47" t="s">
        <v>0</v>
      </c>
      <c r="G210" s="141">
        <v>1</v>
      </c>
      <c r="H210" s="142"/>
      <c r="I210" s="142"/>
      <c r="J210" s="142"/>
      <c r="K210" s="142"/>
      <c r="L210" s="142"/>
      <c r="M210" s="142"/>
      <c r="N210" s="143"/>
      <c r="O210" s="83" t="s">
        <v>101</v>
      </c>
      <c r="P210" s="83" t="s">
        <v>108</v>
      </c>
    </row>
    <row r="211" spans="1:16" ht="12" customHeight="1">
      <c r="A211" s="110">
        <v>207</v>
      </c>
      <c r="B211" s="66" t="s">
        <v>240</v>
      </c>
      <c r="C211" s="6" t="s">
        <v>244</v>
      </c>
      <c r="D211" s="6" t="s">
        <v>250</v>
      </c>
      <c r="E211" s="7" t="s">
        <v>209</v>
      </c>
      <c r="F211" s="47" t="s">
        <v>89</v>
      </c>
      <c r="G211" s="141">
        <v>1</v>
      </c>
      <c r="H211" s="142"/>
      <c r="I211" s="142"/>
      <c r="J211" s="142"/>
      <c r="K211" s="142"/>
      <c r="L211" s="142"/>
      <c r="M211" s="142"/>
      <c r="N211" s="143"/>
      <c r="O211" s="83" t="s">
        <v>100</v>
      </c>
      <c r="P211" s="83" t="s">
        <v>108</v>
      </c>
    </row>
    <row r="212" spans="1:16" ht="12" customHeight="1">
      <c r="A212" s="110">
        <v>208</v>
      </c>
      <c r="B212" s="66" t="s">
        <v>235</v>
      </c>
      <c r="C212" s="47" t="s">
        <v>245</v>
      </c>
      <c r="D212" s="47" t="s">
        <v>247</v>
      </c>
      <c r="E212" s="47" t="s">
        <v>209</v>
      </c>
      <c r="F212" s="47" t="s">
        <v>0</v>
      </c>
      <c r="G212" s="141">
        <v>1</v>
      </c>
      <c r="H212" s="142"/>
      <c r="I212" s="142"/>
      <c r="J212" s="142"/>
      <c r="K212" s="142"/>
      <c r="L212" s="142"/>
      <c r="M212" s="142"/>
      <c r="N212" s="143"/>
      <c r="O212" s="83" t="s">
        <v>70</v>
      </c>
      <c r="P212" s="83" t="s">
        <v>50</v>
      </c>
    </row>
    <row r="213" spans="1:16" ht="12" customHeight="1">
      <c r="A213" s="110">
        <v>209</v>
      </c>
      <c r="B213" s="66" t="s">
        <v>235</v>
      </c>
      <c r="C213" s="47" t="s">
        <v>244</v>
      </c>
      <c r="D213" s="47" t="s">
        <v>250</v>
      </c>
      <c r="E213" s="47" t="s">
        <v>209</v>
      </c>
      <c r="F213" s="47" t="s">
        <v>89</v>
      </c>
      <c r="G213" s="141">
        <v>1</v>
      </c>
      <c r="H213" s="142"/>
      <c r="I213" s="142"/>
      <c r="J213" s="142"/>
      <c r="K213" s="142"/>
      <c r="L213" s="142"/>
      <c r="M213" s="142"/>
      <c r="N213" s="143"/>
      <c r="O213" s="83" t="s">
        <v>101</v>
      </c>
      <c r="P213" s="83" t="s">
        <v>50</v>
      </c>
    </row>
    <row r="214" spans="1:16" ht="12" customHeight="1">
      <c r="A214" s="110">
        <v>210</v>
      </c>
      <c r="B214" s="66" t="s">
        <v>235</v>
      </c>
      <c r="C214" s="6" t="s">
        <v>244</v>
      </c>
      <c r="D214" s="6" t="s">
        <v>247</v>
      </c>
      <c r="E214" s="7" t="s">
        <v>209</v>
      </c>
      <c r="F214" s="47" t="s">
        <v>89</v>
      </c>
      <c r="G214" s="141">
        <v>1</v>
      </c>
      <c r="H214" s="142"/>
      <c r="I214" s="142"/>
      <c r="J214" s="142"/>
      <c r="K214" s="142"/>
      <c r="L214" s="142"/>
      <c r="M214" s="142"/>
      <c r="N214" s="143"/>
      <c r="O214" s="83" t="s">
        <v>101</v>
      </c>
      <c r="P214" s="83" t="s">
        <v>279</v>
      </c>
    </row>
    <row r="215" spans="1:16" ht="12" customHeight="1">
      <c r="A215" s="110">
        <v>211</v>
      </c>
      <c r="B215" s="66" t="s">
        <v>238</v>
      </c>
      <c r="C215" s="6" t="s">
        <v>243</v>
      </c>
      <c r="D215" s="6" t="s">
        <v>253</v>
      </c>
      <c r="E215" s="7" t="s">
        <v>209</v>
      </c>
      <c r="F215" s="47" t="s">
        <v>0</v>
      </c>
      <c r="G215" s="141">
        <v>1</v>
      </c>
      <c r="H215" s="142">
        <v>1</v>
      </c>
      <c r="I215" s="142"/>
      <c r="J215" s="142"/>
      <c r="K215" s="142"/>
      <c r="L215" s="142"/>
      <c r="M215" s="142"/>
      <c r="N215" s="143"/>
      <c r="O215" s="83" t="s">
        <v>50</v>
      </c>
      <c r="P215" s="83" t="s">
        <v>279</v>
      </c>
    </row>
    <row r="216" spans="1:16" ht="12" customHeight="1">
      <c r="A216" s="110">
        <v>212</v>
      </c>
      <c r="B216" s="66" t="s">
        <v>235</v>
      </c>
      <c r="C216" s="6" t="s">
        <v>244</v>
      </c>
      <c r="D216" s="6" t="s">
        <v>247</v>
      </c>
      <c r="E216" s="7" t="s">
        <v>209</v>
      </c>
      <c r="F216" s="47" t="s">
        <v>0</v>
      </c>
      <c r="G216" s="141">
        <v>1</v>
      </c>
      <c r="H216" s="142"/>
      <c r="I216" s="142"/>
      <c r="J216" s="142"/>
      <c r="K216" s="142"/>
      <c r="L216" s="142"/>
      <c r="M216" s="142"/>
      <c r="N216" s="143"/>
      <c r="O216" s="83" t="s">
        <v>101</v>
      </c>
      <c r="P216" s="83" t="s">
        <v>109</v>
      </c>
    </row>
    <row r="217" spans="1:16" ht="12" customHeight="1">
      <c r="A217" s="110">
        <v>213</v>
      </c>
      <c r="B217" s="66" t="s">
        <v>240</v>
      </c>
      <c r="C217" s="6" t="s">
        <v>244</v>
      </c>
      <c r="D217" s="6" t="s">
        <v>249</v>
      </c>
      <c r="E217" s="7" t="s">
        <v>209</v>
      </c>
      <c r="F217" s="47" t="s">
        <v>0</v>
      </c>
      <c r="G217" s="141">
        <v>1</v>
      </c>
      <c r="H217" s="142"/>
      <c r="I217" s="142"/>
      <c r="J217" s="142"/>
      <c r="K217" s="142"/>
      <c r="L217" s="142"/>
      <c r="M217" s="142"/>
      <c r="N217" s="143"/>
      <c r="O217" s="83" t="s">
        <v>50</v>
      </c>
      <c r="P217" s="83" t="s">
        <v>108</v>
      </c>
    </row>
    <row r="218" spans="1:16" ht="12" customHeight="1">
      <c r="A218" s="110">
        <v>214</v>
      </c>
      <c r="B218" s="66" t="s">
        <v>235</v>
      </c>
      <c r="C218" s="6" t="s">
        <v>243</v>
      </c>
      <c r="D218" s="6" t="s">
        <v>252</v>
      </c>
      <c r="E218" s="7" t="s">
        <v>209</v>
      </c>
      <c r="F218" s="47" t="s">
        <v>89</v>
      </c>
      <c r="G218" s="141">
        <v>1</v>
      </c>
      <c r="H218" s="142"/>
      <c r="I218" s="142"/>
      <c r="J218" s="142"/>
      <c r="K218" s="142"/>
      <c r="L218" s="142"/>
      <c r="M218" s="142">
        <v>1</v>
      </c>
      <c r="N218" s="143"/>
      <c r="O218" s="83" t="s">
        <v>50</v>
      </c>
      <c r="P218" s="83" t="s">
        <v>109</v>
      </c>
    </row>
    <row r="219" spans="1:16" ht="12" customHeight="1">
      <c r="A219" s="110">
        <v>215</v>
      </c>
      <c r="B219" s="66" t="s">
        <v>235</v>
      </c>
      <c r="C219" s="6" t="s">
        <v>245</v>
      </c>
      <c r="D219" s="6" t="s">
        <v>247</v>
      </c>
      <c r="E219" s="7" t="s">
        <v>208</v>
      </c>
      <c r="F219" s="47" t="s">
        <v>89</v>
      </c>
      <c r="G219" s="141">
        <v>1</v>
      </c>
      <c r="H219" s="142"/>
      <c r="I219" s="142"/>
      <c r="J219" s="142"/>
      <c r="K219" s="142"/>
      <c r="L219" s="142"/>
      <c r="M219" s="142"/>
      <c r="N219" s="143"/>
      <c r="O219" s="83" t="s">
        <v>50</v>
      </c>
      <c r="P219" s="83" t="s">
        <v>50</v>
      </c>
    </row>
    <row r="220" spans="1:16" ht="12" customHeight="1">
      <c r="A220" s="110">
        <v>216</v>
      </c>
      <c r="B220" s="66" t="s">
        <v>235</v>
      </c>
      <c r="C220" s="6" t="s">
        <v>244</v>
      </c>
      <c r="D220" s="6" t="s">
        <v>247</v>
      </c>
      <c r="E220" s="7" t="s">
        <v>208</v>
      </c>
      <c r="F220" s="47" t="s">
        <v>0</v>
      </c>
      <c r="G220" s="141">
        <v>1</v>
      </c>
      <c r="H220" s="142"/>
      <c r="I220" s="142"/>
      <c r="J220" s="142"/>
      <c r="K220" s="142"/>
      <c r="L220" s="142"/>
      <c r="M220" s="142"/>
      <c r="N220" s="143"/>
      <c r="O220" s="83" t="s">
        <v>101</v>
      </c>
      <c r="P220" s="83" t="s">
        <v>50</v>
      </c>
    </row>
    <row r="221" spans="1:16" ht="12" customHeight="1">
      <c r="A221" s="110">
        <v>217</v>
      </c>
      <c r="B221" s="66" t="s">
        <v>237</v>
      </c>
      <c r="C221" s="6" t="s">
        <v>244</v>
      </c>
      <c r="D221" s="6" t="s">
        <v>251</v>
      </c>
      <c r="E221" s="7" t="s">
        <v>208</v>
      </c>
      <c r="F221" s="47" t="s">
        <v>89</v>
      </c>
      <c r="G221" s="141">
        <v>1</v>
      </c>
      <c r="H221" s="142"/>
      <c r="I221" s="142"/>
      <c r="J221" s="142"/>
      <c r="K221" s="142"/>
      <c r="L221" s="142"/>
      <c r="M221" s="142"/>
      <c r="N221" s="143"/>
      <c r="O221" s="83" t="s">
        <v>100</v>
      </c>
      <c r="P221" s="83" t="s">
        <v>108</v>
      </c>
    </row>
    <row r="222" spans="1:16" ht="12" customHeight="1">
      <c r="A222" s="110">
        <v>218</v>
      </c>
      <c r="B222" s="66" t="s">
        <v>239</v>
      </c>
      <c r="C222" s="6" t="s">
        <v>243</v>
      </c>
      <c r="D222" s="6" t="s">
        <v>247</v>
      </c>
      <c r="E222" s="7" t="s">
        <v>208</v>
      </c>
      <c r="F222" s="47" t="s">
        <v>0</v>
      </c>
      <c r="G222" s="141">
        <v>1</v>
      </c>
      <c r="H222" s="142"/>
      <c r="I222" s="142"/>
      <c r="J222" s="142"/>
      <c r="K222" s="142"/>
      <c r="L222" s="142"/>
      <c r="M222" s="142"/>
      <c r="N222" s="143"/>
      <c r="O222" s="83" t="s">
        <v>101</v>
      </c>
      <c r="P222" s="83" t="s">
        <v>108</v>
      </c>
    </row>
    <row r="223" spans="1:16" ht="12" customHeight="1">
      <c r="A223" s="110">
        <v>219</v>
      </c>
      <c r="B223" s="66" t="s">
        <v>294</v>
      </c>
      <c r="C223" s="6" t="s">
        <v>242</v>
      </c>
      <c r="D223" s="6" t="s">
        <v>247</v>
      </c>
      <c r="E223" s="7" t="s">
        <v>208</v>
      </c>
      <c r="F223" s="47" t="s">
        <v>89</v>
      </c>
      <c r="G223" s="141">
        <v>1</v>
      </c>
      <c r="H223" s="142"/>
      <c r="I223" s="142"/>
      <c r="J223" s="142"/>
      <c r="K223" s="142"/>
      <c r="L223" s="142"/>
      <c r="M223" s="142"/>
      <c r="N223" s="143"/>
      <c r="O223" s="83" t="s">
        <v>50</v>
      </c>
      <c r="P223" s="83" t="s">
        <v>108</v>
      </c>
    </row>
    <row r="224" spans="1:16" ht="12" customHeight="1">
      <c r="A224" s="110">
        <v>220</v>
      </c>
      <c r="B224" s="66" t="s">
        <v>293</v>
      </c>
      <c r="C224" s="6" t="s">
        <v>244</v>
      </c>
      <c r="D224" s="6" t="s">
        <v>248</v>
      </c>
      <c r="E224" s="7" t="s">
        <v>208</v>
      </c>
      <c r="F224" s="47" t="s">
        <v>0</v>
      </c>
      <c r="G224" s="141">
        <v>1</v>
      </c>
      <c r="H224" s="142"/>
      <c r="I224" s="142"/>
      <c r="J224" s="142"/>
      <c r="K224" s="142"/>
      <c r="L224" s="142"/>
      <c r="M224" s="142"/>
      <c r="N224" s="143"/>
      <c r="O224" s="83" t="s">
        <v>50</v>
      </c>
      <c r="P224" s="83" t="s">
        <v>108</v>
      </c>
    </row>
    <row r="225" spans="1:16" ht="12" customHeight="1">
      <c r="A225" s="110">
        <v>221</v>
      </c>
      <c r="B225" s="66" t="s">
        <v>293</v>
      </c>
      <c r="C225" s="6" t="s">
        <v>244</v>
      </c>
      <c r="D225" s="6" t="s">
        <v>248</v>
      </c>
      <c r="E225" s="7" t="s">
        <v>208</v>
      </c>
      <c r="F225" s="47" t="s">
        <v>0</v>
      </c>
      <c r="G225" s="141">
        <v>1</v>
      </c>
      <c r="H225" s="142"/>
      <c r="I225" s="142"/>
      <c r="J225" s="142"/>
      <c r="K225" s="142"/>
      <c r="L225" s="142"/>
      <c r="M225" s="142"/>
      <c r="N225" s="143"/>
      <c r="O225" s="83" t="s">
        <v>50</v>
      </c>
      <c r="P225" s="83" t="s">
        <v>108</v>
      </c>
    </row>
    <row r="226" spans="1:16" ht="12" customHeight="1">
      <c r="A226" s="110">
        <v>222</v>
      </c>
      <c r="B226" s="66" t="s">
        <v>240</v>
      </c>
      <c r="C226" s="6" t="s">
        <v>244</v>
      </c>
      <c r="D226" s="6" t="s">
        <v>247</v>
      </c>
      <c r="E226" s="7" t="s">
        <v>208</v>
      </c>
      <c r="F226" s="47" t="s">
        <v>0</v>
      </c>
      <c r="G226" s="141">
        <v>1</v>
      </c>
      <c r="H226" s="142"/>
      <c r="I226" s="142"/>
      <c r="J226" s="142">
        <v>1</v>
      </c>
      <c r="K226" s="142"/>
      <c r="L226" s="142"/>
      <c r="M226" s="142"/>
      <c r="N226" s="143"/>
      <c r="O226" s="83" t="s">
        <v>71</v>
      </c>
      <c r="P226" s="83" t="s">
        <v>108</v>
      </c>
    </row>
    <row r="227" spans="1:16" ht="12" customHeight="1">
      <c r="A227" s="110">
        <v>223</v>
      </c>
      <c r="B227" s="66" t="s">
        <v>293</v>
      </c>
      <c r="C227" s="6" t="s">
        <v>244</v>
      </c>
      <c r="D227" s="6" t="s">
        <v>249</v>
      </c>
      <c r="E227" s="7" t="s">
        <v>208</v>
      </c>
      <c r="F227" s="47" t="s">
        <v>89</v>
      </c>
      <c r="G227" s="141"/>
      <c r="H227" s="142"/>
      <c r="I227" s="142"/>
      <c r="J227" s="142"/>
      <c r="K227" s="142"/>
      <c r="L227" s="142"/>
      <c r="M227" s="142"/>
      <c r="N227" s="143"/>
      <c r="O227" s="83" t="s">
        <v>71</v>
      </c>
      <c r="P227" s="83" t="s">
        <v>108</v>
      </c>
    </row>
    <row r="228" spans="1:16" ht="12" customHeight="1">
      <c r="A228" s="110">
        <v>224</v>
      </c>
      <c r="B228" s="66" t="s">
        <v>236</v>
      </c>
      <c r="C228" s="6" t="s">
        <v>243</v>
      </c>
      <c r="D228" s="6" t="s">
        <v>250</v>
      </c>
      <c r="E228" s="7" t="s">
        <v>207</v>
      </c>
      <c r="F228" s="47" t="s">
        <v>89</v>
      </c>
      <c r="G228" s="141">
        <v>1</v>
      </c>
      <c r="H228" s="142"/>
      <c r="I228" s="142"/>
      <c r="J228" s="142"/>
      <c r="K228" s="142"/>
      <c r="L228" s="142"/>
      <c r="M228" s="142"/>
      <c r="N228" s="143"/>
      <c r="O228" s="83" t="s">
        <v>100</v>
      </c>
      <c r="P228" s="83" t="s">
        <v>108</v>
      </c>
    </row>
    <row r="229" spans="1:16" ht="12" customHeight="1">
      <c r="A229" s="110">
        <v>225</v>
      </c>
      <c r="B229" s="66" t="s">
        <v>50</v>
      </c>
      <c r="C229" s="47" t="s">
        <v>242</v>
      </c>
      <c r="D229" s="6" t="s">
        <v>247</v>
      </c>
      <c r="E229" s="47" t="s">
        <v>207</v>
      </c>
      <c r="F229" s="47" t="s">
        <v>0</v>
      </c>
      <c r="G229" s="141">
        <v>1</v>
      </c>
      <c r="H229" s="142"/>
      <c r="I229" s="142"/>
      <c r="J229" s="142"/>
      <c r="K229" s="142"/>
      <c r="L229" s="142"/>
      <c r="M229" s="142"/>
      <c r="N229" s="143"/>
      <c r="O229" s="83" t="s">
        <v>100</v>
      </c>
      <c r="P229" s="83" t="s">
        <v>50</v>
      </c>
    </row>
    <row r="230" spans="1:16" ht="12" customHeight="1">
      <c r="A230" s="110">
        <v>226</v>
      </c>
      <c r="B230" s="66" t="s">
        <v>50</v>
      </c>
      <c r="C230" s="6" t="s">
        <v>242</v>
      </c>
      <c r="D230" s="6" t="s">
        <v>249</v>
      </c>
      <c r="E230" s="7" t="s">
        <v>207</v>
      </c>
      <c r="F230" s="47" t="s">
        <v>90</v>
      </c>
      <c r="G230" s="141">
        <v>1</v>
      </c>
      <c r="H230" s="142"/>
      <c r="I230" s="142"/>
      <c r="J230" s="142"/>
      <c r="K230" s="142"/>
      <c r="L230" s="142"/>
      <c r="M230" s="142"/>
      <c r="N230" s="143"/>
      <c r="O230" s="83" t="s">
        <v>101</v>
      </c>
      <c r="P230" s="83" t="s">
        <v>108</v>
      </c>
    </row>
    <row r="231" spans="1:16" ht="12" customHeight="1">
      <c r="A231" s="110">
        <v>227</v>
      </c>
      <c r="B231" s="66" t="s">
        <v>238</v>
      </c>
      <c r="C231" s="6" t="s">
        <v>243</v>
      </c>
      <c r="D231" s="6" t="s">
        <v>253</v>
      </c>
      <c r="E231" s="7" t="s">
        <v>207</v>
      </c>
      <c r="F231" s="47" t="s">
        <v>0</v>
      </c>
      <c r="G231" s="141">
        <v>1</v>
      </c>
      <c r="H231" s="142"/>
      <c r="I231" s="142"/>
      <c r="J231" s="142">
        <v>1</v>
      </c>
      <c r="K231" s="142"/>
      <c r="L231" s="142"/>
      <c r="M231" s="142"/>
      <c r="N231" s="143"/>
      <c r="O231" s="83" t="s">
        <v>101</v>
      </c>
      <c r="P231" s="83" t="s">
        <v>114</v>
      </c>
    </row>
    <row r="232" spans="1:16" ht="12" customHeight="1">
      <c r="A232" s="110">
        <v>228</v>
      </c>
      <c r="B232" s="66" t="s">
        <v>240</v>
      </c>
      <c r="C232" s="6" t="s">
        <v>90</v>
      </c>
      <c r="D232" s="6" t="s">
        <v>249</v>
      </c>
      <c r="E232" s="7" t="s">
        <v>207</v>
      </c>
      <c r="F232" s="47" t="s">
        <v>0</v>
      </c>
      <c r="G232" s="141">
        <v>1</v>
      </c>
      <c r="H232" s="142"/>
      <c r="I232" s="142"/>
      <c r="J232" s="142"/>
      <c r="K232" s="142"/>
      <c r="L232" s="142"/>
      <c r="M232" s="142"/>
      <c r="N232" s="143"/>
      <c r="O232" s="83" t="s">
        <v>100</v>
      </c>
      <c r="P232" s="83" t="s">
        <v>108</v>
      </c>
    </row>
    <row r="233" spans="1:16" ht="12" customHeight="1">
      <c r="A233" s="110">
        <v>229</v>
      </c>
      <c r="B233" s="66" t="s">
        <v>239</v>
      </c>
      <c r="C233" s="6" t="s">
        <v>244</v>
      </c>
      <c r="D233" s="6" t="s">
        <v>247</v>
      </c>
      <c r="E233" s="7" t="s">
        <v>207</v>
      </c>
      <c r="F233" s="47" t="s">
        <v>0</v>
      </c>
      <c r="G233" s="141">
        <v>1</v>
      </c>
      <c r="H233" s="142"/>
      <c r="I233" s="142"/>
      <c r="J233" s="142"/>
      <c r="K233" s="142"/>
      <c r="L233" s="142"/>
      <c r="M233" s="142"/>
      <c r="N233" s="143"/>
      <c r="O233" s="83" t="s">
        <v>101</v>
      </c>
      <c r="P233" s="83" t="s">
        <v>108</v>
      </c>
    </row>
    <row r="234" spans="1:16" ht="12" customHeight="1">
      <c r="A234" s="110">
        <v>230</v>
      </c>
      <c r="B234" s="66" t="s">
        <v>240</v>
      </c>
      <c r="C234" s="6" t="s">
        <v>90</v>
      </c>
      <c r="D234" s="6" t="s">
        <v>247</v>
      </c>
      <c r="E234" s="7" t="s">
        <v>207</v>
      </c>
      <c r="F234" s="47" t="s">
        <v>0</v>
      </c>
      <c r="G234" s="141">
        <v>1</v>
      </c>
      <c r="H234" s="142"/>
      <c r="I234" s="142"/>
      <c r="J234" s="142"/>
      <c r="K234" s="142"/>
      <c r="L234" s="142"/>
      <c r="M234" s="142"/>
      <c r="N234" s="143"/>
      <c r="O234" s="83" t="s">
        <v>100</v>
      </c>
      <c r="P234" s="83" t="s">
        <v>108</v>
      </c>
    </row>
    <row r="235" spans="1:16" ht="12" customHeight="1">
      <c r="A235" s="110">
        <v>231</v>
      </c>
      <c r="B235" s="66" t="s">
        <v>235</v>
      </c>
      <c r="C235" s="6" t="s">
        <v>244</v>
      </c>
      <c r="D235" s="6" t="s">
        <v>250</v>
      </c>
      <c r="E235" s="7" t="s">
        <v>207</v>
      </c>
      <c r="F235" s="47" t="s">
        <v>0</v>
      </c>
      <c r="G235" s="141">
        <v>1</v>
      </c>
      <c r="H235" s="142"/>
      <c r="I235" s="142"/>
      <c r="J235" s="142"/>
      <c r="K235" s="142"/>
      <c r="L235" s="142"/>
      <c r="M235" s="142"/>
      <c r="N235" s="143"/>
      <c r="O235" s="83" t="s">
        <v>74</v>
      </c>
      <c r="P235" s="83" t="s">
        <v>112</v>
      </c>
    </row>
    <row r="236" spans="1:16" ht="12" customHeight="1">
      <c r="A236" s="110">
        <v>232</v>
      </c>
      <c r="B236" s="66" t="s">
        <v>235</v>
      </c>
      <c r="C236" s="6" t="s">
        <v>244</v>
      </c>
      <c r="D236" s="6" t="s">
        <v>247</v>
      </c>
      <c r="E236" s="7" t="s">
        <v>207</v>
      </c>
      <c r="F236" s="47" t="s">
        <v>0</v>
      </c>
      <c r="G236" s="141">
        <v>1</v>
      </c>
      <c r="H236" s="142"/>
      <c r="I236" s="142"/>
      <c r="J236" s="142"/>
      <c r="K236" s="142"/>
      <c r="L236" s="142"/>
      <c r="M236" s="142"/>
      <c r="N236" s="143"/>
      <c r="O236" s="83" t="s">
        <v>74</v>
      </c>
      <c r="P236" s="83" t="s">
        <v>50</v>
      </c>
    </row>
    <row r="237" spans="1:16" ht="12" customHeight="1">
      <c r="A237" s="110">
        <v>233</v>
      </c>
      <c r="B237" s="66" t="s">
        <v>240</v>
      </c>
      <c r="C237" s="6" t="s">
        <v>244</v>
      </c>
      <c r="D237" s="6" t="s">
        <v>252</v>
      </c>
      <c r="E237" s="7" t="s">
        <v>207</v>
      </c>
      <c r="F237" s="47" t="s">
        <v>89</v>
      </c>
      <c r="G237" s="141">
        <v>1</v>
      </c>
      <c r="H237" s="142"/>
      <c r="I237" s="142"/>
      <c r="J237" s="142"/>
      <c r="K237" s="142"/>
      <c r="L237" s="142"/>
      <c r="M237" s="142"/>
      <c r="N237" s="143"/>
      <c r="O237" s="83" t="s">
        <v>50</v>
      </c>
      <c r="P237" s="83" t="s">
        <v>108</v>
      </c>
    </row>
    <row r="238" spans="1:16" ht="12" customHeight="1">
      <c r="A238" s="110">
        <v>234</v>
      </c>
      <c r="B238" s="66" t="s">
        <v>235</v>
      </c>
      <c r="C238" s="6" t="s">
        <v>244</v>
      </c>
      <c r="D238" s="6" t="s">
        <v>249</v>
      </c>
      <c r="E238" s="7" t="s">
        <v>207</v>
      </c>
      <c r="F238" s="47" t="s">
        <v>0</v>
      </c>
      <c r="G238" s="141">
        <v>1</v>
      </c>
      <c r="H238" s="142"/>
      <c r="I238" s="142"/>
      <c r="J238" s="142"/>
      <c r="K238" s="142"/>
      <c r="L238" s="142"/>
      <c r="M238" s="142"/>
      <c r="N238" s="143"/>
      <c r="O238" s="83" t="s">
        <v>74</v>
      </c>
      <c r="P238" s="83" t="s">
        <v>50</v>
      </c>
    </row>
    <row r="239" spans="1:16" ht="12" customHeight="1">
      <c r="A239" s="110">
        <v>235</v>
      </c>
      <c r="B239" s="66" t="s">
        <v>293</v>
      </c>
      <c r="C239" s="6" t="s">
        <v>244</v>
      </c>
      <c r="D239" s="6" t="s">
        <v>249</v>
      </c>
      <c r="E239" s="7" t="s">
        <v>207</v>
      </c>
      <c r="F239" s="47" t="s">
        <v>0</v>
      </c>
      <c r="G239" s="141">
        <v>1</v>
      </c>
      <c r="H239" s="142"/>
      <c r="I239" s="142"/>
      <c r="J239" s="142"/>
      <c r="K239" s="142"/>
      <c r="L239" s="142"/>
      <c r="M239" s="142"/>
      <c r="N239" s="143"/>
      <c r="O239" s="83" t="s">
        <v>101</v>
      </c>
      <c r="P239" s="83" t="s">
        <v>108</v>
      </c>
    </row>
    <row r="240" spans="1:16" ht="12" customHeight="1">
      <c r="A240" s="110">
        <v>236</v>
      </c>
      <c r="B240" s="66" t="s">
        <v>235</v>
      </c>
      <c r="C240" s="6" t="s">
        <v>242</v>
      </c>
      <c r="D240" s="6" t="s">
        <v>249</v>
      </c>
      <c r="E240" s="7" t="s">
        <v>207</v>
      </c>
      <c r="F240" s="47" t="s">
        <v>0</v>
      </c>
      <c r="G240" s="141">
        <v>1</v>
      </c>
      <c r="H240" s="142"/>
      <c r="I240" s="142"/>
      <c r="J240" s="142"/>
      <c r="K240" s="142"/>
      <c r="L240" s="142"/>
      <c r="M240" s="142"/>
      <c r="N240" s="143"/>
      <c r="O240" s="83" t="s">
        <v>101</v>
      </c>
      <c r="P240" s="83" t="s">
        <v>50</v>
      </c>
    </row>
    <row r="241" spans="1:16" ht="12" customHeight="1">
      <c r="A241" s="110">
        <v>237</v>
      </c>
      <c r="B241" s="66" t="s">
        <v>239</v>
      </c>
      <c r="C241" s="6" t="s">
        <v>243</v>
      </c>
      <c r="D241" s="6" t="s">
        <v>251</v>
      </c>
      <c r="E241" s="7" t="s">
        <v>207</v>
      </c>
      <c r="F241" s="47" t="s">
        <v>89</v>
      </c>
      <c r="G241" s="141">
        <v>1</v>
      </c>
      <c r="H241" s="142"/>
      <c r="I241" s="142"/>
      <c r="J241" s="142"/>
      <c r="K241" s="142"/>
      <c r="L241" s="142"/>
      <c r="M241" s="142"/>
      <c r="N241" s="143"/>
      <c r="O241" s="83" t="s">
        <v>50</v>
      </c>
      <c r="P241" s="83" t="s">
        <v>108</v>
      </c>
    </row>
    <row r="242" spans="1:16" ht="12" customHeight="1">
      <c r="A242" s="110">
        <v>238</v>
      </c>
      <c r="B242" s="66" t="s">
        <v>235</v>
      </c>
      <c r="C242" s="6" t="s">
        <v>245</v>
      </c>
      <c r="D242" s="6" t="s">
        <v>248</v>
      </c>
      <c r="E242" s="7" t="s">
        <v>207</v>
      </c>
      <c r="F242" s="47" t="s">
        <v>89</v>
      </c>
      <c r="G242" s="141">
        <v>1</v>
      </c>
      <c r="H242" s="142"/>
      <c r="I242" s="142"/>
      <c r="J242" s="142"/>
      <c r="K242" s="142"/>
      <c r="L242" s="142"/>
      <c r="M242" s="142"/>
      <c r="N242" s="143"/>
      <c r="O242" s="83" t="s">
        <v>74</v>
      </c>
      <c r="P242" s="83" t="s">
        <v>50</v>
      </c>
    </row>
    <row r="243" spans="1:16" ht="12" customHeight="1">
      <c r="A243" s="110">
        <v>239</v>
      </c>
      <c r="B243" s="66" t="s">
        <v>235</v>
      </c>
      <c r="C243" s="47" t="s">
        <v>244</v>
      </c>
      <c r="D243" s="47" t="s">
        <v>248</v>
      </c>
      <c r="E243" s="47" t="s">
        <v>207</v>
      </c>
      <c r="F243" s="47" t="s">
        <v>89</v>
      </c>
      <c r="G243" s="141">
        <v>1</v>
      </c>
      <c r="H243" s="142"/>
      <c r="I243" s="142"/>
      <c r="J243" s="142"/>
      <c r="K243" s="142"/>
      <c r="L243" s="142"/>
      <c r="M243" s="142"/>
      <c r="N243" s="143"/>
      <c r="O243" s="83" t="s">
        <v>101</v>
      </c>
      <c r="P243" s="83" t="s">
        <v>50</v>
      </c>
    </row>
    <row r="244" spans="1:16" ht="12" customHeight="1">
      <c r="A244" s="110">
        <v>240</v>
      </c>
      <c r="B244" s="66" t="s">
        <v>294</v>
      </c>
      <c r="C244" s="6" t="s">
        <v>242</v>
      </c>
      <c r="D244" s="6" t="s">
        <v>253</v>
      </c>
      <c r="E244" s="7" t="s">
        <v>207</v>
      </c>
      <c r="F244" s="47" t="s">
        <v>0</v>
      </c>
      <c r="G244" s="141">
        <v>1</v>
      </c>
      <c r="H244" s="142"/>
      <c r="I244" s="142"/>
      <c r="J244" s="142"/>
      <c r="K244" s="142"/>
      <c r="L244" s="142">
        <v>1</v>
      </c>
      <c r="M244" s="142"/>
      <c r="N244" s="143"/>
      <c r="O244" s="83" t="s">
        <v>50</v>
      </c>
      <c r="P244" s="83" t="s">
        <v>50</v>
      </c>
    </row>
    <row r="245" spans="1:16" ht="12" customHeight="1">
      <c r="A245" s="110">
        <v>241</v>
      </c>
      <c r="B245" s="66" t="s">
        <v>240</v>
      </c>
      <c r="C245" s="6" t="s">
        <v>244</v>
      </c>
      <c r="D245" s="6" t="s">
        <v>250</v>
      </c>
      <c r="E245" s="7" t="s">
        <v>207</v>
      </c>
      <c r="F245" s="47" t="s">
        <v>89</v>
      </c>
      <c r="G245" s="141">
        <v>1</v>
      </c>
      <c r="H245" s="142"/>
      <c r="I245" s="142"/>
      <c r="J245" s="142"/>
      <c r="K245" s="142"/>
      <c r="L245" s="142"/>
      <c r="M245" s="142"/>
      <c r="N245" s="143"/>
      <c r="O245" s="83" t="s">
        <v>100</v>
      </c>
      <c r="P245" s="83" t="s">
        <v>108</v>
      </c>
    </row>
    <row r="246" spans="1:16" ht="12" customHeight="1">
      <c r="A246" s="110">
        <v>242</v>
      </c>
      <c r="B246" s="66" t="s">
        <v>293</v>
      </c>
      <c r="C246" s="6" t="s">
        <v>244</v>
      </c>
      <c r="D246" s="6" t="s">
        <v>247</v>
      </c>
      <c r="E246" s="7" t="s">
        <v>207</v>
      </c>
      <c r="F246" s="47" t="s">
        <v>0</v>
      </c>
      <c r="G246" s="141">
        <v>1</v>
      </c>
      <c r="H246" s="142"/>
      <c r="I246" s="142"/>
      <c r="J246" s="142"/>
      <c r="K246" s="142"/>
      <c r="L246" s="142"/>
      <c r="M246" s="142"/>
      <c r="N246" s="143"/>
      <c r="O246" s="83" t="s">
        <v>50</v>
      </c>
      <c r="P246" s="83" t="s">
        <v>108</v>
      </c>
    </row>
    <row r="247" spans="1:16" ht="12" customHeight="1">
      <c r="A247" s="110">
        <v>243</v>
      </c>
      <c r="B247" s="66" t="s">
        <v>293</v>
      </c>
      <c r="C247" s="6" t="s">
        <v>243</v>
      </c>
      <c r="D247" s="6" t="s">
        <v>248</v>
      </c>
      <c r="E247" s="7" t="s">
        <v>207</v>
      </c>
      <c r="F247" s="47" t="s">
        <v>0</v>
      </c>
      <c r="G247" s="141">
        <v>1</v>
      </c>
      <c r="H247" s="142"/>
      <c r="I247" s="142"/>
      <c r="J247" s="142"/>
      <c r="K247" s="142"/>
      <c r="L247" s="142"/>
      <c r="M247" s="142"/>
      <c r="N247" s="143"/>
      <c r="O247" s="83" t="s">
        <v>101</v>
      </c>
      <c r="P247" s="83" t="s">
        <v>108</v>
      </c>
    </row>
    <row r="248" spans="1:16" ht="12" customHeight="1">
      <c r="A248" s="110">
        <v>244</v>
      </c>
      <c r="B248" s="66" t="s">
        <v>240</v>
      </c>
      <c r="C248" s="6" t="s">
        <v>243</v>
      </c>
      <c r="D248" s="6" t="s">
        <v>253</v>
      </c>
      <c r="E248" s="7" t="s">
        <v>207</v>
      </c>
      <c r="F248" s="47" t="s">
        <v>89</v>
      </c>
      <c r="G248" s="141">
        <v>1</v>
      </c>
      <c r="H248" s="142"/>
      <c r="I248" s="142"/>
      <c r="J248" s="142"/>
      <c r="K248" s="142"/>
      <c r="L248" s="142"/>
      <c r="M248" s="142"/>
      <c r="N248" s="143"/>
      <c r="O248" s="83" t="s">
        <v>71</v>
      </c>
      <c r="P248" s="83" t="s">
        <v>108</v>
      </c>
    </row>
    <row r="249" spans="1:16" ht="12" customHeight="1">
      <c r="A249" s="110">
        <v>245</v>
      </c>
      <c r="B249" s="66" t="s">
        <v>294</v>
      </c>
      <c r="C249" s="6" t="s">
        <v>242</v>
      </c>
      <c r="D249" s="6" t="s">
        <v>251</v>
      </c>
      <c r="E249" s="7" t="s">
        <v>207</v>
      </c>
      <c r="F249" s="47" t="s">
        <v>0</v>
      </c>
      <c r="G249" s="141">
        <v>1</v>
      </c>
      <c r="H249" s="142"/>
      <c r="I249" s="142"/>
      <c r="J249" s="142"/>
      <c r="K249" s="142"/>
      <c r="L249" s="142"/>
      <c r="M249" s="142"/>
      <c r="N249" s="143"/>
      <c r="O249" s="83" t="s">
        <v>50</v>
      </c>
      <c r="P249" s="83" t="s">
        <v>108</v>
      </c>
    </row>
    <row r="250" spans="1:16" ht="12" customHeight="1">
      <c r="A250" s="110">
        <v>246</v>
      </c>
      <c r="B250" s="66" t="s">
        <v>240</v>
      </c>
      <c r="C250" s="6" t="s">
        <v>243</v>
      </c>
      <c r="D250" s="6" t="s">
        <v>251</v>
      </c>
      <c r="E250" s="7" t="s">
        <v>207</v>
      </c>
      <c r="F250" s="47" t="s">
        <v>89</v>
      </c>
      <c r="G250" s="141">
        <v>1</v>
      </c>
      <c r="H250" s="142"/>
      <c r="I250" s="142"/>
      <c r="J250" s="142"/>
      <c r="K250" s="142"/>
      <c r="L250" s="142"/>
      <c r="M250" s="142"/>
      <c r="N250" s="143"/>
      <c r="O250" s="83" t="s">
        <v>71</v>
      </c>
      <c r="P250" s="83" t="s">
        <v>108</v>
      </c>
    </row>
    <row r="251" spans="1:16" ht="12" customHeight="1">
      <c r="A251" s="110">
        <v>247</v>
      </c>
      <c r="B251" s="66" t="s">
        <v>240</v>
      </c>
      <c r="C251" s="6" t="s">
        <v>243</v>
      </c>
      <c r="D251" s="6" t="s">
        <v>251</v>
      </c>
      <c r="E251" s="7" t="s">
        <v>207</v>
      </c>
      <c r="F251" s="47" t="s">
        <v>89</v>
      </c>
      <c r="G251" s="141">
        <v>1</v>
      </c>
      <c r="H251" s="142"/>
      <c r="I251" s="142"/>
      <c r="J251" s="142"/>
      <c r="K251" s="142"/>
      <c r="L251" s="142"/>
      <c r="M251" s="142"/>
      <c r="N251" s="143"/>
      <c r="O251" s="83" t="s">
        <v>71</v>
      </c>
      <c r="P251" s="83" t="s">
        <v>108</v>
      </c>
    </row>
    <row r="252" spans="1:16" ht="12" customHeight="1">
      <c r="A252" s="110">
        <v>248</v>
      </c>
      <c r="B252" s="66" t="s">
        <v>238</v>
      </c>
      <c r="C252" s="6" t="s">
        <v>245</v>
      </c>
      <c r="D252" s="6" t="s">
        <v>251</v>
      </c>
      <c r="E252" s="7" t="s">
        <v>207</v>
      </c>
      <c r="F252" s="47" t="s">
        <v>89</v>
      </c>
      <c r="G252" s="141">
        <v>1</v>
      </c>
      <c r="H252" s="142"/>
      <c r="I252" s="142"/>
      <c r="J252" s="142">
        <v>1</v>
      </c>
      <c r="K252" s="142"/>
      <c r="L252" s="142"/>
      <c r="M252" s="142"/>
      <c r="N252" s="143"/>
      <c r="O252" s="83" t="s">
        <v>100</v>
      </c>
      <c r="P252" s="83" t="s">
        <v>108</v>
      </c>
    </row>
    <row r="253" spans="1:16" ht="12" customHeight="1">
      <c r="A253" s="110">
        <v>249</v>
      </c>
      <c r="B253" s="66" t="s">
        <v>235</v>
      </c>
      <c r="C253" s="6" t="s">
        <v>242</v>
      </c>
      <c r="D253" s="6" t="s">
        <v>248</v>
      </c>
      <c r="E253" s="7" t="s">
        <v>207</v>
      </c>
      <c r="F253" s="47" t="s">
        <v>0</v>
      </c>
      <c r="G253" s="141">
        <v>1</v>
      </c>
      <c r="H253" s="142"/>
      <c r="I253" s="142"/>
      <c r="J253" s="142"/>
      <c r="K253" s="142"/>
      <c r="L253" s="142"/>
      <c r="M253" s="142"/>
      <c r="N253" s="143"/>
      <c r="O253" s="83" t="s">
        <v>50</v>
      </c>
      <c r="P253" s="83" t="s">
        <v>108</v>
      </c>
    </row>
    <row r="254" spans="1:16" ht="12" customHeight="1">
      <c r="A254" s="110">
        <v>250</v>
      </c>
      <c r="B254" s="66" t="s">
        <v>235</v>
      </c>
      <c r="C254" s="6" t="s">
        <v>243</v>
      </c>
      <c r="D254" s="6" t="s">
        <v>251</v>
      </c>
      <c r="E254" s="7" t="s">
        <v>207</v>
      </c>
      <c r="F254" s="47" t="s">
        <v>89</v>
      </c>
      <c r="G254" s="141">
        <v>1</v>
      </c>
      <c r="H254" s="142"/>
      <c r="I254" s="142"/>
      <c r="J254" s="142"/>
      <c r="K254" s="142"/>
      <c r="L254" s="142"/>
      <c r="M254" s="142"/>
      <c r="N254" s="143"/>
      <c r="O254" s="84" t="s">
        <v>100</v>
      </c>
      <c r="P254" s="84" t="s">
        <v>279</v>
      </c>
    </row>
    <row r="255" spans="1:16">
      <c r="A255" s="148"/>
      <c r="B255" s="149"/>
      <c r="C255" s="149"/>
      <c r="D255" s="150"/>
      <c r="E255" s="150"/>
      <c r="F255" s="149"/>
      <c r="G255" s="154"/>
      <c r="H255" s="154"/>
      <c r="I255" s="154"/>
      <c r="J255" s="154"/>
      <c r="K255" s="154"/>
      <c r="L255" s="154"/>
      <c r="M255" s="154"/>
      <c r="N255" s="154"/>
      <c r="P255" s="54"/>
    </row>
    <row r="256" spans="1:16">
      <c r="A256" s="151"/>
      <c r="B256" s="152"/>
      <c r="C256" s="152"/>
      <c r="D256" s="153"/>
      <c r="E256" s="153"/>
      <c r="F256" s="152"/>
      <c r="G256" s="155"/>
      <c r="H256" s="155"/>
      <c r="I256" s="155"/>
      <c r="J256" s="155"/>
      <c r="K256" s="155"/>
      <c r="L256" s="155"/>
      <c r="M256" s="155"/>
      <c r="N256" s="155"/>
      <c r="P256" s="54"/>
    </row>
    <row r="257" spans="1:16">
      <c r="A257" s="151"/>
      <c r="B257" s="152"/>
      <c r="C257" s="152"/>
      <c r="D257" s="153"/>
      <c r="E257" s="153"/>
      <c r="F257" s="152"/>
      <c r="G257" s="155"/>
      <c r="H257" s="155"/>
      <c r="I257" s="155"/>
      <c r="J257" s="155"/>
      <c r="K257" s="155"/>
      <c r="L257" s="155"/>
      <c r="M257" s="155"/>
      <c r="N257" s="155"/>
      <c r="P257" s="54"/>
    </row>
    <row r="258" spans="1:16">
      <c r="A258" s="151"/>
      <c r="B258" s="152"/>
      <c r="C258" s="152"/>
      <c r="D258" s="153"/>
      <c r="E258" s="153"/>
      <c r="F258" s="152"/>
      <c r="G258" s="155"/>
      <c r="H258" s="155"/>
      <c r="I258" s="155"/>
      <c r="J258" s="155"/>
      <c r="K258" s="155"/>
      <c r="L258" s="155"/>
      <c r="M258" s="155"/>
      <c r="N258" s="155"/>
      <c r="P258" s="54"/>
    </row>
    <row r="259" spans="1:16">
      <c r="A259" s="151"/>
      <c r="B259" s="152"/>
      <c r="C259" s="152"/>
      <c r="D259" s="153"/>
      <c r="E259" s="153"/>
      <c r="F259" s="152"/>
      <c r="G259" s="155"/>
      <c r="H259" s="155"/>
      <c r="I259" s="155"/>
      <c r="J259" s="155"/>
      <c r="K259" s="155"/>
      <c r="L259" s="155"/>
      <c r="M259" s="155"/>
      <c r="N259" s="155"/>
      <c r="P259" s="54"/>
    </row>
    <row r="260" spans="1:16">
      <c r="A260" s="151"/>
      <c r="B260" s="152"/>
      <c r="C260" s="152"/>
      <c r="D260" s="153"/>
      <c r="E260" s="153"/>
      <c r="F260" s="152"/>
      <c r="G260" s="155"/>
      <c r="H260" s="155"/>
      <c r="I260" s="155"/>
      <c r="J260" s="155"/>
      <c r="K260" s="155"/>
      <c r="L260" s="155"/>
      <c r="M260" s="155"/>
      <c r="N260" s="155"/>
      <c r="P260" s="54"/>
    </row>
    <row r="261" spans="1:16">
      <c r="A261" s="151"/>
      <c r="B261" s="152"/>
      <c r="C261" s="152"/>
      <c r="D261" s="153"/>
      <c r="E261" s="153"/>
      <c r="F261" s="152"/>
      <c r="G261" s="155"/>
      <c r="H261" s="155"/>
      <c r="I261" s="155"/>
      <c r="J261" s="155"/>
      <c r="K261" s="155"/>
      <c r="L261" s="155"/>
      <c r="M261" s="155"/>
      <c r="N261" s="155"/>
      <c r="P261" s="54"/>
    </row>
    <row r="262" spans="1:16">
      <c r="A262" s="151"/>
      <c r="B262" s="152"/>
      <c r="C262" s="152"/>
      <c r="D262" s="153"/>
      <c r="E262" s="153"/>
      <c r="F262" s="152"/>
      <c r="G262" s="155"/>
      <c r="H262" s="155"/>
      <c r="I262" s="155"/>
      <c r="J262" s="155"/>
      <c r="K262" s="155"/>
      <c r="L262" s="155"/>
      <c r="M262" s="155"/>
      <c r="N262" s="155"/>
      <c r="P262" s="54"/>
    </row>
    <row r="263" spans="1:16">
      <c r="A263" s="151"/>
      <c r="B263" s="152"/>
      <c r="C263" s="152"/>
      <c r="D263" s="153"/>
      <c r="E263" s="153"/>
      <c r="F263" s="152"/>
      <c r="G263" s="155"/>
      <c r="H263" s="155"/>
      <c r="I263" s="155"/>
      <c r="J263" s="155"/>
      <c r="K263" s="155"/>
      <c r="L263" s="155"/>
      <c r="M263" s="155"/>
      <c r="N263" s="155"/>
      <c r="P263" s="54"/>
    </row>
    <row r="264" spans="1:16">
      <c r="A264" s="151"/>
      <c r="B264" s="152"/>
      <c r="C264" s="152"/>
      <c r="D264" s="153"/>
      <c r="E264" s="153"/>
      <c r="F264" s="152"/>
      <c r="G264" s="155"/>
      <c r="H264" s="155"/>
      <c r="I264" s="155"/>
      <c r="J264" s="155"/>
      <c r="K264" s="155"/>
      <c r="L264" s="155"/>
      <c r="M264" s="155"/>
      <c r="N264" s="155"/>
      <c r="P264" s="54"/>
    </row>
    <row r="265" spans="1:16">
      <c r="A265" s="151"/>
      <c r="B265" s="152"/>
      <c r="C265" s="152"/>
      <c r="D265" s="153"/>
      <c r="E265" s="153"/>
      <c r="F265" s="152"/>
      <c r="G265" s="155"/>
      <c r="H265" s="155"/>
      <c r="I265" s="155"/>
      <c r="J265" s="155"/>
      <c r="K265" s="155"/>
      <c r="L265" s="155"/>
      <c r="M265" s="155"/>
      <c r="N265" s="155"/>
      <c r="P265" s="54"/>
    </row>
    <row r="266" spans="1:16">
      <c r="A266" s="151"/>
      <c r="B266" s="152"/>
      <c r="C266" s="152"/>
      <c r="D266" s="153"/>
      <c r="E266" s="153"/>
      <c r="F266" s="152"/>
      <c r="G266" s="155"/>
      <c r="H266" s="155"/>
      <c r="I266" s="155"/>
      <c r="J266" s="155"/>
      <c r="K266" s="155"/>
      <c r="L266" s="155"/>
      <c r="M266" s="155"/>
      <c r="N266" s="155"/>
      <c r="P266" s="54"/>
    </row>
    <row r="267" spans="1:16">
      <c r="A267" s="151"/>
      <c r="B267" s="152"/>
      <c r="C267" s="152"/>
      <c r="D267" s="153"/>
      <c r="E267" s="153"/>
      <c r="F267" s="152"/>
      <c r="G267" s="155"/>
      <c r="H267" s="155"/>
      <c r="I267" s="155"/>
      <c r="J267" s="155"/>
      <c r="K267" s="155"/>
      <c r="L267" s="155"/>
      <c r="M267" s="155"/>
      <c r="N267" s="155"/>
      <c r="P267" s="54"/>
    </row>
    <row r="268" spans="1:16">
      <c r="A268" s="151"/>
      <c r="B268" s="152"/>
      <c r="C268" s="152"/>
      <c r="D268" s="153"/>
      <c r="E268" s="153"/>
      <c r="F268" s="152"/>
      <c r="G268" s="155"/>
      <c r="H268" s="155"/>
      <c r="I268" s="155"/>
      <c r="J268" s="155"/>
      <c r="K268" s="155"/>
      <c r="L268" s="155"/>
      <c r="M268" s="155"/>
      <c r="N268" s="155"/>
      <c r="P268" s="54"/>
    </row>
    <row r="269" spans="1:16">
      <c r="A269" s="151"/>
      <c r="B269" s="152"/>
      <c r="C269" s="152"/>
      <c r="D269" s="153"/>
      <c r="E269" s="153"/>
      <c r="F269" s="152"/>
      <c r="G269" s="155"/>
      <c r="H269" s="155"/>
      <c r="I269" s="155"/>
      <c r="J269" s="155"/>
      <c r="K269" s="155"/>
      <c r="L269" s="155"/>
      <c r="M269" s="155"/>
      <c r="N269" s="155"/>
      <c r="P269" s="54"/>
    </row>
    <row r="270" spans="1:16">
      <c r="A270" s="151"/>
      <c r="B270" s="152"/>
      <c r="C270" s="152"/>
      <c r="D270" s="153"/>
      <c r="E270" s="153"/>
      <c r="F270" s="152"/>
      <c r="G270" s="155"/>
      <c r="H270" s="155"/>
      <c r="I270" s="155"/>
      <c r="J270" s="155"/>
      <c r="K270" s="155"/>
      <c r="L270" s="155"/>
      <c r="M270" s="155"/>
      <c r="N270" s="155"/>
      <c r="P270" s="54"/>
    </row>
    <row r="271" spans="1:16">
      <c r="A271" s="151"/>
      <c r="B271" s="152"/>
      <c r="C271" s="152"/>
      <c r="D271" s="153"/>
      <c r="E271" s="153"/>
      <c r="F271" s="152"/>
      <c r="G271" s="155"/>
      <c r="H271" s="155"/>
      <c r="I271" s="155"/>
      <c r="J271" s="155"/>
      <c r="K271" s="155"/>
      <c r="L271" s="155"/>
      <c r="M271" s="155"/>
      <c r="N271" s="155"/>
      <c r="P271" s="54"/>
    </row>
    <row r="272" spans="1:16">
      <c r="A272" s="151"/>
      <c r="B272" s="152"/>
      <c r="C272" s="152"/>
      <c r="D272" s="153"/>
      <c r="E272" s="153"/>
      <c r="F272" s="152"/>
      <c r="G272" s="155"/>
      <c r="H272" s="155"/>
      <c r="I272" s="155"/>
      <c r="J272" s="155"/>
      <c r="K272" s="155"/>
      <c r="L272" s="155"/>
      <c r="M272" s="155"/>
      <c r="N272" s="155"/>
      <c r="P272" s="54"/>
    </row>
    <row r="273" spans="1:16">
      <c r="A273" s="151"/>
      <c r="B273" s="152"/>
      <c r="C273" s="152"/>
      <c r="D273" s="153"/>
      <c r="E273" s="153"/>
      <c r="F273" s="152"/>
      <c r="G273" s="155"/>
      <c r="H273" s="155"/>
      <c r="I273" s="155"/>
      <c r="J273" s="155"/>
      <c r="K273" s="155"/>
      <c r="L273" s="155"/>
      <c r="M273" s="155"/>
      <c r="N273" s="155"/>
      <c r="P273" s="54"/>
    </row>
    <row r="274" spans="1:16">
      <c r="A274" s="151"/>
      <c r="B274" s="152"/>
      <c r="C274" s="152"/>
      <c r="D274" s="153"/>
      <c r="E274" s="153"/>
      <c r="F274" s="152"/>
      <c r="G274" s="155"/>
      <c r="H274" s="155"/>
      <c r="I274" s="155"/>
      <c r="J274" s="155"/>
      <c r="K274" s="155"/>
      <c r="L274" s="155"/>
      <c r="M274" s="155"/>
      <c r="N274" s="155"/>
      <c r="P274" s="54"/>
    </row>
    <row r="275" spans="1:16">
      <c r="A275" s="151"/>
      <c r="B275" s="152"/>
      <c r="C275" s="152"/>
      <c r="D275" s="153"/>
      <c r="E275" s="153"/>
      <c r="F275" s="152"/>
      <c r="G275" s="155"/>
      <c r="H275" s="155"/>
      <c r="I275" s="155"/>
      <c r="J275" s="155"/>
      <c r="K275" s="155"/>
      <c r="L275" s="155"/>
      <c r="M275" s="155"/>
      <c r="N275" s="155"/>
      <c r="P275" s="54"/>
    </row>
    <row r="276" spans="1:16">
      <c r="A276" s="151"/>
      <c r="B276" s="152"/>
      <c r="C276" s="152"/>
      <c r="D276" s="153"/>
      <c r="E276" s="153"/>
      <c r="F276" s="152"/>
      <c r="G276" s="155"/>
      <c r="H276" s="155"/>
      <c r="I276" s="155"/>
      <c r="J276" s="155"/>
      <c r="K276" s="155"/>
      <c r="L276" s="155"/>
      <c r="M276" s="155"/>
      <c r="N276" s="155"/>
      <c r="P276" s="54"/>
    </row>
    <row r="277" spans="1:16">
      <c r="A277" s="151"/>
      <c r="B277" s="152"/>
      <c r="C277" s="152"/>
      <c r="D277" s="153"/>
      <c r="E277" s="153"/>
      <c r="F277" s="152"/>
      <c r="G277" s="155"/>
      <c r="H277" s="155"/>
      <c r="I277" s="155"/>
      <c r="J277" s="155"/>
      <c r="K277" s="155"/>
      <c r="L277" s="155"/>
      <c r="M277" s="155"/>
      <c r="N277" s="155"/>
      <c r="P277" s="54"/>
    </row>
    <row r="278" spans="1:16">
      <c r="A278" s="151"/>
      <c r="B278" s="152"/>
      <c r="C278" s="152"/>
      <c r="D278" s="153"/>
      <c r="E278" s="153"/>
      <c r="F278" s="152"/>
      <c r="G278" s="155"/>
      <c r="H278" s="155"/>
      <c r="I278" s="155"/>
      <c r="J278" s="155"/>
      <c r="K278" s="155"/>
      <c r="L278" s="155"/>
      <c r="M278" s="155"/>
      <c r="N278" s="155"/>
      <c r="P278" s="54"/>
    </row>
    <row r="279" spans="1:16">
      <c r="A279" s="151"/>
      <c r="B279" s="152"/>
      <c r="C279" s="152"/>
      <c r="D279" s="153"/>
      <c r="E279" s="153"/>
      <c r="F279" s="152"/>
      <c r="G279" s="155"/>
      <c r="H279" s="155"/>
      <c r="I279" s="155"/>
      <c r="J279" s="155"/>
      <c r="K279" s="155"/>
      <c r="L279" s="155"/>
      <c r="M279" s="155"/>
      <c r="N279" s="155"/>
      <c r="P279" s="54"/>
    </row>
    <row r="280" spans="1:16">
      <c r="A280" s="151"/>
      <c r="B280" s="152"/>
      <c r="C280" s="152"/>
      <c r="D280" s="153"/>
      <c r="E280" s="153"/>
      <c r="F280" s="152"/>
      <c r="G280" s="155"/>
      <c r="H280" s="155"/>
      <c r="I280" s="155"/>
      <c r="J280" s="155"/>
      <c r="K280" s="155"/>
      <c r="L280" s="155"/>
      <c r="M280" s="155"/>
      <c r="N280" s="155"/>
      <c r="P280" s="54"/>
    </row>
    <row r="281" spans="1:16">
      <c r="A281" s="151"/>
      <c r="B281" s="152"/>
      <c r="C281" s="152"/>
      <c r="D281" s="153"/>
      <c r="E281" s="153"/>
      <c r="F281" s="152"/>
      <c r="G281" s="155"/>
      <c r="H281" s="155"/>
      <c r="I281" s="155"/>
      <c r="J281" s="155"/>
      <c r="K281" s="155"/>
      <c r="L281" s="155"/>
      <c r="M281" s="155"/>
      <c r="N281" s="155"/>
      <c r="P281" s="54"/>
    </row>
    <row r="282" spans="1:16">
      <c r="A282" s="151"/>
      <c r="B282" s="152"/>
      <c r="C282" s="152"/>
      <c r="D282" s="153"/>
      <c r="E282" s="153"/>
      <c r="F282" s="152"/>
      <c r="G282" s="155"/>
      <c r="H282" s="155"/>
      <c r="I282" s="155"/>
      <c r="J282" s="155"/>
      <c r="K282" s="155"/>
      <c r="L282" s="155"/>
      <c r="M282" s="155"/>
      <c r="N282" s="155"/>
      <c r="P282" s="54"/>
    </row>
    <row r="283" spans="1:16">
      <c r="A283" s="151"/>
      <c r="B283" s="152"/>
      <c r="C283" s="152"/>
      <c r="D283" s="153"/>
      <c r="E283" s="153"/>
      <c r="F283" s="152"/>
      <c r="G283" s="155"/>
      <c r="H283" s="155"/>
      <c r="I283" s="155"/>
      <c r="J283" s="155"/>
      <c r="K283" s="155"/>
      <c r="L283" s="155"/>
      <c r="M283" s="155"/>
      <c r="N283" s="155"/>
      <c r="P283" s="54"/>
    </row>
    <row r="284" spans="1:16">
      <c r="A284" s="151"/>
      <c r="B284" s="152"/>
      <c r="C284" s="152"/>
      <c r="D284" s="153"/>
      <c r="E284" s="153"/>
      <c r="F284" s="152"/>
      <c r="G284" s="155"/>
      <c r="H284" s="155"/>
      <c r="I284" s="155"/>
      <c r="J284" s="155"/>
      <c r="K284" s="155"/>
      <c r="L284" s="155"/>
      <c r="M284" s="155"/>
      <c r="N284" s="155"/>
      <c r="P284" s="54"/>
    </row>
    <row r="285" spans="1:16">
      <c r="A285" s="151"/>
      <c r="B285" s="152"/>
      <c r="C285" s="152"/>
      <c r="D285" s="153"/>
      <c r="E285" s="153"/>
      <c r="F285" s="152"/>
      <c r="G285" s="155"/>
      <c r="H285" s="155"/>
      <c r="I285" s="155"/>
      <c r="J285" s="155"/>
      <c r="K285" s="155"/>
      <c r="L285" s="155"/>
      <c r="M285" s="155"/>
      <c r="N285" s="155"/>
      <c r="P285" s="54"/>
    </row>
    <row r="286" spans="1:16">
      <c r="A286" s="151"/>
      <c r="B286" s="152"/>
      <c r="C286" s="152"/>
      <c r="D286" s="153"/>
      <c r="E286" s="153"/>
      <c r="F286" s="152"/>
      <c r="G286" s="155"/>
      <c r="H286" s="155"/>
      <c r="I286" s="155"/>
      <c r="J286" s="155"/>
      <c r="K286" s="155"/>
      <c r="L286" s="155"/>
      <c r="M286" s="155"/>
      <c r="N286" s="155"/>
      <c r="P286" s="54"/>
    </row>
    <row r="287" spans="1:16">
      <c r="A287" s="151"/>
      <c r="B287" s="152"/>
      <c r="C287" s="152"/>
      <c r="D287" s="153"/>
      <c r="E287" s="153"/>
      <c r="F287" s="152"/>
      <c r="G287" s="155"/>
      <c r="H287" s="155"/>
      <c r="I287" s="155"/>
      <c r="J287" s="155"/>
      <c r="K287" s="155"/>
      <c r="L287" s="155"/>
      <c r="M287" s="155"/>
      <c r="N287" s="155"/>
      <c r="P287" s="54"/>
    </row>
    <row r="288" spans="1:16">
      <c r="A288" s="151"/>
      <c r="B288" s="152"/>
      <c r="C288" s="152"/>
      <c r="D288" s="153"/>
      <c r="E288" s="153"/>
      <c r="F288" s="152"/>
      <c r="G288" s="155"/>
      <c r="H288" s="155"/>
      <c r="I288" s="155"/>
      <c r="J288" s="155"/>
      <c r="K288" s="155"/>
      <c r="L288" s="155"/>
      <c r="M288" s="155"/>
      <c r="N288" s="155"/>
      <c r="P288" s="54"/>
    </row>
    <row r="289" spans="1:16">
      <c r="A289" s="151"/>
      <c r="B289" s="152"/>
      <c r="C289" s="152"/>
      <c r="D289" s="153"/>
      <c r="E289" s="153"/>
      <c r="F289" s="152"/>
      <c r="G289" s="155"/>
      <c r="H289" s="155"/>
      <c r="I289" s="155"/>
      <c r="J289" s="155"/>
      <c r="K289" s="155"/>
      <c r="L289" s="155"/>
      <c r="M289" s="155"/>
      <c r="N289" s="155"/>
      <c r="P289" s="54"/>
    </row>
    <row r="290" spans="1:16">
      <c r="A290" s="151"/>
      <c r="B290" s="152"/>
      <c r="C290" s="152"/>
      <c r="D290" s="153"/>
      <c r="E290" s="153"/>
      <c r="F290" s="152"/>
      <c r="G290" s="155"/>
      <c r="H290" s="155"/>
      <c r="I290" s="155"/>
      <c r="J290" s="155"/>
      <c r="K290" s="155"/>
      <c r="L290" s="155"/>
      <c r="M290" s="155"/>
      <c r="N290" s="155"/>
      <c r="P290" s="54"/>
    </row>
    <row r="291" spans="1:16">
      <c r="A291" s="151"/>
      <c r="B291" s="152"/>
      <c r="C291" s="152"/>
      <c r="D291" s="153"/>
      <c r="E291" s="153"/>
      <c r="F291" s="152"/>
      <c r="G291" s="155"/>
      <c r="H291" s="155"/>
      <c r="I291" s="155"/>
      <c r="J291" s="155"/>
      <c r="K291" s="155"/>
      <c r="L291" s="155"/>
      <c r="M291" s="155"/>
      <c r="N291" s="155"/>
    </row>
    <row r="292" spans="1:16">
      <c r="A292" s="151"/>
      <c r="B292" s="152"/>
      <c r="C292" s="152"/>
      <c r="D292" s="153"/>
      <c r="E292" s="153"/>
      <c r="F292" s="152"/>
      <c r="G292" s="155"/>
      <c r="H292" s="155"/>
      <c r="I292" s="155"/>
      <c r="J292" s="155"/>
      <c r="K292" s="155"/>
      <c r="L292" s="155"/>
      <c r="M292" s="155"/>
      <c r="N292" s="155"/>
    </row>
    <row r="293" spans="1:16">
      <c r="A293" s="151"/>
      <c r="B293" s="152"/>
      <c r="C293" s="152"/>
      <c r="D293" s="153"/>
      <c r="E293" s="153"/>
      <c r="F293" s="152"/>
      <c r="G293" s="155"/>
      <c r="H293" s="155"/>
      <c r="I293" s="155"/>
      <c r="J293" s="155"/>
      <c r="K293" s="155"/>
      <c r="L293" s="155"/>
      <c r="M293" s="155"/>
      <c r="N293" s="155"/>
    </row>
    <row r="294" spans="1:16">
      <c r="A294" s="151"/>
      <c r="B294" s="152"/>
      <c r="C294" s="152"/>
      <c r="D294" s="153"/>
      <c r="E294" s="153"/>
      <c r="F294" s="152"/>
      <c r="G294" s="155"/>
      <c r="H294" s="155"/>
      <c r="I294" s="155"/>
      <c r="J294" s="155"/>
      <c r="K294" s="155"/>
      <c r="L294" s="155"/>
      <c r="M294" s="155"/>
      <c r="N294" s="155"/>
    </row>
    <row r="295" spans="1:16">
      <c r="A295" s="151"/>
      <c r="B295" s="152"/>
      <c r="C295" s="152"/>
      <c r="D295" s="153"/>
      <c r="E295" s="153"/>
      <c r="F295" s="152"/>
      <c r="G295" s="155"/>
      <c r="H295" s="155"/>
      <c r="I295" s="155"/>
      <c r="J295" s="155"/>
      <c r="K295" s="155"/>
      <c r="L295" s="155"/>
      <c r="M295" s="155"/>
      <c r="N295" s="155"/>
    </row>
    <row r="296" spans="1:16">
      <c r="A296" s="151"/>
      <c r="B296" s="152"/>
      <c r="C296" s="152"/>
      <c r="D296" s="153"/>
      <c r="E296" s="153"/>
      <c r="F296" s="152"/>
      <c r="G296" s="155"/>
      <c r="H296" s="155"/>
      <c r="I296" s="155"/>
      <c r="J296" s="155"/>
      <c r="K296" s="155"/>
      <c r="L296" s="155"/>
      <c r="M296" s="155"/>
      <c r="N296" s="155"/>
    </row>
    <row r="297" spans="1:16">
      <c r="A297" s="151"/>
      <c r="B297" s="152"/>
      <c r="C297" s="152"/>
      <c r="D297" s="153"/>
      <c r="E297" s="153"/>
      <c r="F297" s="152"/>
      <c r="G297" s="155"/>
      <c r="H297" s="155"/>
      <c r="I297" s="155"/>
      <c r="J297" s="155"/>
      <c r="K297" s="155"/>
      <c r="L297" s="155"/>
      <c r="M297" s="155"/>
      <c r="N297" s="155"/>
    </row>
    <row r="298" spans="1:16">
      <c r="A298" s="151"/>
      <c r="B298" s="152"/>
      <c r="C298" s="152"/>
      <c r="D298" s="153"/>
      <c r="E298" s="153"/>
      <c r="F298" s="152"/>
      <c r="G298" s="155"/>
      <c r="H298" s="155"/>
      <c r="I298" s="155"/>
      <c r="J298" s="155"/>
      <c r="K298" s="155"/>
      <c r="L298" s="155"/>
      <c r="M298" s="155"/>
      <c r="N298" s="155"/>
    </row>
    <row r="299" spans="1:16">
      <c r="A299" s="151"/>
      <c r="B299" s="152"/>
      <c r="C299" s="152"/>
      <c r="D299" s="153"/>
      <c r="E299" s="153"/>
      <c r="F299" s="152"/>
      <c r="G299" s="155"/>
      <c r="H299" s="155"/>
      <c r="I299" s="155"/>
      <c r="J299" s="155"/>
      <c r="K299" s="155"/>
      <c r="L299" s="155"/>
      <c r="M299" s="155"/>
      <c r="N299" s="155"/>
    </row>
    <row r="300" spans="1:16">
      <c r="A300" s="151"/>
      <c r="B300" s="152"/>
      <c r="C300" s="152"/>
      <c r="D300" s="153"/>
      <c r="E300" s="153"/>
      <c r="F300" s="152"/>
      <c r="G300" s="155"/>
      <c r="H300" s="155"/>
      <c r="I300" s="155"/>
      <c r="J300" s="155"/>
      <c r="K300" s="155"/>
      <c r="L300" s="155"/>
      <c r="M300" s="155"/>
      <c r="N300" s="155"/>
    </row>
    <row r="301" spans="1:16">
      <c r="A301" s="151"/>
      <c r="B301" s="152"/>
      <c r="C301" s="152"/>
      <c r="D301" s="153"/>
      <c r="E301" s="153"/>
      <c r="F301" s="152"/>
      <c r="G301" s="155"/>
      <c r="H301" s="155"/>
      <c r="I301" s="155"/>
      <c r="J301" s="155"/>
      <c r="K301" s="155"/>
      <c r="L301" s="155"/>
      <c r="M301" s="155"/>
      <c r="N301" s="155"/>
    </row>
    <row r="302" spans="1:16">
      <c r="A302" s="151"/>
      <c r="B302" s="152"/>
      <c r="C302" s="152"/>
      <c r="D302" s="153"/>
      <c r="E302" s="153"/>
      <c r="F302" s="152"/>
      <c r="G302" s="155"/>
      <c r="H302" s="155"/>
      <c r="I302" s="155"/>
      <c r="J302" s="155"/>
      <c r="K302" s="155"/>
      <c r="L302" s="155"/>
      <c r="M302" s="155"/>
      <c r="N302" s="155"/>
    </row>
    <row r="303" spans="1:16">
      <c r="A303" s="151"/>
      <c r="B303" s="152"/>
      <c r="C303" s="152"/>
      <c r="D303" s="153"/>
      <c r="E303" s="153"/>
      <c r="F303" s="152"/>
      <c r="G303" s="155"/>
      <c r="H303" s="155"/>
      <c r="I303" s="155"/>
      <c r="J303" s="155"/>
      <c r="K303" s="155"/>
      <c r="L303" s="155"/>
      <c r="M303" s="155"/>
      <c r="N303" s="155"/>
    </row>
    <row r="304" spans="1:16">
      <c r="A304" s="151"/>
      <c r="B304" s="152"/>
      <c r="C304" s="152"/>
      <c r="D304" s="153"/>
      <c r="E304" s="153"/>
      <c r="F304" s="152"/>
      <c r="G304" s="155"/>
      <c r="H304" s="155"/>
      <c r="I304" s="155"/>
      <c r="J304" s="155"/>
      <c r="K304" s="155"/>
      <c r="L304" s="155"/>
      <c r="M304" s="155"/>
      <c r="N304" s="155"/>
    </row>
  </sheetData>
  <autoFilter ref="A4:P254"/>
  <mergeCells count="4">
    <mergeCell ref="O2:O3"/>
    <mergeCell ref="P2:P3"/>
    <mergeCell ref="G2:N2"/>
    <mergeCell ref="G3:N3"/>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V304"/>
  <sheetViews>
    <sheetView showGridLines="0" workbookViewId="0">
      <selection activeCell="S4" sqref="S4"/>
    </sheetView>
  </sheetViews>
  <sheetFormatPr baseColWidth="10" defaultColWidth="9" defaultRowHeight="12"/>
  <cols>
    <col min="1" max="1" width="5.875" style="112" bestFit="1" customWidth="1"/>
    <col min="2" max="3" width="11.5" style="3" customWidth="1"/>
    <col min="4" max="4" width="12" style="2" bestFit="1" customWidth="1"/>
    <col min="5" max="5" width="11.875" style="2" bestFit="1" customWidth="1"/>
    <col min="6" max="6" width="12.375" style="3" bestFit="1" customWidth="1"/>
    <col min="7" max="7" width="10.125" style="2" bestFit="1" customWidth="1"/>
    <col min="8" max="8" width="7.75" style="2" bestFit="1" customWidth="1"/>
    <col min="9" max="9" width="11.875" style="2" bestFit="1" customWidth="1"/>
    <col min="10" max="10" width="7.625" style="2" bestFit="1" customWidth="1"/>
    <col min="11" max="11" width="12.75" style="2" bestFit="1" customWidth="1"/>
    <col min="12" max="12" width="9.5" style="2" bestFit="1" customWidth="1"/>
    <col min="13" max="13" width="12.375" style="2" bestFit="1" customWidth="1"/>
    <col min="14" max="14" width="10.875" style="2" bestFit="1" customWidth="1"/>
    <col min="15" max="15" width="8.25" style="2" bestFit="1" customWidth="1"/>
    <col min="16" max="16" width="10.125" style="2" bestFit="1" customWidth="1"/>
    <col min="17" max="17" width="11.625" style="2" bestFit="1" customWidth="1"/>
    <col min="18" max="18" width="11.875" style="2" bestFit="1" customWidth="1"/>
    <col min="19" max="19" width="7.875" style="2" bestFit="1" customWidth="1"/>
    <col min="20" max="20" width="7.875" style="2" customWidth="1"/>
    <col min="21" max="22" width="15.25" style="80" bestFit="1" customWidth="1"/>
    <col min="23" max="16384" width="9" style="2"/>
  </cols>
  <sheetData>
    <row r="1" spans="1:22" s="1" customFormat="1" ht="12" customHeight="1">
      <c r="A1" s="109"/>
      <c r="B1" s="113" t="s">
        <v>125</v>
      </c>
      <c r="C1" s="113"/>
      <c r="D1" s="113"/>
      <c r="E1" s="134"/>
      <c r="F1" s="114"/>
      <c r="G1" s="24"/>
      <c r="H1" s="24"/>
      <c r="I1" s="24"/>
      <c r="J1" s="24"/>
      <c r="K1" s="24"/>
      <c r="L1" s="24"/>
      <c r="M1" s="24"/>
      <c r="N1" s="24"/>
      <c r="O1" s="24"/>
      <c r="P1" s="24"/>
      <c r="Q1" s="24"/>
      <c r="R1" s="24"/>
      <c r="S1" s="24"/>
      <c r="T1" s="70"/>
      <c r="U1" s="81"/>
      <c r="V1" s="81"/>
    </row>
    <row r="2" spans="1:22" s="1" customFormat="1" ht="12" customHeight="1">
      <c r="A2" s="107"/>
      <c r="B2" s="102"/>
      <c r="C2" s="102" t="s">
        <v>246</v>
      </c>
      <c r="D2" s="102"/>
      <c r="E2" s="102"/>
      <c r="F2" s="103"/>
      <c r="G2" s="940" t="s">
        <v>6</v>
      </c>
      <c r="H2" s="941"/>
      <c r="I2" s="941"/>
      <c r="J2" s="941"/>
      <c r="K2" s="941"/>
      <c r="L2" s="941"/>
      <c r="M2" s="941"/>
      <c r="N2" s="941"/>
      <c r="O2" s="941"/>
      <c r="P2" s="941"/>
      <c r="Q2" s="941"/>
      <c r="R2" s="941"/>
      <c r="S2" s="941"/>
      <c r="T2" s="942"/>
      <c r="U2" s="955" t="s">
        <v>2</v>
      </c>
      <c r="V2" s="955" t="s">
        <v>3</v>
      </c>
    </row>
    <row r="3" spans="1:22" s="1" customFormat="1" ht="12" customHeight="1">
      <c r="A3" s="107"/>
      <c r="B3" s="105"/>
      <c r="C3" s="105"/>
      <c r="D3" s="105"/>
      <c r="E3" s="105"/>
      <c r="F3" s="106"/>
      <c r="G3" s="943" t="s">
        <v>23</v>
      </c>
      <c r="H3" s="944"/>
      <c r="I3" s="944"/>
      <c r="J3" s="944"/>
      <c r="K3" s="944"/>
      <c r="L3" s="944"/>
      <c r="M3" s="944"/>
      <c r="N3" s="944"/>
      <c r="O3" s="944"/>
      <c r="P3" s="944"/>
      <c r="Q3" s="944"/>
      <c r="R3" s="944"/>
      <c r="S3" s="944"/>
      <c r="T3" s="945"/>
      <c r="U3" s="955"/>
      <c r="V3" s="955"/>
    </row>
    <row r="4" spans="1:22" s="1" customFormat="1" ht="24">
      <c r="A4" s="108" t="s">
        <v>126</v>
      </c>
      <c r="B4" s="100" t="s">
        <v>234</v>
      </c>
      <c r="C4" s="100" t="s">
        <v>241</v>
      </c>
      <c r="D4" s="100" t="s">
        <v>254</v>
      </c>
      <c r="E4" s="100" t="s">
        <v>48</v>
      </c>
      <c r="F4" s="100" t="s">
        <v>229</v>
      </c>
      <c r="G4" s="25" t="s">
        <v>161</v>
      </c>
      <c r="H4" s="26" t="s">
        <v>162</v>
      </c>
      <c r="I4" s="26" t="s">
        <v>159</v>
      </c>
      <c r="J4" s="26" t="s">
        <v>285</v>
      </c>
      <c r="K4" s="26" t="s">
        <v>163</v>
      </c>
      <c r="L4" s="26" t="s">
        <v>164</v>
      </c>
      <c r="M4" s="26" t="s">
        <v>286</v>
      </c>
      <c r="N4" s="26" t="s">
        <v>160</v>
      </c>
      <c r="O4" s="26" t="s">
        <v>165</v>
      </c>
      <c r="P4" s="26" t="s">
        <v>166</v>
      </c>
      <c r="Q4" s="26" t="s">
        <v>167</v>
      </c>
      <c r="R4" s="26" t="s">
        <v>168</v>
      </c>
      <c r="S4" s="26" t="s">
        <v>169</v>
      </c>
      <c r="T4" s="144" t="s">
        <v>50</v>
      </c>
      <c r="U4" s="34" t="s">
        <v>283</v>
      </c>
      <c r="V4" s="79" t="s">
        <v>123</v>
      </c>
    </row>
    <row r="5" spans="1:22" ht="12" customHeight="1">
      <c r="A5" s="110">
        <v>1</v>
      </c>
      <c r="B5" s="67" t="s">
        <v>239</v>
      </c>
      <c r="C5" s="16" t="s">
        <v>243</v>
      </c>
      <c r="D5" s="16" t="s">
        <v>251</v>
      </c>
      <c r="E5" s="17" t="s">
        <v>207</v>
      </c>
      <c r="F5" s="46" t="s">
        <v>89</v>
      </c>
      <c r="G5" s="50">
        <v>1</v>
      </c>
      <c r="H5" s="51">
        <v>1</v>
      </c>
      <c r="I5" s="51"/>
      <c r="J5" s="51">
        <v>1</v>
      </c>
      <c r="K5" s="51">
        <v>1</v>
      </c>
      <c r="L5" s="51">
        <v>1</v>
      </c>
      <c r="M5" s="51"/>
      <c r="N5" s="51">
        <v>1</v>
      </c>
      <c r="O5" s="51">
        <v>1</v>
      </c>
      <c r="P5" s="51">
        <v>1</v>
      </c>
      <c r="Q5" s="51">
        <v>1</v>
      </c>
      <c r="R5" s="51"/>
      <c r="S5" s="51"/>
      <c r="T5" s="132"/>
      <c r="U5" s="82" t="s">
        <v>50</v>
      </c>
      <c r="V5" s="82" t="s">
        <v>108</v>
      </c>
    </row>
    <row r="6" spans="1:22" ht="12" customHeight="1">
      <c r="A6" s="110">
        <v>2</v>
      </c>
      <c r="B6" s="66" t="s">
        <v>237</v>
      </c>
      <c r="C6" s="6" t="s">
        <v>244</v>
      </c>
      <c r="D6" s="6" t="s">
        <v>247</v>
      </c>
      <c r="E6" s="7" t="s">
        <v>207</v>
      </c>
      <c r="F6" s="47" t="s">
        <v>0</v>
      </c>
      <c r="G6" s="53">
        <v>1</v>
      </c>
      <c r="H6" s="54">
        <v>1</v>
      </c>
      <c r="I6" s="54">
        <v>1</v>
      </c>
      <c r="J6" s="54">
        <v>1</v>
      </c>
      <c r="K6" s="54">
        <v>1</v>
      </c>
      <c r="L6" s="54">
        <v>1</v>
      </c>
      <c r="M6" s="54">
        <v>1</v>
      </c>
      <c r="N6" s="54">
        <v>1</v>
      </c>
      <c r="O6" s="54">
        <v>1</v>
      </c>
      <c r="P6" s="54">
        <v>1</v>
      </c>
      <c r="Q6" s="54"/>
      <c r="R6" s="54"/>
      <c r="S6" s="54"/>
      <c r="T6" s="54"/>
      <c r="U6" s="83" t="s">
        <v>98</v>
      </c>
      <c r="V6" s="83" t="s">
        <v>108</v>
      </c>
    </row>
    <row r="7" spans="1:22" ht="12" customHeight="1">
      <c r="A7" s="110">
        <v>3</v>
      </c>
      <c r="B7" s="66" t="s">
        <v>50</v>
      </c>
      <c r="C7" s="6" t="s">
        <v>244</v>
      </c>
      <c r="D7" s="6" t="s">
        <v>249</v>
      </c>
      <c r="E7" s="7" t="s">
        <v>207</v>
      </c>
      <c r="F7" s="47" t="s">
        <v>0</v>
      </c>
      <c r="G7" s="53">
        <v>1</v>
      </c>
      <c r="H7" s="54">
        <v>1</v>
      </c>
      <c r="I7" s="54">
        <v>1</v>
      </c>
      <c r="J7" s="54">
        <v>1</v>
      </c>
      <c r="K7" s="54">
        <v>1</v>
      </c>
      <c r="L7" s="54">
        <v>1</v>
      </c>
      <c r="M7" s="54">
        <v>1</v>
      </c>
      <c r="N7" s="54">
        <v>1</v>
      </c>
      <c r="O7" s="54">
        <v>1</v>
      </c>
      <c r="P7" s="54">
        <v>1</v>
      </c>
      <c r="Q7" s="54">
        <v>1</v>
      </c>
      <c r="R7" s="54">
        <v>1</v>
      </c>
      <c r="S7" s="54"/>
      <c r="T7" s="54"/>
      <c r="U7" s="83" t="s">
        <v>98</v>
      </c>
      <c r="V7" s="83" t="s">
        <v>108</v>
      </c>
    </row>
    <row r="8" spans="1:22" ht="12" customHeight="1">
      <c r="A8" s="110">
        <v>4</v>
      </c>
      <c r="B8" s="66" t="s">
        <v>236</v>
      </c>
      <c r="C8" s="6" t="s">
        <v>243</v>
      </c>
      <c r="D8" s="6" t="s">
        <v>248</v>
      </c>
      <c r="E8" s="7" t="s">
        <v>207</v>
      </c>
      <c r="F8" s="47" t="s">
        <v>89</v>
      </c>
      <c r="G8" s="53">
        <v>1</v>
      </c>
      <c r="H8" s="54">
        <v>1</v>
      </c>
      <c r="I8" s="54">
        <v>1</v>
      </c>
      <c r="J8" s="54">
        <v>1</v>
      </c>
      <c r="K8" s="54">
        <v>1</v>
      </c>
      <c r="L8" s="54">
        <v>1</v>
      </c>
      <c r="M8" s="54">
        <v>1</v>
      </c>
      <c r="N8" s="54">
        <v>1</v>
      </c>
      <c r="O8" s="54">
        <v>1</v>
      </c>
      <c r="P8" s="54">
        <v>1</v>
      </c>
      <c r="Q8" s="54">
        <v>1</v>
      </c>
      <c r="R8" s="54">
        <v>1</v>
      </c>
      <c r="S8" s="54">
        <v>1</v>
      </c>
      <c r="T8" s="54"/>
      <c r="U8" s="83" t="s">
        <v>100</v>
      </c>
      <c r="V8" s="83" t="s">
        <v>108</v>
      </c>
    </row>
    <row r="9" spans="1:22" ht="12" customHeight="1">
      <c r="A9" s="110">
        <v>5</v>
      </c>
      <c r="B9" s="66" t="s">
        <v>236</v>
      </c>
      <c r="C9" s="6" t="s">
        <v>243</v>
      </c>
      <c r="D9" s="6" t="s">
        <v>250</v>
      </c>
      <c r="E9" s="7" t="s">
        <v>207</v>
      </c>
      <c r="F9" s="47" t="s">
        <v>89</v>
      </c>
      <c r="G9" s="53">
        <v>1</v>
      </c>
      <c r="H9" s="54">
        <v>1</v>
      </c>
      <c r="I9" s="54">
        <v>1</v>
      </c>
      <c r="J9" s="54">
        <v>1</v>
      </c>
      <c r="K9" s="54">
        <v>1</v>
      </c>
      <c r="L9" s="54">
        <v>1</v>
      </c>
      <c r="M9" s="54"/>
      <c r="N9" s="54">
        <v>1</v>
      </c>
      <c r="O9" s="54">
        <v>1</v>
      </c>
      <c r="P9" s="54">
        <v>1</v>
      </c>
      <c r="Q9" s="54">
        <v>1</v>
      </c>
      <c r="R9" s="54">
        <v>1</v>
      </c>
      <c r="S9" s="54">
        <v>1</v>
      </c>
      <c r="T9" s="54"/>
      <c r="U9" s="83" t="s">
        <v>100</v>
      </c>
      <c r="V9" s="83" t="s">
        <v>108</v>
      </c>
    </row>
    <row r="10" spans="1:22" ht="12" customHeight="1">
      <c r="A10" s="110">
        <v>6</v>
      </c>
      <c r="B10" s="66" t="s">
        <v>236</v>
      </c>
      <c r="C10" s="6" t="s">
        <v>242</v>
      </c>
      <c r="D10" s="6" t="s">
        <v>247</v>
      </c>
      <c r="E10" s="7" t="s">
        <v>207</v>
      </c>
      <c r="F10" s="47" t="s">
        <v>0</v>
      </c>
      <c r="G10" s="53">
        <v>1</v>
      </c>
      <c r="H10" s="54">
        <v>1</v>
      </c>
      <c r="I10" s="54">
        <v>1</v>
      </c>
      <c r="J10" s="54">
        <v>1</v>
      </c>
      <c r="K10" s="54">
        <v>1</v>
      </c>
      <c r="L10" s="54">
        <v>1</v>
      </c>
      <c r="M10" s="54">
        <v>1</v>
      </c>
      <c r="N10" s="54">
        <v>1</v>
      </c>
      <c r="O10" s="54">
        <v>1</v>
      </c>
      <c r="P10" s="54">
        <v>1</v>
      </c>
      <c r="Q10" s="54">
        <v>1</v>
      </c>
      <c r="R10" s="54">
        <v>1</v>
      </c>
      <c r="S10" s="54">
        <v>1</v>
      </c>
      <c r="T10" s="54"/>
      <c r="U10" s="83" t="s">
        <v>50</v>
      </c>
      <c r="V10" s="83" t="s">
        <v>108</v>
      </c>
    </row>
    <row r="11" spans="1:22" ht="12" customHeight="1">
      <c r="A11" s="110">
        <v>7</v>
      </c>
      <c r="B11" s="66" t="s">
        <v>236</v>
      </c>
      <c r="C11" s="6" t="s">
        <v>244</v>
      </c>
      <c r="D11" s="6" t="s">
        <v>248</v>
      </c>
      <c r="E11" s="7" t="s">
        <v>207</v>
      </c>
      <c r="F11" s="47" t="s">
        <v>0</v>
      </c>
      <c r="G11" s="53">
        <v>1</v>
      </c>
      <c r="H11" s="54">
        <v>1</v>
      </c>
      <c r="I11" s="54">
        <v>1</v>
      </c>
      <c r="J11" s="54">
        <v>1</v>
      </c>
      <c r="K11" s="54">
        <v>1</v>
      </c>
      <c r="L11" s="54">
        <v>1</v>
      </c>
      <c r="M11" s="54">
        <v>1</v>
      </c>
      <c r="N11" s="54">
        <v>1</v>
      </c>
      <c r="O11" s="54">
        <v>1</v>
      </c>
      <c r="P11" s="54">
        <v>1</v>
      </c>
      <c r="Q11" s="54">
        <v>1</v>
      </c>
      <c r="R11" s="54">
        <v>1</v>
      </c>
      <c r="S11" s="54"/>
      <c r="T11" s="54"/>
      <c r="U11" s="83" t="s">
        <v>98</v>
      </c>
      <c r="V11" s="83" t="s">
        <v>108</v>
      </c>
    </row>
    <row r="12" spans="1:22" ht="12" customHeight="1">
      <c r="A12" s="110">
        <v>8</v>
      </c>
      <c r="B12" s="66" t="s">
        <v>50</v>
      </c>
      <c r="C12" s="6" t="s">
        <v>242</v>
      </c>
      <c r="D12" s="6" t="s">
        <v>247</v>
      </c>
      <c r="E12" s="7" t="s">
        <v>207</v>
      </c>
      <c r="F12" s="47" t="s">
        <v>0</v>
      </c>
      <c r="G12" s="53">
        <v>1</v>
      </c>
      <c r="H12" s="54">
        <v>1</v>
      </c>
      <c r="I12" s="54">
        <v>1</v>
      </c>
      <c r="J12" s="54">
        <v>1</v>
      </c>
      <c r="K12" s="54">
        <v>1</v>
      </c>
      <c r="L12" s="54">
        <v>1</v>
      </c>
      <c r="M12" s="54">
        <v>1</v>
      </c>
      <c r="N12" s="54">
        <v>1</v>
      </c>
      <c r="O12" s="54">
        <v>1</v>
      </c>
      <c r="P12" s="54">
        <v>1</v>
      </c>
      <c r="Q12" s="54">
        <v>1</v>
      </c>
      <c r="R12" s="54">
        <v>1</v>
      </c>
      <c r="S12" s="54"/>
      <c r="T12" s="54"/>
      <c r="U12" s="83" t="s">
        <v>100</v>
      </c>
      <c r="V12" s="83" t="s">
        <v>50</v>
      </c>
    </row>
    <row r="13" spans="1:22" ht="12" customHeight="1">
      <c r="A13" s="110">
        <v>9</v>
      </c>
      <c r="B13" s="66" t="s">
        <v>236</v>
      </c>
      <c r="C13" s="6" t="s">
        <v>243</v>
      </c>
      <c r="D13" s="6" t="s">
        <v>250</v>
      </c>
      <c r="E13" s="7" t="s">
        <v>207</v>
      </c>
      <c r="F13" s="47" t="s">
        <v>89</v>
      </c>
      <c r="G13" s="53">
        <v>1</v>
      </c>
      <c r="H13" s="54">
        <v>1</v>
      </c>
      <c r="I13" s="54">
        <v>1</v>
      </c>
      <c r="J13" s="54">
        <v>1</v>
      </c>
      <c r="K13" s="54">
        <v>1</v>
      </c>
      <c r="L13" s="54">
        <v>1</v>
      </c>
      <c r="M13" s="54">
        <v>1</v>
      </c>
      <c r="N13" s="54">
        <v>1</v>
      </c>
      <c r="O13" s="54">
        <v>1</v>
      </c>
      <c r="P13" s="54">
        <v>1</v>
      </c>
      <c r="Q13" s="54">
        <v>1</v>
      </c>
      <c r="R13" s="54">
        <v>1</v>
      </c>
      <c r="S13" s="54">
        <v>1</v>
      </c>
      <c r="T13" s="54">
        <v>1</v>
      </c>
      <c r="U13" s="83" t="s">
        <v>50</v>
      </c>
      <c r="V13" s="83" t="s">
        <v>108</v>
      </c>
    </row>
    <row r="14" spans="1:22" ht="12" customHeight="1">
      <c r="A14" s="110">
        <v>10</v>
      </c>
      <c r="B14" s="66" t="s">
        <v>50</v>
      </c>
      <c r="C14" s="6" t="s">
        <v>242</v>
      </c>
      <c r="D14" s="6" t="s">
        <v>249</v>
      </c>
      <c r="E14" s="7" t="s">
        <v>207</v>
      </c>
      <c r="F14" s="47" t="s">
        <v>90</v>
      </c>
      <c r="G14" s="53">
        <v>1</v>
      </c>
      <c r="H14" s="54">
        <v>1</v>
      </c>
      <c r="I14" s="54">
        <v>1</v>
      </c>
      <c r="J14" s="54">
        <v>1</v>
      </c>
      <c r="K14" s="54">
        <v>1</v>
      </c>
      <c r="L14" s="54">
        <v>1</v>
      </c>
      <c r="M14" s="54">
        <v>1</v>
      </c>
      <c r="N14" s="54">
        <v>1</v>
      </c>
      <c r="O14" s="54">
        <v>1</v>
      </c>
      <c r="P14" s="54">
        <v>1</v>
      </c>
      <c r="Q14" s="54">
        <v>1</v>
      </c>
      <c r="R14" s="54"/>
      <c r="S14" s="54">
        <v>1</v>
      </c>
      <c r="T14" s="54"/>
      <c r="U14" s="83" t="s">
        <v>101</v>
      </c>
      <c r="V14" s="83" t="s">
        <v>108</v>
      </c>
    </row>
    <row r="15" spans="1:22" ht="12" customHeight="1">
      <c r="A15" s="110">
        <v>11</v>
      </c>
      <c r="B15" s="66" t="s">
        <v>239</v>
      </c>
      <c r="C15" s="6" t="s">
        <v>243</v>
      </c>
      <c r="D15" s="6" t="s">
        <v>247</v>
      </c>
      <c r="E15" s="7" t="s">
        <v>207</v>
      </c>
      <c r="F15" s="47" t="s">
        <v>0</v>
      </c>
      <c r="G15" s="53">
        <v>1</v>
      </c>
      <c r="H15" s="54">
        <v>1</v>
      </c>
      <c r="I15" s="54">
        <v>1</v>
      </c>
      <c r="J15" s="54">
        <v>1</v>
      </c>
      <c r="K15" s="54"/>
      <c r="L15" s="54">
        <v>1</v>
      </c>
      <c r="M15" s="54">
        <v>1</v>
      </c>
      <c r="N15" s="54">
        <v>1</v>
      </c>
      <c r="O15" s="54"/>
      <c r="P15" s="54">
        <v>1</v>
      </c>
      <c r="Q15" s="54">
        <v>1</v>
      </c>
      <c r="R15" s="54">
        <v>1</v>
      </c>
      <c r="S15" s="54"/>
      <c r="T15" s="54"/>
      <c r="U15" s="83" t="s">
        <v>101</v>
      </c>
      <c r="V15" s="83" t="s">
        <v>108</v>
      </c>
    </row>
    <row r="16" spans="1:22" ht="12" customHeight="1">
      <c r="A16" s="110">
        <v>12</v>
      </c>
      <c r="B16" s="66" t="s">
        <v>294</v>
      </c>
      <c r="C16" s="6" t="s">
        <v>242</v>
      </c>
      <c r="D16" s="6" t="s">
        <v>248</v>
      </c>
      <c r="E16" s="7" t="s">
        <v>207</v>
      </c>
      <c r="F16" s="47" t="s">
        <v>89</v>
      </c>
      <c r="G16" s="53">
        <v>1</v>
      </c>
      <c r="H16" s="54">
        <v>1</v>
      </c>
      <c r="I16" s="54">
        <v>1</v>
      </c>
      <c r="J16" s="54">
        <v>1</v>
      </c>
      <c r="K16" s="54">
        <v>1</v>
      </c>
      <c r="L16" s="54">
        <v>1</v>
      </c>
      <c r="M16" s="54">
        <v>1</v>
      </c>
      <c r="N16" s="54">
        <v>1</v>
      </c>
      <c r="O16" s="54">
        <v>1</v>
      </c>
      <c r="P16" s="54">
        <v>1</v>
      </c>
      <c r="Q16" s="54">
        <v>1</v>
      </c>
      <c r="R16" s="54">
        <v>1</v>
      </c>
      <c r="S16" s="54">
        <v>1</v>
      </c>
      <c r="T16" s="54"/>
      <c r="U16" s="83" t="s">
        <v>50</v>
      </c>
      <c r="V16" s="83" t="s">
        <v>50</v>
      </c>
    </row>
    <row r="17" spans="1:22" ht="12" customHeight="1">
      <c r="A17" s="110">
        <v>13</v>
      </c>
      <c r="B17" s="66" t="s">
        <v>294</v>
      </c>
      <c r="C17" s="47" t="s">
        <v>242</v>
      </c>
      <c r="D17" s="6" t="s">
        <v>249</v>
      </c>
      <c r="E17" s="47" t="s">
        <v>207</v>
      </c>
      <c r="F17" s="47" t="s">
        <v>90</v>
      </c>
      <c r="G17" s="53">
        <v>1</v>
      </c>
      <c r="H17" s="54">
        <v>1</v>
      </c>
      <c r="I17" s="54">
        <v>1</v>
      </c>
      <c r="J17" s="54">
        <v>1</v>
      </c>
      <c r="K17" s="54">
        <v>1</v>
      </c>
      <c r="L17" s="54">
        <v>1</v>
      </c>
      <c r="M17" s="54"/>
      <c r="N17" s="54">
        <v>1</v>
      </c>
      <c r="O17" s="54">
        <v>1</v>
      </c>
      <c r="P17" s="54">
        <v>1</v>
      </c>
      <c r="Q17" s="54">
        <v>1</v>
      </c>
      <c r="R17" s="54"/>
      <c r="S17" s="54"/>
      <c r="T17" s="54"/>
      <c r="U17" s="83" t="s">
        <v>100</v>
      </c>
      <c r="V17" s="83" t="s">
        <v>108</v>
      </c>
    </row>
    <row r="18" spans="1:22" ht="12" customHeight="1">
      <c r="A18" s="110">
        <v>14</v>
      </c>
      <c r="B18" s="66" t="s">
        <v>238</v>
      </c>
      <c r="C18" s="47" t="s">
        <v>243</v>
      </c>
      <c r="D18" s="6" t="s">
        <v>253</v>
      </c>
      <c r="E18" s="47" t="s">
        <v>207</v>
      </c>
      <c r="F18" s="47" t="s">
        <v>0</v>
      </c>
      <c r="G18" s="53">
        <v>1</v>
      </c>
      <c r="H18" s="54">
        <v>1</v>
      </c>
      <c r="I18" s="54">
        <v>1</v>
      </c>
      <c r="J18" s="54">
        <v>1</v>
      </c>
      <c r="K18" s="54"/>
      <c r="L18" s="54"/>
      <c r="M18" s="54">
        <v>1</v>
      </c>
      <c r="N18" s="54">
        <v>1</v>
      </c>
      <c r="O18" s="54"/>
      <c r="P18" s="54">
        <v>1</v>
      </c>
      <c r="Q18" s="54">
        <v>1</v>
      </c>
      <c r="R18" s="54">
        <v>1</v>
      </c>
      <c r="S18" s="54"/>
      <c r="T18" s="54"/>
      <c r="U18" s="83" t="s">
        <v>101</v>
      </c>
      <c r="V18" s="83" t="s">
        <v>114</v>
      </c>
    </row>
    <row r="19" spans="1:22" ht="12" customHeight="1">
      <c r="A19" s="110">
        <v>15</v>
      </c>
      <c r="B19" s="66" t="s">
        <v>240</v>
      </c>
      <c r="C19" s="6" t="s">
        <v>243</v>
      </c>
      <c r="D19" s="6" t="s">
        <v>252</v>
      </c>
      <c r="E19" s="7" t="s">
        <v>207</v>
      </c>
      <c r="F19" s="47" t="s">
        <v>89</v>
      </c>
      <c r="G19" s="53">
        <v>1</v>
      </c>
      <c r="H19" s="54">
        <v>1</v>
      </c>
      <c r="I19" s="54">
        <v>1</v>
      </c>
      <c r="J19" s="54">
        <v>1</v>
      </c>
      <c r="K19" s="54">
        <v>1</v>
      </c>
      <c r="L19" s="54">
        <v>1</v>
      </c>
      <c r="M19" s="54">
        <v>1</v>
      </c>
      <c r="N19" s="54">
        <v>1</v>
      </c>
      <c r="O19" s="54">
        <v>1</v>
      </c>
      <c r="P19" s="54">
        <v>1</v>
      </c>
      <c r="Q19" s="54">
        <v>1</v>
      </c>
      <c r="R19" s="54">
        <v>1</v>
      </c>
      <c r="S19" s="54">
        <v>1</v>
      </c>
      <c r="T19" s="54"/>
      <c r="U19" s="83" t="s">
        <v>74</v>
      </c>
      <c r="V19" s="83" t="s">
        <v>112</v>
      </c>
    </row>
    <row r="20" spans="1:22" ht="12" customHeight="1">
      <c r="A20" s="110">
        <v>16</v>
      </c>
      <c r="B20" s="66" t="s">
        <v>240</v>
      </c>
      <c r="C20" s="6" t="s">
        <v>245</v>
      </c>
      <c r="D20" s="6" t="s">
        <v>249</v>
      </c>
      <c r="E20" s="7" t="s">
        <v>207</v>
      </c>
      <c r="F20" s="47" t="s">
        <v>89</v>
      </c>
      <c r="G20" s="53">
        <v>1</v>
      </c>
      <c r="H20" s="54">
        <v>1</v>
      </c>
      <c r="I20" s="54">
        <v>1</v>
      </c>
      <c r="J20" s="54">
        <v>1</v>
      </c>
      <c r="K20" s="54">
        <v>1</v>
      </c>
      <c r="L20" s="54">
        <v>1</v>
      </c>
      <c r="M20" s="54">
        <v>1</v>
      </c>
      <c r="N20" s="54">
        <v>1</v>
      </c>
      <c r="O20" s="54">
        <v>1</v>
      </c>
      <c r="P20" s="54">
        <v>1</v>
      </c>
      <c r="Q20" s="54">
        <v>1</v>
      </c>
      <c r="R20" s="54">
        <v>1</v>
      </c>
      <c r="S20" s="54">
        <v>1</v>
      </c>
      <c r="T20" s="54"/>
      <c r="U20" s="83" t="s">
        <v>100</v>
      </c>
      <c r="V20" s="83" t="s">
        <v>108</v>
      </c>
    </row>
    <row r="21" spans="1:22" ht="12" customHeight="1">
      <c r="A21" s="110">
        <v>17</v>
      </c>
      <c r="B21" s="66" t="s">
        <v>240</v>
      </c>
      <c r="C21" s="6" t="s">
        <v>90</v>
      </c>
      <c r="D21" s="6" t="s">
        <v>249</v>
      </c>
      <c r="E21" s="7" t="s">
        <v>207</v>
      </c>
      <c r="F21" s="47" t="s">
        <v>0</v>
      </c>
      <c r="G21" s="53">
        <v>1</v>
      </c>
      <c r="H21" s="54">
        <v>1</v>
      </c>
      <c r="I21" s="54">
        <v>1</v>
      </c>
      <c r="J21" s="54">
        <v>1</v>
      </c>
      <c r="K21" s="54">
        <v>1</v>
      </c>
      <c r="L21" s="54">
        <v>1</v>
      </c>
      <c r="M21" s="54">
        <v>1</v>
      </c>
      <c r="N21" s="54">
        <v>1</v>
      </c>
      <c r="O21" s="54">
        <v>1</v>
      </c>
      <c r="P21" s="54">
        <v>1</v>
      </c>
      <c r="Q21" s="54">
        <v>1</v>
      </c>
      <c r="R21" s="54">
        <v>1</v>
      </c>
      <c r="S21" s="54">
        <v>1</v>
      </c>
      <c r="T21" s="54">
        <v>1</v>
      </c>
      <c r="U21" s="83" t="s">
        <v>100</v>
      </c>
      <c r="V21" s="83" t="s">
        <v>108</v>
      </c>
    </row>
    <row r="22" spans="1:22" ht="12" customHeight="1">
      <c r="A22" s="110">
        <v>18</v>
      </c>
      <c r="B22" s="66" t="s">
        <v>240</v>
      </c>
      <c r="C22" s="6" t="s">
        <v>90</v>
      </c>
      <c r="D22" s="6" t="s">
        <v>253</v>
      </c>
      <c r="E22" s="7" t="s">
        <v>207</v>
      </c>
      <c r="F22" s="47" t="s">
        <v>0</v>
      </c>
      <c r="G22" s="53">
        <v>1</v>
      </c>
      <c r="H22" s="54">
        <v>1</v>
      </c>
      <c r="I22" s="54">
        <v>1</v>
      </c>
      <c r="J22" s="54">
        <v>1</v>
      </c>
      <c r="K22" s="54">
        <v>1</v>
      </c>
      <c r="L22" s="54">
        <v>1</v>
      </c>
      <c r="M22" s="54">
        <v>1</v>
      </c>
      <c r="N22" s="54">
        <v>1</v>
      </c>
      <c r="O22" s="54">
        <v>1</v>
      </c>
      <c r="P22" s="54">
        <v>1</v>
      </c>
      <c r="Q22" s="54">
        <v>1</v>
      </c>
      <c r="R22" s="54">
        <v>1</v>
      </c>
      <c r="S22" s="54">
        <v>1</v>
      </c>
      <c r="T22" s="54"/>
      <c r="U22" s="83" t="s">
        <v>100</v>
      </c>
      <c r="V22" s="83" t="s">
        <v>108</v>
      </c>
    </row>
    <row r="23" spans="1:22" ht="12" customHeight="1">
      <c r="A23" s="110">
        <v>19</v>
      </c>
      <c r="B23" s="66" t="s">
        <v>240</v>
      </c>
      <c r="C23" s="6" t="s">
        <v>242</v>
      </c>
      <c r="D23" s="6" t="s">
        <v>248</v>
      </c>
      <c r="E23" s="7" t="s">
        <v>207</v>
      </c>
      <c r="F23" s="47" t="s">
        <v>0</v>
      </c>
      <c r="G23" s="53">
        <v>1</v>
      </c>
      <c r="H23" s="54">
        <v>1</v>
      </c>
      <c r="I23" s="54">
        <v>1</v>
      </c>
      <c r="J23" s="54">
        <v>1</v>
      </c>
      <c r="K23" s="54">
        <v>1</v>
      </c>
      <c r="L23" s="54">
        <v>1</v>
      </c>
      <c r="M23" s="54">
        <v>1</v>
      </c>
      <c r="N23" s="54">
        <v>1</v>
      </c>
      <c r="O23" s="54">
        <v>1</v>
      </c>
      <c r="P23" s="54">
        <v>1</v>
      </c>
      <c r="Q23" s="54">
        <v>1</v>
      </c>
      <c r="R23" s="54">
        <v>1</v>
      </c>
      <c r="S23" s="54">
        <v>1</v>
      </c>
      <c r="T23" s="54"/>
      <c r="U23" s="83" t="s">
        <v>50</v>
      </c>
      <c r="V23" s="83" t="s">
        <v>108</v>
      </c>
    </row>
    <row r="24" spans="1:22" ht="12" customHeight="1">
      <c r="A24" s="110">
        <v>20</v>
      </c>
      <c r="B24" s="66" t="s">
        <v>239</v>
      </c>
      <c r="C24" s="6" t="s">
        <v>244</v>
      </c>
      <c r="D24" s="6" t="s">
        <v>247</v>
      </c>
      <c r="E24" s="7" t="s">
        <v>207</v>
      </c>
      <c r="F24" s="47" t="s">
        <v>0</v>
      </c>
      <c r="G24" s="53">
        <v>1</v>
      </c>
      <c r="H24" s="54">
        <v>1</v>
      </c>
      <c r="I24" s="54">
        <v>1</v>
      </c>
      <c r="J24" s="54">
        <v>1</v>
      </c>
      <c r="K24" s="54">
        <v>1</v>
      </c>
      <c r="L24" s="54">
        <v>1</v>
      </c>
      <c r="M24" s="54">
        <v>1</v>
      </c>
      <c r="N24" s="54"/>
      <c r="O24" s="54">
        <v>1</v>
      </c>
      <c r="P24" s="54">
        <v>1</v>
      </c>
      <c r="Q24" s="54">
        <v>1</v>
      </c>
      <c r="R24" s="54">
        <v>1</v>
      </c>
      <c r="S24" s="54"/>
      <c r="T24" s="54"/>
      <c r="U24" s="83" t="s">
        <v>101</v>
      </c>
      <c r="V24" s="83" t="s">
        <v>108</v>
      </c>
    </row>
    <row r="25" spans="1:22" ht="12" customHeight="1">
      <c r="A25" s="110">
        <v>21</v>
      </c>
      <c r="B25" s="66" t="s">
        <v>239</v>
      </c>
      <c r="C25" s="6" t="s">
        <v>245</v>
      </c>
      <c r="D25" s="6" t="s">
        <v>253</v>
      </c>
      <c r="E25" s="7" t="s">
        <v>207</v>
      </c>
      <c r="F25" s="47" t="s">
        <v>89</v>
      </c>
      <c r="G25" s="53">
        <v>1</v>
      </c>
      <c r="H25" s="54">
        <v>1</v>
      </c>
      <c r="I25" s="54">
        <v>1</v>
      </c>
      <c r="J25" s="54">
        <v>1</v>
      </c>
      <c r="K25" s="54">
        <v>1</v>
      </c>
      <c r="L25" s="54">
        <v>1</v>
      </c>
      <c r="M25" s="54">
        <v>1</v>
      </c>
      <c r="N25" s="54">
        <v>1</v>
      </c>
      <c r="O25" s="54">
        <v>1</v>
      </c>
      <c r="P25" s="54">
        <v>1</v>
      </c>
      <c r="Q25" s="54">
        <v>1</v>
      </c>
      <c r="R25" s="54">
        <v>1</v>
      </c>
      <c r="S25" s="54">
        <v>1</v>
      </c>
      <c r="T25" s="54"/>
      <c r="U25" s="83" t="s">
        <v>99</v>
      </c>
      <c r="V25" s="83" t="s">
        <v>50</v>
      </c>
    </row>
    <row r="26" spans="1:22" ht="12" customHeight="1">
      <c r="A26" s="110">
        <v>22</v>
      </c>
      <c r="B26" s="66" t="s">
        <v>240</v>
      </c>
      <c r="C26" s="6" t="s">
        <v>244</v>
      </c>
      <c r="D26" s="6" t="s">
        <v>249</v>
      </c>
      <c r="E26" s="7" t="s">
        <v>207</v>
      </c>
      <c r="F26" s="47" t="s">
        <v>0</v>
      </c>
      <c r="G26" s="53">
        <v>1</v>
      </c>
      <c r="H26" s="54">
        <v>1</v>
      </c>
      <c r="I26" s="54">
        <v>1</v>
      </c>
      <c r="J26" s="54">
        <v>1</v>
      </c>
      <c r="K26" s="54">
        <v>1</v>
      </c>
      <c r="L26" s="54">
        <v>1</v>
      </c>
      <c r="M26" s="54">
        <v>1</v>
      </c>
      <c r="N26" s="54">
        <v>1</v>
      </c>
      <c r="O26" s="54">
        <v>1</v>
      </c>
      <c r="P26" s="54">
        <v>1</v>
      </c>
      <c r="Q26" s="54">
        <v>1</v>
      </c>
      <c r="R26" s="54">
        <v>1</v>
      </c>
      <c r="S26" s="54">
        <v>1</v>
      </c>
      <c r="T26" s="54"/>
      <c r="U26" s="83" t="s">
        <v>50</v>
      </c>
      <c r="V26" s="83" t="s">
        <v>108</v>
      </c>
    </row>
    <row r="27" spans="1:22" ht="12" customHeight="1">
      <c r="A27" s="110">
        <v>23</v>
      </c>
      <c r="B27" s="66" t="s">
        <v>240</v>
      </c>
      <c r="C27" s="6" t="s">
        <v>90</v>
      </c>
      <c r="D27" s="6" t="s">
        <v>247</v>
      </c>
      <c r="E27" s="7" t="s">
        <v>207</v>
      </c>
      <c r="F27" s="47" t="s">
        <v>0</v>
      </c>
      <c r="G27" s="53">
        <v>1</v>
      </c>
      <c r="H27" s="54">
        <v>1</v>
      </c>
      <c r="I27" s="54">
        <v>1</v>
      </c>
      <c r="J27" s="54">
        <v>1</v>
      </c>
      <c r="K27" s="54">
        <v>1</v>
      </c>
      <c r="L27" s="54">
        <v>1</v>
      </c>
      <c r="M27" s="54">
        <v>1</v>
      </c>
      <c r="N27" s="54">
        <v>1</v>
      </c>
      <c r="O27" s="54">
        <v>1</v>
      </c>
      <c r="P27" s="54">
        <v>1</v>
      </c>
      <c r="Q27" s="54">
        <v>1</v>
      </c>
      <c r="R27" s="54">
        <v>1</v>
      </c>
      <c r="S27" s="54">
        <v>1</v>
      </c>
      <c r="T27" s="54"/>
      <c r="U27" s="83" t="s">
        <v>100</v>
      </c>
      <c r="V27" s="83" t="s">
        <v>108</v>
      </c>
    </row>
    <row r="28" spans="1:22" ht="12" customHeight="1">
      <c r="A28" s="110">
        <v>24</v>
      </c>
      <c r="B28" s="66" t="s">
        <v>240</v>
      </c>
      <c r="C28" s="6" t="s">
        <v>244</v>
      </c>
      <c r="D28" s="6" t="s">
        <v>249</v>
      </c>
      <c r="E28" s="7" t="s">
        <v>207</v>
      </c>
      <c r="F28" s="47" t="s">
        <v>0</v>
      </c>
      <c r="G28" s="53">
        <v>1</v>
      </c>
      <c r="H28" s="54">
        <v>1</v>
      </c>
      <c r="I28" s="54">
        <v>1</v>
      </c>
      <c r="J28" s="54">
        <v>1</v>
      </c>
      <c r="K28" s="54">
        <v>1</v>
      </c>
      <c r="L28" s="54">
        <v>1</v>
      </c>
      <c r="M28" s="54">
        <v>1</v>
      </c>
      <c r="N28" s="54">
        <v>1</v>
      </c>
      <c r="O28" s="54">
        <v>1</v>
      </c>
      <c r="P28" s="54">
        <v>1</v>
      </c>
      <c r="Q28" s="54">
        <v>1</v>
      </c>
      <c r="R28" s="54">
        <v>1</v>
      </c>
      <c r="S28" s="54"/>
      <c r="T28" s="54"/>
      <c r="U28" s="83" t="s">
        <v>50</v>
      </c>
      <c r="V28" s="83" t="s">
        <v>108</v>
      </c>
    </row>
    <row r="29" spans="1:22" ht="12" customHeight="1">
      <c r="A29" s="110">
        <v>25</v>
      </c>
      <c r="B29" s="66" t="s">
        <v>240</v>
      </c>
      <c r="C29" s="6" t="s">
        <v>244</v>
      </c>
      <c r="D29" s="6" t="s">
        <v>250</v>
      </c>
      <c r="E29" s="7" t="s">
        <v>207</v>
      </c>
      <c r="F29" s="47" t="s">
        <v>0</v>
      </c>
      <c r="G29" s="53">
        <v>1</v>
      </c>
      <c r="H29" s="54">
        <v>1</v>
      </c>
      <c r="I29" s="54">
        <v>1</v>
      </c>
      <c r="J29" s="54">
        <v>1</v>
      </c>
      <c r="K29" s="54">
        <v>1</v>
      </c>
      <c r="L29" s="54">
        <v>1</v>
      </c>
      <c r="M29" s="54">
        <v>1</v>
      </c>
      <c r="N29" s="54">
        <v>1</v>
      </c>
      <c r="O29" s="54">
        <v>1</v>
      </c>
      <c r="P29" s="54">
        <v>1</v>
      </c>
      <c r="Q29" s="54">
        <v>1</v>
      </c>
      <c r="R29" s="54">
        <v>1</v>
      </c>
      <c r="S29" s="54">
        <v>1</v>
      </c>
      <c r="T29" s="54"/>
      <c r="U29" s="83" t="s">
        <v>50</v>
      </c>
      <c r="V29" s="83" t="s">
        <v>108</v>
      </c>
    </row>
    <row r="30" spans="1:22" ht="12" customHeight="1">
      <c r="A30" s="110">
        <v>26</v>
      </c>
      <c r="B30" s="66" t="s">
        <v>235</v>
      </c>
      <c r="C30" s="6" t="s">
        <v>244</v>
      </c>
      <c r="D30" s="6" t="s">
        <v>250</v>
      </c>
      <c r="E30" s="7" t="s">
        <v>207</v>
      </c>
      <c r="F30" s="47" t="s">
        <v>0</v>
      </c>
      <c r="G30" s="53">
        <v>1</v>
      </c>
      <c r="H30" s="54">
        <v>1</v>
      </c>
      <c r="I30" s="54">
        <v>1</v>
      </c>
      <c r="J30" s="54">
        <v>1</v>
      </c>
      <c r="K30" s="54">
        <v>1</v>
      </c>
      <c r="L30" s="54">
        <v>1</v>
      </c>
      <c r="M30" s="54">
        <v>1</v>
      </c>
      <c r="N30" s="54">
        <v>1</v>
      </c>
      <c r="O30" s="54">
        <v>1</v>
      </c>
      <c r="P30" s="54">
        <v>1</v>
      </c>
      <c r="Q30" s="54">
        <v>1</v>
      </c>
      <c r="R30" s="54">
        <v>1</v>
      </c>
      <c r="S30" s="54">
        <v>1</v>
      </c>
      <c r="T30" s="54"/>
      <c r="U30" s="83" t="s">
        <v>74</v>
      </c>
      <c r="V30" s="83" t="s">
        <v>112</v>
      </c>
    </row>
    <row r="31" spans="1:22" ht="12" customHeight="1">
      <c r="A31" s="110">
        <v>27</v>
      </c>
      <c r="B31" s="66" t="s">
        <v>240</v>
      </c>
      <c r="C31" s="6" t="s">
        <v>244</v>
      </c>
      <c r="D31" s="6" t="s">
        <v>251</v>
      </c>
      <c r="E31" s="7" t="s">
        <v>207</v>
      </c>
      <c r="F31" s="47" t="s">
        <v>89</v>
      </c>
      <c r="G31" s="53">
        <v>1</v>
      </c>
      <c r="H31" s="54">
        <v>1</v>
      </c>
      <c r="I31" s="54">
        <v>1</v>
      </c>
      <c r="J31" s="54">
        <v>1</v>
      </c>
      <c r="K31" s="54">
        <v>1</v>
      </c>
      <c r="L31" s="54">
        <v>1</v>
      </c>
      <c r="M31" s="54">
        <v>1</v>
      </c>
      <c r="N31" s="54">
        <v>1</v>
      </c>
      <c r="O31" s="54">
        <v>1</v>
      </c>
      <c r="P31" s="54">
        <v>1</v>
      </c>
      <c r="Q31" s="54">
        <v>1</v>
      </c>
      <c r="R31" s="54">
        <v>1</v>
      </c>
      <c r="S31" s="54">
        <v>1</v>
      </c>
      <c r="T31" s="54"/>
      <c r="U31" s="83" t="s">
        <v>100</v>
      </c>
      <c r="V31" s="83" t="s">
        <v>108</v>
      </c>
    </row>
    <row r="32" spans="1:22" ht="12" customHeight="1">
      <c r="A32" s="110">
        <v>28</v>
      </c>
      <c r="B32" s="66" t="s">
        <v>235</v>
      </c>
      <c r="C32" s="6" t="s">
        <v>244</v>
      </c>
      <c r="D32" s="6" t="s">
        <v>248</v>
      </c>
      <c r="E32" s="7" t="s">
        <v>207</v>
      </c>
      <c r="F32" s="47" t="s">
        <v>0</v>
      </c>
      <c r="G32" s="53">
        <v>1</v>
      </c>
      <c r="H32" s="54">
        <v>1</v>
      </c>
      <c r="I32" s="54">
        <v>1</v>
      </c>
      <c r="J32" s="54">
        <v>1</v>
      </c>
      <c r="K32" s="54">
        <v>1</v>
      </c>
      <c r="L32" s="54">
        <v>1</v>
      </c>
      <c r="M32" s="54">
        <v>1</v>
      </c>
      <c r="N32" s="54">
        <v>1</v>
      </c>
      <c r="O32" s="54">
        <v>1</v>
      </c>
      <c r="P32" s="54">
        <v>1</v>
      </c>
      <c r="Q32" s="54">
        <v>1</v>
      </c>
      <c r="R32" s="54">
        <v>1</v>
      </c>
      <c r="S32" s="54">
        <v>1</v>
      </c>
      <c r="T32" s="54">
        <v>1</v>
      </c>
      <c r="U32" s="83" t="s">
        <v>112</v>
      </c>
      <c r="V32" s="83" t="s">
        <v>50</v>
      </c>
    </row>
    <row r="33" spans="1:22" ht="12" customHeight="1">
      <c r="A33" s="110">
        <v>29</v>
      </c>
      <c r="B33" s="66" t="s">
        <v>235</v>
      </c>
      <c r="C33" s="6" t="s">
        <v>244</v>
      </c>
      <c r="D33" s="6" t="s">
        <v>247</v>
      </c>
      <c r="E33" s="7" t="s">
        <v>207</v>
      </c>
      <c r="F33" s="47" t="s">
        <v>0</v>
      </c>
      <c r="G33" s="53">
        <v>1</v>
      </c>
      <c r="H33" s="54">
        <v>1</v>
      </c>
      <c r="I33" s="54">
        <v>1</v>
      </c>
      <c r="J33" s="54">
        <v>1</v>
      </c>
      <c r="K33" s="54">
        <v>1</v>
      </c>
      <c r="L33" s="54">
        <v>1</v>
      </c>
      <c r="M33" s="54">
        <v>1</v>
      </c>
      <c r="N33" s="54">
        <v>1</v>
      </c>
      <c r="O33" s="54">
        <v>1</v>
      </c>
      <c r="P33" s="54">
        <v>1</v>
      </c>
      <c r="Q33" s="54">
        <v>1</v>
      </c>
      <c r="R33" s="54">
        <v>1</v>
      </c>
      <c r="S33" s="54">
        <v>1</v>
      </c>
      <c r="T33" s="54"/>
      <c r="U33" s="83" t="s">
        <v>74</v>
      </c>
      <c r="V33" s="83" t="s">
        <v>50</v>
      </c>
    </row>
    <row r="34" spans="1:22" ht="12" customHeight="1">
      <c r="A34" s="110">
        <v>30</v>
      </c>
      <c r="B34" s="66" t="s">
        <v>239</v>
      </c>
      <c r="C34" s="6" t="s">
        <v>243</v>
      </c>
      <c r="D34" s="6" t="s">
        <v>247</v>
      </c>
      <c r="E34" s="7" t="s">
        <v>207</v>
      </c>
      <c r="F34" s="47" t="s">
        <v>89</v>
      </c>
      <c r="G34" s="53">
        <v>1</v>
      </c>
      <c r="H34" s="54">
        <v>1</v>
      </c>
      <c r="I34" s="54">
        <v>1</v>
      </c>
      <c r="J34" s="54">
        <v>1</v>
      </c>
      <c r="K34" s="54">
        <v>1</v>
      </c>
      <c r="L34" s="54"/>
      <c r="M34" s="54">
        <v>1</v>
      </c>
      <c r="N34" s="54">
        <v>1</v>
      </c>
      <c r="O34" s="54">
        <v>1</v>
      </c>
      <c r="P34" s="54">
        <v>1</v>
      </c>
      <c r="Q34" s="54">
        <v>1</v>
      </c>
      <c r="R34" s="54">
        <v>1</v>
      </c>
      <c r="S34" s="54"/>
      <c r="T34" s="54"/>
      <c r="U34" s="83" t="s">
        <v>98</v>
      </c>
      <c r="V34" s="83" t="s">
        <v>108</v>
      </c>
    </row>
    <row r="35" spans="1:22" ht="12" customHeight="1">
      <c r="A35" s="110">
        <v>31</v>
      </c>
      <c r="B35" s="66" t="s">
        <v>235</v>
      </c>
      <c r="C35" s="6" t="s">
        <v>244</v>
      </c>
      <c r="D35" s="6" t="s">
        <v>248</v>
      </c>
      <c r="E35" s="7" t="s">
        <v>207</v>
      </c>
      <c r="F35" s="47" t="s">
        <v>89</v>
      </c>
      <c r="G35" s="53">
        <v>1</v>
      </c>
      <c r="H35" s="54">
        <v>1</v>
      </c>
      <c r="I35" s="54">
        <v>1</v>
      </c>
      <c r="J35" s="54">
        <v>1</v>
      </c>
      <c r="K35" s="54">
        <v>1</v>
      </c>
      <c r="L35" s="54">
        <v>1</v>
      </c>
      <c r="M35" s="54">
        <v>1</v>
      </c>
      <c r="N35" s="54">
        <v>1</v>
      </c>
      <c r="O35" s="54">
        <v>1</v>
      </c>
      <c r="P35" s="54">
        <v>1</v>
      </c>
      <c r="Q35" s="54">
        <v>1</v>
      </c>
      <c r="R35" s="54">
        <v>1</v>
      </c>
      <c r="S35" s="54">
        <v>1</v>
      </c>
      <c r="T35" s="54"/>
      <c r="U35" s="83" t="s">
        <v>74</v>
      </c>
      <c r="V35" s="83" t="s">
        <v>50</v>
      </c>
    </row>
    <row r="36" spans="1:22" ht="12" customHeight="1">
      <c r="A36" s="110">
        <v>32</v>
      </c>
      <c r="B36" s="66" t="s">
        <v>240</v>
      </c>
      <c r="C36" s="6" t="s">
        <v>244</v>
      </c>
      <c r="D36" s="6" t="s">
        <v>252</v>
      </c>
      <c r="E36" s="7" t="s">
        <v>207</v>
      </c>
      <c r="F36" s="47" t="s">
        <v>89</v>
      </c>
      <c r="G36" s="53">
        <v>1</v>
      </c>
      <c r="H36" s="54">
        <v>1</v>
      </c>
      <c r="I36" s="54">
        <v>1</v>
      </c>
      <c r="J36" s="54"/>
      <c r="K36" s="54">
        <v>1</v>
      </c>
      <c r="L36" s="54">
        <v>1</v>
      </c>
      <c r="M36" s="54">
        <v>1</v>
      </c>
      <c r="N36" s="54">
        <v>1</v>
      </c>
      <c r="O36" s="54"/>
      <c r="P36" s="54">
        <v>1</v>
      </c>
      <c r="Q36" s="54">
        <v>1</v>
      </c>
      <c r="R36" s="54">
        <v>1</v>
      </c>
      <c r="S36" s="54"/>
      <c r="T36" s="54"/>
      <c r="U36" s="83" t="s">
        <v>50</v>
      </c>
      <c r="V36" s="83" t="s">
        <v>108</v>
      </c>
    </row>
    <row r="37" spans="1:22" ht="12" customHeight="1">
      <c r="A37" s="110">
        <v>33</v>
      </c>
      <c r="B37" s="66" t="s">
        <v>240</v>
      </c>
      <c r="C37" s="6" t="s">
        <v>244</v>
      </c>
      <c r="D37" s="6" t="s">
        <v>249</v>
      </c>
      <c r="E37" s="7" t="s">
        <v>207</v>
      </c>
      <c r="F37" s="47" t="s">
        <v>90</v>
      </c>
      <c r="G37" s="53">
        <v>1</v>
      </c>
      <c r="H37" s="54">
        <v>1</v>
      </c>
      <c r="I37" s="54">
        <v>1</v>
      </c>
      <c r="J37" s="54">
        <v>1</v>
      </c>
      <c r="K37" s="54">
        <v>1</v>
      </c>
      <c r="L37" s="54">
        <v>1</v>
      </c>
      <c r="M37" s="54">
        <v>1</v>
      </c>
      <c r="N37" s="54">
        <v>1</v>
      </c>
      <c r="O37" s="54">
        <v>1</v>
      </c>
      <c r="P37" s="54">
        <v>1</v>
      </c>
      <c r="Q37" s="54">
        <v>1</v>
      </c>
      <c r="R37" s="54">
        <v>1</v>
      </c>
      <c r="S37" s="54"/>
      <c r="T37" s="54"/>
      <c r="U37" s="83" t="s">
        <v>100</v>
      </c>
      <c r="V37" s="83" t="s">
        <v>108</v>
      </c>
    </row>
    <row r="38" spans="1:22" ht="12" customHeight="1">
      <c r="A38" s="110">
        <v>34</v>
      </c>
      <c r="B38" s="66" t="s">
        <v>240</v>
      </c>
      <c r="C38" s="6" t="s">
        <v>244</v>
      </c>
      <c r="D38" s="6" t="s">
        <v>248</v>
      </c>
      <c r="E38" s="7" t="s">
        <v>207</v>
      </c>
      <c r="F38" s="47" t="s">
        <v>0</v>
      </c>
      <c r="G38" s="53">
        <v>1</v>
      </c>
      <c r="H38" s="54">
        <v>1</v>
      </c>
      <c r="I38" s="54">
        <v>1</v>
      </c>
      <c r="J38" s="54">
        <v>1</v>
      </c>
      <c r="K38" s="54">
        <v>1</v>
      </c>
      <c r="L38" s="54">
        <v>1</v>
      </c>
      <c r="M38" s="54">
        <v>1</v>
      </c>
      <c r="N38" s="54">
        <v>1</v>
      </c>
      <c r="O38" s="54">
        <v>1</v>
      </c>
      <c r="P38" s="54">
        <v>1</v>
      </c>
      <c r="Q38" s="54">
        <v>1</v>
      </c>
      <c r="R38" s="54">
        <v>1</v>
      </c>
      <c r="S38" s="54"/>
      <c r="T38" s="54"/>
      <c r="U38" s="83" t="s">
        <v>100</v>
      </c>
      <c r="V38" s="83" t="s">
        <v>108</v>
      </c>
    </row>
    <row r="39" spans="1:22" ht="12" customHeight="1">
      <c r="A39" s="110">
        <v>35</v>
      </c>
      <c r="B39" s="66" t="s">
        <v>235</v>
      </c>
      <c r="C39" s="6" t="s">
        <v>244</v>
      </c>
      <c r="D39" s="6" t="s">
        <v>249</v>
      </c>
      <c r="E39" s="7" t="s">
        <v>207</v>
      </c>
      <c r="F39" s="47" t="s">
        <v>0</v>
      </c>
      <c r="G39" s="53">
        <v>1</v>
      </c>
      <c r="H39" s="54">
        <v>1</v>
      </c>
      <c r="I39" s="54">
        <v>1</v>
      </c>
      <c r="J39" s="54">
        <v>1</v>
      </c>
      <c r="K39" s="54">
        <v>1</v>
      </c>
      <c r="L39" s="54">
        <v>1</v>
      </c>
      <c r="M39" s="54">
        <v>1</v>
      </c>
      <c r="N39" s="54">
        <v>1</v>
      </c>
      <c r="O39" s="54">
        <v>1</v>
      </c>
      <c r="P39" s="54">
        <v>1</v>
      </c>
      <c r="Q39" s="54">
        <v>1</v>
      </c>
      <c r="R39" s="54">
        <v>1</v>
      </c>
      <c r="S39" s="54">
        <v>1</v>
      </c>
      <c r="T39" s="54"/>
      <c r="U39" s="83" t="s">
        <v>74</v>
      </c>
      <c r="V39" s="83" t="s">
        <v>50</v>
      </c>
    </row>
    <row r="40" spans="1:22" ht="12" customHeight="1">
      <c r="A40" s="110">
        <v>36</v>
      </c>
      <c r="B40" s="66" t="s">
        <v>293</v>
      </c>
      <c r="C40" s="6" t="s">
        <v>244</v>
      </c>
      <c r="D40" s="6" t="s">
        <v>247</v>
      </c>
      <c r="E40" s="7" t="s">
        <v>207</v>
      </c>
      <c r="F40" s="47" t="s">
        <v>0</v>
      </c>
      <c r="G40" s="53">
        <v>1</v>
      </c>
      <c r="H40" s="54">
        <v>1</v>
      </c>
      <c r="I40" s="54">
        <v>1</v>
      </c>
      <c r="J40" s="54">
        <v>1</v>
      </c>
      <c r="K40" s="54">
        <v>1</v>
      </c>
      <c r="L40" s="54">
        <v>1</v>
      </c>
      <c r="M40" s="54">
        <v>1</v>
      </c>
      <c r="N40" s="54">
        <v>1</v>
      </c>
      <c r="O40" s="54">
        <v>1</v>
      </c>
      <c r="P40" s="54">
        <v>1</v>
      </c>
      <c r="Q40" s="54">
        <v>1</v>
      </c>
      <c r="R40" s="54">
        <v>1</v>
      </c>
      <c r="S40" s="54">
        <v>1</v>
      </c>
      <c r="T40" s="54"/>
      <c r="U40" s="83" t="s">
        <v>50</v>
      </c>
      <c r="V40" s="83" t="s">
        <v>108</v>
      </c>
    </row>
    <row r="41" spans="1:22" ht="12" customHeight="1">
      <c r="A41" s="110">
        <v>37</v>
      </c>
      <c r="B41" s="66" t="s">
        <v>293</v>
      </c>
      <c r="C41" s="6" t="s">
        <v>244</v>
      </c>
      <c r="D41" s="6" t="s">
        <v>247</v>
      </c>
      <c r="E41" s="7" t="s">
        <v>207</v>
      </c>
      <c r="F41" s="47" t="s">
        <v>0</v>
      </c>
      <c r="G41" s="53">
        <v>1</v>
      </c>
      <c r="H41" s="54">
        <v>1</v>
      </c>
      <c r="I41" s="54">
        <v>1</v>
      </c>
      <c r="J41" s="54">
        <v>1</v>
      </c>
      <c r="K41" s="54">
        <v>1</v>
      </c>
      <c r="L41" s="54">
        <v>1</v>
      </c>
      <c r="M41" s="54">
        <v>1</v>
      </c>
      <c r="N41" s="54">
        <v>1</v>
      </c>
      <c r="O41" s="54">
        <v>1</v>
      </c>
      <c r="P41" s="54">
        <v>1</v>
      </c>
      <c r="Q41" s="54">
        <v>1</v>
      </c>
      <c r="R41" s="54">
        <v>1</v>
      </c>
      <c r="S41" s="54">
        <v>1</v>
      </c>
      <c r="T41" s="54"/>
      <c r="U41" s="83" t="s">
        <v>50</v>
      </c>
      <c r="V41" s="83" t="s">
        <v>108</v>
      </c>
    </row>
    <row r="42" spans="1:22" ht="12" customHeight="1">
      <c r="A42" s="110">
        <v>38</v>
      </c>
      <c r="B42" s="66" t="s">
        <v>293</v>
      </c>
      <c r="C42" s="6" t="s">
        <v>244</v>
      </c>
      <c r="D42" s="6" t="s">
        <v>249</v>
      </c>
      <c r="E42" s="7" t="s">
        <v>207</v>
      </c>
      <c r="F42" s="47" t="s">
        <v>0</v>
      </c>
      <c r="G42" s="53">
        <v>1</v>
      </c>
      <c r="H42" s="54">
        <v>1</v>
      </c>
      <c r="I42" s="54">
        <v>1</v>
      </c>
      <c r="J42" s="54">
        <v>1</v>
      </c>
      <c r="K42" s="54">
        <v>1</v>
      </c>
      <c r="L42" s="54">
        <v>1</v>
      </c>
      <c r="M42" s="54">
        <v>1</v>
      </c>
      <c r="N42" s="54">
        <v>1</v>
      </c>
      <c r="O42" s="54">
        <v>1</v>
      </c>
      <c r="P42" s="54">
        <v>1</v>
      </c>
      <c r="Q42" s="54">
        <v>1</v>
      </c>
      <c r="R42" s="54">
        <v>1</v>
      </c>
      <c r="S42" s="54"/>
      <c r="T42" s="54"/>
      <c r="U42" s="83" t="s">
        <v>101</v>
      </c>
      <c r="V42" s="83" t="s">
        <v>108</v>
      </c>
    </row>
    <row r="43" spans="1:22" ht="12" customHeight="1">
      <c r="A43" s="110">
        <v>39</v>
      </c>
      <c r="B43" s="66" t="s">
        <v>235</v>
      </c>
      <c r="C43" s="6" t="s">
        <v>244</v>
      </c>
      <c r="D43" s="6" t="s">
        <v>249</v>
      </c>
      <c r="E43" s="7" t="s">
        <v>207</v>
      </c>
      <c r="F43" s="47" t="s">
        <v>0</v>
      </c>
      <c r="G43" s="53">
        <v>1</v>
      </c>
      <c r="H43" s="54">
        <v>1</v>
      </c>
      <c r="I43" s="54">
        <v>1</v>
      </c>
      <c r="J43" s="54">
        <v>1</v>
      </c>
      <c r="K43" s="54">
        <v>1</v>
      </c>
      <c r="L43" s="54">
        <v>1</v>
      </c>
      <c r="M43" s="54">
        <v>1</v>
      </c>
      <c r="N43" s="54">
        <v>1</v>
      </c>
      <c r="O43" s="54">
        <v>1</v>
      </c>
      <c r="P43" s="54">
        <v>1</v>
      </c>
      <c r="Q43" s="54">
        <v>1</v>
      </c>
      <c r="R43" s="54">
        <v>1</v>
      </c>
      <c r="S43" s="54"/>
      <c r="T43" s="54"/>
      <c r="U43" s="83" t="s">
        <v>74</v>
      </c>
      <c r="V43" s="83" t="s">
        <v>50</v>
      </c>
    </row>
    <row r="44" spans="1:22" ht="12" customHeight="1">
      <c r="A44" s="110">
        <v>40</v>
      </c>
      <c r="B44" s="66" t="s">
        <v>235</v>
      </c>
      <c r="C44" s="6" t="s">
        <v>242</v>
      </c>
      <c r="D44" s="6" t="s">
        <v>250</v>
      </c>
      <c r="E44" s="7" t="s">
        <v>207</v>
      </c>
      <c r="F44" s="47" t="s">
        <v>89</v>
      </c>
      <c r="G44" s="53">
        <v>1</v>
      </c>
      <c r="H44" s="54">
        <v>1</v>
      </c>
      <c r="I44" s="54">
        <v>1</v>
      </c>
      <c r="J44" s="54">
        <v>1</v>
      </c>
      <c r="K44" s="54">
        <v>1</v>
      </c>
      <c r="L44" s="54">
        <v>1</v>
      </c>
      <c r="M44" s="54">
        <v>1</v>
      </c>
      <c r="N44" s="54">
        <v>1</v>
      </c>
      <c r="O44" s="54">
        <v>1</v>
      </c>
      <c r="P44" s="54">
        <v>1</v>
      </c>
      <c r="Q44" s="54">
        <v>1</v>
      </c>
      <c r="R44" s="54">
        <v>1</v>
      </c>
      <c r="S44" s="54">
        <v>1</v>
      </c>
      <c r="T44" s="54"/>
      <c r="U44" s="83" t="s">
        <v>74</v>
      </c>
      <c r="V44" s="83" t="s">
        <v>50</v>
      </c>
    </row>
    <row r="45" spans="1:22" ht="12" customHeight="1">
      <c r="A45" s="110">
        <v>41</v>
      </c>
      <c r="B45" s="66" t="s">
        <v>240</v>
      </c>
      <c r="C45" s="6" t="s">
        <v>244</v>
      </c>
      <c r="D45" s="6" t="s">
        <v>248</v>
      </c>
      <c r="E45" s="7" t="s">
        <v>207</v>
      </c>
      <c r="F45" s="47" t="s">
        <v>89</v>
      </c>
      <c r="G45" s="53">
        <v>1</v>
      </c>
      <c r="H45" s="54">
        <v>1</v>
      </c>
      <c r="I45" s="54">
        <v>1</v>
      </c>
      <c r="J45" s="54">
        <v>1</v>
      </c>
      <c r="K45" s="54">
        <v>1</v>
      </c>
      <c r="L45" s="54">
        <v>1</v>
      </c>
      <c r="M45" s="54">
        <v>1</v>
      </c>
      <c r="N45" s="54">
        <v>1</v>
      </c>
      <c r="O45" s="54">
        <v>1</v>
      </c>
      <c r="P45" s="54">
        <v>1</v>
      </c>
      <c r="Q45" s="54">
        <v>1</v>
      </c>
      <c r="R45" s="54">
        <v>1</v>
      </c>
      <c r="S45" s="54">
        <v>1</v>
      </c>
      <c r="T45" s="54"/>
      <c r="U45" s="83" t="s">
        <v>50</v>
      </c>
      <c r="V45" s="83" t="s">
        <v>108</v>
      </c>
    </row>
    <row r="46" spans="1:22" ht="12" customHeight="1">
      <c r="A46" s="110">
        <v>42</v>
      </c>
      <c r="B46" s="66" t="s">
        <v>235</v>
      </c>
      <c r="C46" s="6" t="s">
        <v>242</v>
      </c>
      <c r="D46" s="6" t="s">
        <v>249</v>
      </c>
      <c r="E46" s="7" t="s">
        <v>207</v>
      </c>
      <c r="F46" s="47" t="s">
        <v>0</v>
      </c>
      <c r="G46" s="53">
        <v>1</v>
      </c>
      <c r="H46" s="54">
        <v>1</v>
      </c>
      <c r="I46" s="54">
        <v>1</v>
      </c>
      <c r="J46" s="54">
        <v>1</v>
      </c>
      <c r="K46" s="54">
        <v>1</v>
      </c>
      <c r="L46" s="54">
        <v>1</v>
      </c>
      <c r="M46" s="54">
        <v>1</v>
      </c>
      <c r="N46" s="54">
        <v>1</v>
      </c>
      <c r="O46" s="54">
        <v>1</v>
      </c>
      <c r="P46" s="54">
        <v>1</v>
      </c>
      <c r="Q46" s="54">
        <v>1</v>
      </c>
      <c r="R46" s="54">
        <v>1</v>
      </c>
      <c r="S46" s="54">
        <v>1</v>
      </c>
      <c r="T46" s="54"/>
      <c r="U46" s="83" t="s">
        <v>101</v>
      </c>
      <c r="V46" s="83" t="s">
        <v>50</v>
      </c>
    </row>
    <row r="47" spans="1:22" ht="12" customHeight="1">
      <c r="A47" s="110">
        <v>43</v>
      </c>
      <c r="B47" s="66" t="s">
        <v>235</v>
      </c>
      <c r="C47" s="6" t="s">
        <v>245</v>
      </c>
      <c r="D47" s="6" t="s">
        <v>250</v>
      </c>
      <c r="E47" s="7" t="s">
        <v>207</v>
      </c>
      <c r="F47" s="47" t="s">
        <v>0</v>
      </c>
      <c r="G47" s="53">
        <v>1</v>
      </c>
      <c r="H47" s="54">
        <v>1</v>
      </c>
      <c r="I47" s="54">
        <v>1</v>
      </c>
      <c r="J47" s="54">
        <v>1</v>
      </c>
      <c r="K47" s="54">
        <v>1</v>
      </c>
      <c r="L47" s="54">
        <v>1</v>
      </c>
      <c r="M47" s="54">
        <v>1</v>
      </c>
      <c r="N47" s="54">
        <v>1</v>
      </c>
      <c r="O47" s="54">
        <v>1</v>
      </c>
      <c r="P47" s="54">
        <v>1</v>
      </c>
      <c r="Q47" s="54">
        <v>1</v>
      </c>
      <c r="R47" s="54">
        <v>1</v>
      </c>
      <c r="S47" s="54">
        <v>1</v>
      </c>
      <c r="T47" s="54"/>
      <c r="U47" s="83" t="s">
        <v>98</v>
      </c>
      <c r="V47" s="83" t="s">
        <v>50</v>
      </c>
    </row>
    <row r="48" spans="1:22" ht="12" customHeight="1">
      <c r="A48" s="110">
        <v>44</v>
      </c>
      <c r="B48" s="66" t="s">
        <v>239</v>
      </c>
      <c r="C48" s="6" t="s">
        <v>243</v>
      </c>
      <c r="D48" s="6" t="s">
        <v>251</v>
      </c>
      <c r="E48" s="7" t="s">
        <v>207</v>
      </c>
      <c r="F48" s="47" t="s">
        <v>89</v>
      </c>
      <c r="G48" s="53">
        <v>1</v>
      </c>
      <c r="H48" s="54">
        <v>1</v>
      </c>
      <c r="I48" s="54">
        <v>1</v>
      </c>
      <c r="J48" s="54">
        <v>1</v>
      </c>
      <c r="K48" s="54"/>
      <c r="L48" s="54">
        <v>1</v>
      </c>
      <c r="M48" s="54">
        <v>1</v>
      </c>
      <c r="N48" s="54">
        <v>1</v>
      </c>
      <c r="O48" s="54"/>
      <c r="P48" s="54">
        <v>1</v>
      </c>
      <c r="Q48" s="54">
        <v>1</v>
      </c>
      <c r="R48" s="54">
        <v>1</v>
      </c>
      <c r="S48" s="54"/>
      <c r="T48" s="54"/>
      <c r="U48" s="83" t="s">
        <v>50</v>
      </c>
      <c r="V48" s="83" t="s">
        <v>108</v>
      </c>
    </row>
    <row r="49" spans="1:22" ht="12" customHeight="1">
      <c r="A49" s="110">
        <v>45</v>
      </c>
      <c r="B49" s="66" t="s">
        <v>235</v>
      </c>
      <c r="C49" s="6" t="s">
        <v>245</v>
      </c>
      <c r="D49" s="6" t="s">
        <v>248</v>
      </c>
      <c r="E49" s="7" t="s">
        <v>207</v>
      </c>
      <c r="F49" s="47" t="s">
        <v>89</v>
      </c>
      <c r="G49" s="53">
        <v>1</v>
      </c>
      <c r="H49" s="54">
        <v>1</v>
      </c>
      <c r="I49" s="54">
        <v>1</v>
      </c>
      <c r="J49" s="54">
        <v>1</v>
      </c>
      <c r="K49" s="54">
        <v>1</v>
      </c>
      <c r="L49" s="54">
        <v>1</v>
      </c>
      <c r="M49" s="54">
        <v>1</v>
      </c>
      <c r="N49" s="54">
        <v>1</v>
      </c>
      <c r="O49" s="54">
        <v>1</v>
      </c>
      <c r="P49" s="54">
        <v>1</v>
      </c>
      <c r="Q49" s="54">
        <v>1</v>
      </c>
      <c r="R49" s="54">
        <v>1</v>
      </c>
      <c r="S49" s="54">
        <v>1</v>
      </c>
      <c r="T49" s="54"/>
      <c r="U49" s="83" t="s">
        <v>101</v>
      </c>
      <c r="V49" s="83" t="s">
        <v>108</v>
      </c>
    </row>
    <row r="50" spans="1:22" ht="12" customHeight="1">
      <c r="A50" s="110">
        <v>46</v>
      </c>
      <c r="B50" s="66" t="s">
        <v>235</v>
      </c>
      <c r="C50" s="6" t="s">
        <v>245</v>
      </c>
      <c r="D50" s="6" t="s">
        <v>248</v>
      </c>
      <c r="E50" s="7" t="s">
        <v>207</v>
      </c>
      <c r="F50" s="47" t="s">
        <v>89</v>
      </c>
      <c r="G50" s="53">
        <v>1</v>
      </c>
      <c r="H50" s="54">
        <v>1</v>
      </c>
      <c r="I50" s="54">
        <v>1</v>
      </c>
      <c r="J50" s="54">
        <v>1</v>
      </c>
      <c r="K50" s="54">
        <v>1</v>
      </c>
      <c r="L50" s="54">
        <v>1</v>
      </c>
      <c r="M50" s="54">
        <v>1</v>
      </c>
      <c r="N50" s="54">
        <v>1</v>
      </c>
      <c r="O50" s="54">
        <v>1</v>
      </c>
      <c r="P50" s="54">
        <v>1</v>
      </c>
      <c r="Q50" s="54">
        <v>1</v>
      </c>
      <c r="R50" s="54">
        <v>1</v>
      </c>
      <c r="S50" s="54">
        <v>1</v>
      </c>
      <c r="T50" s="54"/>
      <c r="U50" s="83" t="s">
        <v>74</v>
      </c>
      <c r="V50" s="83" t="s">
        <v>50</v>
      </c>
    </row>
    <row r="51" spans="1:22" ht="12" customHeight="1">
      <c r="A51" s="110">
        <v>47</v>
      </c>
      <c r="B51" s="66" t="s">
        <v>240</v>
      </c>
      <c r="C51" s="6" t="s">
        <v>244</v>
      </c>
      <c r="D51" s="6" t="s">
        <v>253</v>
      </c>
      <c r="E51" s="7" t="s">
        <v>207</v>
      </c>
      <c r="F51" s="47" t="s">
        <v>0</v>
      </c>
      <c r="G51" s="53">
        <v>1</v>
      </c>
      <c r="H51" s="54">
        <v>1</v>
      </c>
      <c r="I51" s="54">
        <v>1</v>
      </c>
      <c r="J51" s="54">
        <v>1</v>
      </c>
      <c r="K51" s="54">
        <v>1</v>
      </c>
      <c r="L51" s="54">
        <v>1</v>
      </c>
      <c r="M51" s="54">
        <v>1</v>
      </c>
      <c r="N51" s="54">
        <v>1</v>
      </c>
      <c r="O51" s="54">
        <v>1</v>
      </c>
      <c r="P51" s="54">
        <v>1</v>
      </c>
      <c r="Q51" s="54">
        <v>1</v>
      </c>
      <c r="R51" s="54">
        <v>1</v>
      </c>
      <c r="S51" s="54"/>
      <c r="T51" s="54"/>
      <c r="U51" s="83" t="s">
        <v>100</v>
      </c>
      <c r="V51" s="83" t="s">
        <v>108</v>
      </c>
    </row>
    <row r="52" spans="1:22" ht="12" customHeight="1">
      <c r="A52" s="110">
        <v>48</v>
      </c>
      <c r="B52" s="66" t="s">
        <v>240</v>
      </c>
      <c r="C52" s="6" t="s">
        <v>244</v>
      </c>
      <c r="D52" s="6" t="s">
        <v>252</v>
      </c>
      <c r="E52" s="7" t="s">
        <v>207</v>
      </c>
      <c r="F52" s="47" t="s">
        <v>89</v>
      </c>
      <c r="G52" s="53">
        <v>1</v>
      </c>
      <c r="H52" s="54">
        <v>1</v>
      </c>
      <c r="I52" s="54">
        <v>1</v>
      </c>
      <c r="J52" s="54">
        <v>1</v>
      </c>
      <c r="K52" s="54">
        <v>1</v>
      </c>
      <c r="L52" s="54">
        <v>1</v>
      </c>
      <c r="M52" s="54">
        <v>1</v>
      </c>
      <c r="N52" s="54">
        <v>1</v>
      </c>
      <c r="O52" s="54">
        <v>1</v>
      </c>
      <c r="P52" s="54">
        <v>1</v>
      </c>
      <c r="Q52" s="54">
        <v>1</v>
      </c>
      <c r="R52" s="54">
        <v>1</v>
      </c>
      <c r="S52" s="54">
        <v>1</v>
      </c>
      <c r="T52" s="54"/>
      <c r="U52" s="83" t="s">
        <v>100</v>
      </c>
      <c r="V52" s="83" t="s">
        <v>108</v>
      </c>
    </row>
    <row r="53" spans="1:22" ht="12" customHeight="1">
      <c r="A53" s="110">
        <v>49</v>
      </c>
      <c r="B53" s="66" t="s">
        <v>235</v>
      </c>
      <c r="C53" s="6" t="s">
        <v>244</v>
      </c>
      <c r="D53" s="6" t="s">
        <v>247</v>
      </c>
      <c r="E53" s="7" t="s">
        <v>208</v>
      </c>
      <c r="F53" s="47" t="s">
        <v>89</v>
      </c>
      <c r="G53" s="53">
        <v>1</v>
      </c>
      <c r="H53" s="54">
        <v>1</v>
      </c>
      <c r="I53" s="54">
        <v>1</v>
      </c>
      <c r="J53" s="54">
        <v>1</v>
      </c>
      <c r="K53" s="54"/>
      <c r="L53" s="54"/>
      <c r="M53" s="54"/>
      <c r="N53" s="54">
        <v>1</v>
      </c>
      <c r="O53" s="54"/>
      <c r="P53" s="54">
        <v>1</v>
      </c>
      <c r="Q53" s="54">
        <v>1</v>
      </c>
      <c r="R53" s="54">
        <v>1</v>
      </c>
      <c r="S53" s="54"/>
      <c r="T53" s="54"/>
      <c r="U53" s="83" t="s">
        <v>101</v>
      </c>
      <c r="V53" s="83" t="s">
        <v>279</v>
      </c>
    </row>
    <row r="54" spans="1:22" ht="12" customHeight="1">
      <c r="A54" s="110">
        <v>50</v>
      </c>
      <c r="B54" s="66" t="s">
        <v>235</v>
      </c>
      <c r="C54" s="6" t="s">
        <v>244</v>
      </c>
      <c r="D54" s="6" t="s">
        <v>248</v>
      </c>
      <c r="E54" s="7" t="s">
        <v>208</v>
      </c>
      <c r="F54" s="47" t="s">
        <v>0</v>
      </c>
      <c r="G54" s="53">
        <v>1</v>
      </c>
      <c r="H54" s="54">
        <v>1</v>
      </c>
      <c r="I54" s="54">
        <v>1</v>
      </c>
      <c r="J54" s="54">
        <v>1</v>
      </c>
      <c r="K54" s="54"/>
      <c r="L54" s="54">
        <v>1</v>
      </c>
      <c r="M54" s="54">
        <v>1</v>
      </c>
      <c r="N54" s="54">
        <v>1</v>
      </c>
      <c r="O54" s="54">
        <v>1</v>
      </c>
      <c r="P54" s="54">
        <v>1</v>
      </c>
      <c r="Q54" s="54">
        <v>1</v>
      </c>
      <c r="R54" s="54"/>
      <c r="S54" s="54">
        <v>1</v>
      </c>
      <c r="T54" s="54"/>
      <c r="U54" s="83" t="s">
        <v>101</v>
      </c>
      <c r="V54" s="83" t="s">
        <v>109</v>
      </c>
    </row>
    <row r="55" spans="1:22" ht="12" customHeight="1">
      <c r="A55" s="110">
        <v>51</v>
      </c>
      <c r="B55" s="66" t="s">
        <v>294</v>
      </c>
      <c r="C55" s="6" t="s">
        <v>243</v>
      </c>
      <c r="D55" s="6" t="s">
        <v>250</v>
      </c>
      <c r="E55" s="7" t="s">
        <v>208</v>
      </c>
      <c r="F55" s="47" t="s">
        <v>0</v>
      </c>
      <c r="G55" s="53">
        <v>1</v>
      </c>
      <c r="H55" s="54">
        <v>1</v>
      </c>
      <c r="I55" s="54">
        <v>1</v>
      </c>
      <c r="J55" s="54">
        <v>1</v>
      </c>
      <c r="K55" s="54">
        <v>1</v>
      </c>
      <c r="L55" s="54">
        <v>1</v>
      </c>
      <c r="M55" s="54">
        <v>1</v>
      </c>
      <c r="N55" s="54">
        <v>1</v>
      </c>
      <c r="O55" s="54">
        <v>1</v>
      </c>
      <c r="P55" s="54">
        <v>1</v>
      </c>
      <c r="Q55" s="54">
        <v>1</v>
      </c>
      <c r="R55" s="54"/>
      <c r="S55" s="54"/>
      <c r="T55" s="54"/>
      <c r="U55" s="83" t="s">
        <v>74</v>
      </c>
      <c r="V55" s="83" t="s">
        <v>109</v>
      </c>
    </row>
    <row r="56" spans="1:22" ht="12" customHeight="1">
      <c r="A56" s="110">
        <v>52</v>
      </c>
      <c r="B56" s="66" t="s">
        <v>238</v>
      </c>
      <c r="C56" s="47" t="s">
        <v>245</v>
      </c>
      <c r="D56" s="6" t="s">
        <v>251</v>
      </c>
      <c r="E56" s="47" t="s">
        <v>208</v>
      </c>
      <c r="F56" s="47" t="s">
        <v>89</v>
      </c>
      <c r="G56" s="53">
        <v>1</v>
      </c>
      <c r="H56" s="54">
        <v>1</v>
      </c>
      <c r="I56" s="54">
        <v>1</v>
      </c>
      <c r="J56" s="54">
        <v>1</v>
      </c>
      <c r="K56" s="54">
        <v>1</v>
      </c>
      <c r="L56" s="54">
        <v>1</v>
      </c>
      <c r="M56" s="54">
        <v>1</v>
      </c>
      <c r="N56" s="54">
        <v>1</v>
      </c>
      <c r="O56" s="54">
        <v>1</v>
      </c>
      <c r="P56" s="54">
        <v>1</v>
      </c>
      <c r="Q56" s="54">
        <v>1</v>
      </c>
      <c r="R56" s="54">
        <v>1</v>
      </c>
      <c r="S56" s="54"/>
      <c r="T56" s="54"/>
      <c r="U56" s="83" t="s">
        <v>100</v>
      </c>
      <c r="V56" s="83" t="s">
        <v>108</v>
      </c>
    </row>
    <row r="57" spans="1:22" ht="12" customHeight="1">
      <c r="A57" s="110">
        <v>53</v>
      </c>
      <c r="B57" s="66" t="s">
        <v>238</v>
      </c>
      <c r="C57" s="6" t="s">
        <v>243</v>
      </c>
      <c r="D57" s="6" t="s">
        <v>253</v>
      </c>
      <c r="E57" s="7" t="s">
        <v>208</v>
      </c>
      <c r="F57" s="47" t="s">
        <v>0</v>
      </c>
      <c r="G57" s="53">
        <v>1</v>
      </c>
      <c r="H57" s="54">
        <v>1</v>
      </c>
      <c r="I57" s="54">
        <v>1</v>
      </c>
      <c r="J57" s="54">
        <v>1</v>
      </c>
      <c r="K57" s="54">
        <v>1</v>
      </c>
      <c r="L57" s="54"/>
      <c r="M57" s="54"/>
      <c r="N57" s="54">
        <v>1</v>
      </c>
      <c r="O57" s="54"/>
      <c r="P57" s="54"/>
      <c r="Q57" s="54">
        <v>1</v>
      </c>
      <c r="R57" s="54">
        <v>1</v>
      </c>
      <c r="S57" s="54"/>
      <c r="T57" s="54"/>
      <c r="U57" s="83" t="s">
        <v>50</v>
      </c>
      <c r="V57" s="83" t="s">
        <v>279</v>
      </c>
    </row>
    <row r="58" spans="1:22" ht="12" customHeight="1">
      <c r="A58" s="110">
        <v>54</v>
      </c>
      <c r="B58" s="66" t="s">
        <v>240</v>
      </c>
      <c r="C58" s="6" t="s">
        <v>244</v>
      </c>
      <c r="D58" s="6" t="s">
        <v>249</v>
      </c>
      <c r="E58" s="7" t="s">
        <v>208</v>
      </c>
      <c r="F58" s="47" t="s">
        <v>0</v>
      </c>
      <c r="G58" s="53">
        <v>1</v>
      </c>
      <c r="H58" s="54">
        <v>1</v>
      </c>
      <c r="I58" s="54">
        <v>1</v>
      </c>
      <c r="J58" s="54">
        <v>1</v>
      </c>
      <c r="K58" s="54">
        <v>1</v>
      </c>
      <c r="L58" s="54">
        <v>1</v>
      </c>
      <c r="M58" s="54">
        <v>1</v>
      </c>
      <c r="N58" s="54">
        <v>1</v>
      </c>
      <c r="O58" s="54"/>
      <c r="P58" s="54"/>
      <c r="Q58" s="54">
        <v>1</v>
      </c>
      <c r="R58" s="54"/>
      <c r="S58" s="54">
        <v>1</v>
      </c>
      <c r="T58" s="54"/>
      <c r="U58" s="83" t="s">
        <v>98</v>
      </c>
      <c r="V58" s="83" t="s">
        <v>108</v>
      </c>
    </row>
    <row r="59" spans="1:22" ht="12" customHeight="1">
      <c r="A59" s="110">
        <v>55</v>
      </c>
      <c r="B59" s="66" t="s">
        <v>50</v>
      </c>
      <c r="C59" s="6" t="s">
        <v>243</v>
      </c>
      <c r="D59" s="6" t="s">
        <v>247</v>
      </c>
      <c r="E59" s="7" t="s">
        <v>208</v>
      </c>
      <c r="F59" s="47" t="s">
        <v>0</v>
      </c>
      <c r="G59" s="53">
        <v>1</v>
      </c>
      <c r="H59" s="54">
        <v>1</v>
      </c>
      <c r="I59" s="54">
        <v>1</v>
      </c>
      <c r="J59" s="54">
        <v>1</v>
      </c>
      <c r="K59" s="54">
        <v>1</v>
      </c>
      <c r="L59" s="54">
        <v>1</v>
      </c>
      <c r="M59" s="54">
        <v>1</v>
      </c>
      <c r="N59" s="54">
        <v>1</v>
      </c>
      <c r="O59" s="54">
        <v>1</v>
      </c>
      <c r="P59" s="54">
        <v>1</v>
      </c>
      <c r="Q59" s="54">
        <v>1</v>
      </c>
      <c r="R59" s="54"/>
      <c r="S59" s="54">
        <v>1</v>
      </c>
      <c r="T59" s="54"/>
      <c r="U59" s="83" t="s">
        <v>98</v>
      </c>
      <c r="V59" s="83" t="s">
        <v>108</v>
      </c>
    </row>
    <row r="60" spans="1:22" ht="12" customHeight="1">
      <c r="A60" s="110">
        <v>56</v>
      </c>
      <c r="B60" s="66" t="s">
        <v>238</v>
      </c>
      <c r="C60" s="6" t="s">
        <v>245</v>
      </c>
      <c r="D60" s="6" t="s">
        <v>248</v>
      </c>
      <c r="E60" s="7" t="s">
        <v>208</v>
      </c>
      <c r="F60" s="47" t="s">
        <v>0</v>
      </c>
      <c r="G60" s="53">
        <v>1</v>
      </c>
      <c r="H60" s="54">
        <v>1</v>
      </c>
      <c r="I60" s="54">
        <v>1</v>
      </c>
      <c r="J60" s="54">
        <v>1</v>
      </c>
      <c r="K60" s="54">
        <v>1</v>
      </c>
      <c r="L60" s="54">
        <v>1</v>
      </c>
      <c r="M60" s="54">
        <v>1</v>
      </c>
      <c r="N60" s="54">
        <v>1</v>
      </c>
      <c r="O60" s="54">
        <v>1</v>
      </c>
      <c r="P60" s="54">
        <v>1</v>
      </c>
      <c r="Q60" s="54">
        <v>1</v>
      </c>
      <c r="R60" s="54">
        <v>1</v>
      </c>
      <c r="S60" s="54">
        <v>1</v>
      </c>
      <c r="T60" s="54"/>
      <c r="U60" s="83" t="s">
        <v>50</v>
      </c>
      <c r="V60" s="83" t="s">
        <v>108</v>
      </c>
    </row>
    <row r="61" spans="1:22" ht="12" customHeight="1">
      <c r="A61" s="110">
        <v>57</v>
      </c>
      <c r="B61" s="66" t="s">
        <v>237</v>
      </c>
      <c r="C61" s="6" t="s">
        <v>245</v>
      </c>
      <c r="D61" s="6" t="s">
        <v>247</v>
      </c>
      <c r="E61" s="7" t="s">
        <v>208</v>
      </c>
      <c r="F61" s="47" t="s">
        <v>0</v>
      </c>
      <c r="G61" s="53">
        <v>1</v>
      </c>
      <c r="H61" s="54">
        <v>1</v>
      </c>
      <c r="I61" s="54">
        <v>1</v>
      </c>
      <c r="J61" s="54">
        <v>1</v>
      </c>
      <c r="K61" s="54"/>
      <c r="L61" s="54">
        <v>1</v>
      </c>
      <c r="M61" s="54">
        <v>1</v>
      </c>
      <c r="N61" s="54">
        <v>1</v>
      </c>
      <c r="O61" s="54"/>
      <c r="P61" s="54">
        <v>1</v>
      </c>
      <c r="Q61" s="54"/>
      <c r="R61" s="54">
        <v>1</v>
      </c>
      <c r="S61" s="54">
        <v>1</v>
      </c>
      <c r="T61" s="54"/>
      <c r="U61" s="83" t="s">
        <v>98</v>
      </c>
      <c r="V61" s="83" t="s">
        <v>108</v>
      </c>
    </row>
    <row r="62" spans="1:22" ht="12" customHeight="1">
      <c r="A62" s="110">
        <v>58</v>
      </c>
      <c r="B62" s="66" t="s">
        <v>235</v>
      </c>
      <c r="C62" s="6" t="s">
        <v>244</v>
      </c>
      <c r="D62" s="6" t="s">
        <v>247</v>
      </c>
      <c r="E62" s="7" t="s">
        <v>208</v>
      </c>
      <c r="F62" s="47" t="s">
        <v>0</v>
      </c>
      <c r="G62" s="53">
        <v>1</v>
      </c>
      <c r="H62" s="54">
        <v>1</v>
      </c>
      <c r="I62" s="54">
        <v>1</v>
      </c>
      <c r="J62" s="54">
        <v>1</v>
      </c>
      <c r="K62" s="54">
        <v>1</v>
      </c>
      <c r="L62" s="54">
        <v>1</v>
      </c>
      <c r="M62" s="54"/>
      <c r="N62" s="54">
        <v>1</v>
      </c>
      <c r="O62" s="54">
        <v>1</v>
      </c>
      <c r="P62" s="54"/>
      <c r="Q62" s="54">
        <v>1</v>
      </c>
      <c r="R62" s="54">
        <v>1</v>
      </c>
      <c r="S62" s="54"/>
      <c r="T62" s="54"/>
      <c r="U62" s="83" t="s">
        <v>74</v>
      </c>
      <c r="V62" s="83" t="s">
        <v>109</v>
      </c>
    </row>
    <row r="63" spans="1:22" ht="12" customHeight="1">
      <c r="A63" s="110">
        <v>59</v>
      </c>
      <c r="B63" s="66" t="s">
        <v>235</v>
      </c>
      <c r="C63" s="6" t="s">
        <v>244</v>
      </c>
      <c r="D63" s="6" t="s">
        <v>248</v>
      </c>
      <c r="E63" s="7" t="s">
        <v>208</v>
      </c>
      <c r="F63" s="47" t="s">
        <v>0</v>
      </c>
      <c r="G63" s="53">
        <v>1</v>
      </c>
      <c r="H63" s="54">
        <v>1</v>
      </c>
      <c r="I63" s="54">
        <v>1</v>
      </c>
      <c r="J63" s="54">
        <v>1</v>
      </c>
      <c r="K63" s="54">
        <v>1</v>
      </c>
      <c r="L63" s="54">
        <v>1</v>
      </c>
      <c r="M63" s="54">
        <v>1</v>
      </c>
      <c r="N63" s="54">
        <v>1</v>
      </c>
      <c r="O63" s="54">
        <v>1</v>
      </c>
      <c r="P63" s="54">
        <v>1</v>
      </c>
      <c r="Q63" s="54">
        <v>1</v>
      </c>
      <c r="R63" s="54">
        <v>1</v>
      </c>
      <c r="S63" s="54"/>
      <c r="T63" s="54"/>
      <c r="U63" s="83" t="s">
        <v>112</v>
      </c>
      <c r="V63" s="83" t="s">
        <v>112</v>
      </c>
    </row>
    <row r="64" spans="1:22" ht="12" customHeight="1">
      <c r="A64" s="110">
        <v>60</v>
      </c>
      <c r="B64" s="66" t="s">
        <v>235</v>
      </c>
      <c r="C64" s="6" t="s">
        <v>242</v>
      </c>
      <c r="D64" s="6" t="s">
        <v>248</v>
      </c>
      <c r="E64" s="7" t="s">
        <v>208</v>
      </c>
      <c r="F64" s="47" t="s">
        <v>0</v>
      </c>
      <c r="G64" s="53">
        <v>1</v>
      </c>
      <c r="H64" s="54">
        <v>1</v>
      </c>
      <c r="I64" s="54">
        <v>1</v>
      </c>
      <c r="J64" s="54">
        <v>1</v>
      </c>
      <c r="K64" s="54">
        <v>1</v>
      </c>
      <c r="L64" s="54"/>
      <c r="M64" s="54"/>
      <c r="N64" s="54">
        <v>1</v>
      </c>
      <c r="O64" s="54">
        <v>1</v>
      </c>
      <c r="P64" s="54">
        <v>1</v>
      </c>
      <c r="Q64" s="54">
        <v>1</v>
      </c>
      <c r="R64" s="54"/>
      <c r="S64" s="54">
        <v>1</v>
      </c>
      <c r="T64" s="54"/>
      <c r="U64" s="83" t="s">
        <v>101</v>
      </c>
      <c r="V64" s="83" t="s">
        <v>278</v>
      </c>
    </row>
    <row r="65" spans="1:22" ht="12" customHeight="1">
      <c r="A65" s="110">
        <v>61</v>
      </c>
      <c r="B65" s="66" t="s">
        <v>235</v>
      </c>
      <c r="C65" s="6" t="s">
        <v>242</v>
      </c>
      <c r="D65" s="6" t="s">
        <v>249</v>
      </c>
      <c r="E65" s="7" t="s">
        <v>208</v>
      </c>
      <c r="F65" s="47" t="s">
        <v>89</v>
      </c>
      <c r="G65" s="53">
        <v>1</v>
      </c>
      <c r="H65" s="54">
        <v>1</v>
      </c>
      <c r="I65" s="54">
        <v>1</v>
      </c>
      <c r="J65" s="54">
        <v>1</v>
      </c>
      <c r="K65" s="54">
        <v>1</v>
      </c>
      <c r="L65" s="54">
        <v>1</v>
      </c>
      <c r="M65" s="54">
        <v>1</v>
      </c>
      <c r="N65" s="54">
        <v>1</v>
      </c>
      <c r="O65" s="54">
        <v>1</v>
      </c>
      <c r="P65" s="54">
        <v>1</v>
      </c>
      <c r="Q65" s="54">
        <v>1</v>
      </c>
      <c r="R65" s="54">
        <v>1</v>
      </c>
      <c r="S65" s="54">
        <v>1</v>
      </c>
      <c r="T65" s="54"/>
      <c r="U65" s="83" t="s">
        <v>99</v>
      </c>
      <c r="V65" s="83" t="s">
        <v>278</v>
      </c>
    </row>
    <row r="66" spans="1:22" ht="12" customHeight="1">
      <c r="A66" s="110">
        <v>62</v>
      </c>
      <c r="B66" s="66" t="s">
        <v>235</v>
      </c>
      <c r="C66" s="6" t="s">
        <v>244</v>
      </c>
      <c r="D66" s="6" t="s">
        <v>247</v>
      </c>
      <c r="E66" s="7" t="s">
        <v>208</v>
      </c>
      <c r="F66" s="47" t="s">
        <v>0</v>
      </c>
      <c r="G66" s="53"/>
      <c r="H66" s="54">
        <v>1</v>
      </c>
      <c r="I66" s="54"/>
      <c r="J66" s="54"/>
      <c r="K66" s="54"/>
      <c r="L66" s="54"/>
      <c r="M66" s="54">
        <v>1</v>
      </c>
      <c r="N66" s="54"/>
      <c r="O66" s="54"/>
      <c r="P66" s="54">
        <v>1</v>
      </c>
      <c r="Q66" s="54"/>
      <c r="R66" s="54">
        <v>1</v>
      </c>
      <c r="S66" s="54"/>
      <c r="T66" s="54"/>
      <c r="U66" s="83" t="s">
        <v>101</v>
      </c>
      <c r="V66" s="83" t="s">
        <v>109</v>
      </c>
    </row>
    <row r="67" spans="1:22" ht="12" customHeight="1">
      <c r="A67" s="110">
        <v>63</v>
      </c>
      <c r="B67" s="66" t="s">
        <v>235</v>
      </c>
      <c r="C67" s="6" t="s">
        <v>243</v>
      </c>
      <c r="D67" s="6" t="s">
        <v>249</v>
      </c>
      <c r="E67" s="7" t="s">
        <v>208</v>
      </c>
      <c r="F67" s="47" t="s">
        <v>0</v>
      </c>
      <c r="G67" s="53">
        <v>1</v>
      </c>
      <c r="H67" s="54">
        <v>1</v>
      </c>
      <c r="I67" s="54">
        <v>1</v>
      </c>
      <c r="J67" s="54">
        <v>1</v>
      </c>
      <c r="K67" s="54">
        <v>1</v>
      </c>
      <c r="L67" s="54">
        <v>1</v>
      </c>
      <c r="M67" s="54">
        <v>1</v>
      </c>
      <c r="N67" s="54">
        <v>1</v>
      </c>
      <c r="O67" s="54">
        <v>1</v>
      </c>
      <c r="P67" s="54">
        <v>1</v>
      </c>
      <c r="Q67" s="54">
        <v>1</v>
      </c>
      <c r="R67" s="54">
        <v>1</v>
      </c>
      <c r="S67" s="54">
        <v>1</v>
      </c>
      <c r="T67" s="54"/>
      <c r="U67" s="83" t="s">
        <v>99</v>
      </c>
      <c r="V67" s="83" t="s">
        <v>108</v>
      </c>
    </row>
    <row r="68" spans="1:22" ht="12" customHeight="1">
      <c r="A68" s="110">
        <v>64</v>
      </c>
      <c r="B68" s="66" t="s">
        <v>50</v>
      </c>
      <c r="C68" s="6" t="s">
        <v>245</v>
      </c>
      <c r="D68" s="6" t="s">
        <v>90</v>
      </c>
      <c r="E68" s="7" t="s">
        <v>208</v>
      </c>
      <c r="F68" s="47" t="s">
        <v>89</v>
      </c>
      <c r="G68" s="53">
        <v>1</v>
      </c>
      <c r="H68" s="54">
        <v>1</v>
      </c>
      <c r="I68" s="54">
        <v>1</v>
      </c>
      <c r="J68" s="54">
        <v>1</v>
      </c>
      <c r="K68" s="54">
        <v>1</v>
      </c>
      <c r="L68" s="54">
        <v>1</v>
      </c>
      <c r="M68" s="54"/>
      <c r="N68" s="54">
        <v>1</v>
      </c>
      <c r="O68" s="54">
        <v>1</v>
      </c>
      <c r="P68" s="54">
        <v>1</v>
      </c>
      <c r="Q68" s="54">
        <v>1</v>
      </c>
      <c r="R68" s="54"/>
      <c r="S68" s="54"/>
      <c r="T68" s="54"/>
      <c r="U68" s="83" t="s">
        <v>100</v>
      </c>
      <c r="V68" s="83" t="s">
        <v>112</v>
      </c>
    </row>
    <row r="69" spans="1:22" ht="12" customHeight="1">
      <c r="A69" s="110">
        <v>65</v>
      </c>
      <c r="B69" s="66" t="s">
        <v>235</v>
      </c>
      <c r="C69" s="6" t="s">
        <v>243</v>
      </c>
      <c r="D69" s="6" t="s">
        <v>249</v>
      </c>
      <c r="E69" s="7" t="s">
        <v>208</v>
      </c>
      <c r="F69" s="47" t="s">
        <v>89</v>
      </c>
      <c r="G69" s="53">
        <v>1</v>
      </c>
      <c r="H69" s="54">
        <v>1</v>
      </c>
      <c r="I69" s="54">
        <v>1</v>
      </c>
      <c r="J69" s="54">
        <v>1</v>
      </c>
      <c r="K69" s="54">
        <v>1</v>
      </c>
      <c r="L69" s="54"/>
      <c r="M69" s="54">
        <v>1</v>
      </c>
      <c r="N69" s="54">
        <v>1</v>
      </c>
      <c r="O69" s="54">
        <v>1</v>
      </c>
      <c r="P69" s="54">
        <v>1</v>
      </c>
      <c r="Q69" s="54">
        <v>1</v>
      </c>
      <c r="R69" s="54"/>
      <c r="S69" s="54"/>
      <c r="T69" s="54"/>
      <c r="U69" s="83" t="s">
        <v>99</v>
      </c>
      <c r="V69" s="83" t="s">
        <v>108</v>
      </c>
    </row>
    <row r="70" spans="1:22" ht="12" customHeight="1">
      <c r="A70" s="110">
        <v>66</v>
      </c>
      <c r="B70" s="66" t="s">
        <v>235</v>
      </c>
      <c r="C70" s="6" t="s">
        <v>242</v>
      </c>
      <c r="D70" s="6" t="s">
        <v>250</v>
      </c>
      <c r="E70" s="7" t="s">
        <v>208</v>
      </c>
      <c r="F70" s="47" t="s">
        <v>89</v>
      </c>
      <c r="G70" s="53">
        <v>1</v>
      </c>
      <c r="H70" s="54">
        <v>1</v>
      </c>
      <c r="I70" s="54">
        <v>1</v>
      </c>
      <c r="J70" s="54">
        <v>1</v>
      </c>
      <c r="K70" s="54">
        <v>1</v>
      </c>
      <c r="L70" s="54">
        <v>1</v>
      </c>
      <c r="M70" s="54">
        <v>1</v>
      </c>
      <c r="N70" s="54">
        <v>1</v>
      </c>
      <c r="O70" s="54">
        <v>1</v>
      </c>
      <c r="P70" s="54">
        <v>1</v>
      </c>
      <c r="Q70" s="54">
        <v>1</v>
      </c>
      <c r="R70" s="54">
        <v>1</v>
      </c>
      <c r="S70" s="54"/>
      <c r="T70" s="54"/>
      <c r="U70" s="83" t="s">
        <v>50</v>
      </c>
      <c r="V70" s="83" t="s">
        <v>114</v>
      </c>
    </row>
    <row r="71" spans="1:22" ht="12" customHeight="1">
      <c r="A71" s="110">
        <v>67</v>
      </c>
      <c r="B71" s="66" t="s">
        <v>235</v>
      </c>
      <c r="C71" s="6" t="s">
        <v>242</v>
      </c>
      <c r="D71" s="6" t="s">
        <v>248</v>
      </c>
      <c r="E71" s="7" t="s">
        <v>208</v>
      </c>
      <c r="F71" s="47" t="s">
        <v>0</v>
      </c>
      <c r="G71" s="53">
        <v>1</v>
      </c>
      <c r="H71" s="54">
        <v>1</v>
      </c>
      <c r="I71" s="54">
        <v>1</v>
      </c>
      <c r="J71" s="54">
        <v>1</v>
      </c>
      <c r="K71" s="54">
        <v>1</v>
      </c>
      <c r="L71" s="54">
        <v>1</v>
      </c>
      <c r="M71" s="54">
        <v>1</v>
      </c>
      <c r="N71" s="54">
        <v>1</v>
      </c>
      <c r="O71" s="54">
        <v>1</v>
      </c>
      <c r="P71" s="54">
        <v>1</v>
      </c>
      <c r="Q71" s="54">
        <v>1</v>
      </c>
      <c r="R71" s="54">
        <v>1</v>
      </c>
      <c r="S71" s="54">
        <v>1</v>
      </c>
      <c r="T71" s="54"/>
      <c r="U71" s="83" t="s">
        <v>50</v>
      </c>
      <c r="V71" s="83" t="s">
        <v>108</v>
      </c>
    </row>
    <row r="72" spans="1:22" ht="12" customHeight="1">
      <c r="A72" s="110">
        <v>68</v>
      </c>
      <c r="B72" s="66" t="s">
        <v>235</v>
      </c>
      <c r="C72" s="6" t="s">
        <v>243</v>
      </c>
      <c r="D72" s="6" t="s">
        <v>251</v>
      </c>
      <c r="E72" s="7" t="s">
        <v>208</v>
      </c>
      <c r="F72" s="47" t="s">
        <v>89</v>
      </c>
      <c r="G72" s="53">
        <v>1</v>
      </c>
      <c r="H72" s="54">
        <v>1</v>
      </c>
      <c r="I72" s="54">
        <v>1</v>
      </c>
      <c r="J72" s="54">
        <v>1</v>
      </c>
      <c r="K72" s="54">
        <v>1</v>
      </c>
      <c r="L72" s="54">
        <v>1</v>
      </c>
      <c r="M72" s="54">
        <v>1</v>
      </c>
      <c r="N72" s="54">
        <v>1</v>
      </c>
      <c r="O72" s="54">
        <v>1</v>
      </c>
      <c r="P72" s="54">
        <v>1</v>
      </c>
      <c r="Q72" s="54">
        <v>1</v>
      </c>
      <c r="R72" s="54">
        <v>1</v>
      </c>
      <c r="S72" s="54">
        <v>1</v>
      </c>
      <c r="T72" s="54"/>
      <c r="U72" s="83" t="s">
        <v>100</v>
      </c>
      <c r="V72" s="83" t="s">
        <v>279</v>
      </c>
    </row>
    <row r="73" spans="1:22" ht="12" customHeight="1">
      <c r="A73" s="110">
        <v>69</v>
      </c>
      <c r="B73" s="66" t="s">
        <v>235</v>
      </c>
      <c r="C73" s="6" t="s">
        <v>245</v>
      </c>
      <c r="D73" s="6" t="s">
        <v>247</v>
      </c>
      <c r="E73" s="7" t="s">
        <v>208</v>
      </c>
      <c r="F73" s="47" t="s">
        <v>0</v>
      </c>
      <c r="G73" s="53">
        <v>1</v>
      </c>
      <c r="H73" s="54">
        <v>1</v>
      </c>
      <c r="I73" s="54">
        <v>1</v>
      </c>
      <c r="J73" s="54">
        <v>1</v>
      </c>
      <c r="K73" s="54">
        <v>1</v>
      </c>
      <c r="L73" s="54">
        <v>1</v>
      </c>
      <c r="M73" s="54">
        <v>1</v>
      </c>
      <c r="N73" s="54">
        <v>1</v>
      </c>
      <c r="O73" s="54">
        <v>1</v>
      </c>
      <c r="P73" s="54">
        <v>1</v>
      </c>
      <c r="Q73" s="54">
        <v>1</v>
      </c>
      <c r="R73" s="54">
        <v>1</v>
      </c>
      <c r="S73" s="54">
        <v>1</v>
      </c>
      <c r="T73" s="54"/>
      <c r="U73" s="83" t="s">
        <v>74</v>
      </c>
      <c r="V73" s="83" t="s">
        <v>114</v>
      </c>
    </row>
    <row r="74" spans="1:22" ht="12" customHeight="1">
      <c r="A74" s="110">
        <v>70</v>
      </c>
      <c r="B74" s="66" t="s">
        <v>235</v>
      </c>
      <c r="C74" s="6" t="s">
        <v>244</v>
      </c>
      <c r="D74" s="6" t="s">
        <v>248</v>
      </c>
      <c r="E74" s="7" t="s">
        <v>208</v>
      </c>
      <c r="F74" s="47" t="s">
        <v>0</v>
      </c>
      <c r="G74" s="53">
        <v>1</v>
      </c>
      <c r="H74" s="54">
        <v>1</v>
      </c>
      <c r="I74" s="54">
        <v>1</v>
      </c>
      <c r="J74" s="54">
        <v>1</v>
      </c>
      <c r="K74" s="54">
        <v>1</v>
      </c>
      <c r="L74" s="54">
        <v>1</v>
      </c>
      <c r="M74" s="54">
        <v>1</v>
      </c>
      <c r="N74" s="54">
        <v>1</v>
      </c>
      <c r="O74" s="54">
        <v>1</v>
      </c>
      <c r="P74" s="54">
        <v>1</v>
      </c>
      <c r="Q74" s="54">
        <v>1</v>
      </c>
      <c r="R74" s="54">
        <v>1</v>
      </c>
      <c r="S74" s="54"/>
      <c r="T74" s="54"/>
      <c r="U74" s="83" t="s">
        <v>71</v>
      </c>
      <c r="V74" s="83" t="s">
        <v>50</v>
      </c>
    </row>
    <row r="75" spans="1:22" ht="12" customHeight="1">
      <c r="A75" s="110">
        <v>71</v>
      </c>
      <c r="B75" s="66" t="s">
        <v>235</v>
      </c>
      <c r="C75" s="6" t="s">
        <v>244</v>
      </c>
      <c r="D75" s="6" t="s">
        <v>247</v>
      </c>
      <c r="E75" s="7" t="s">
        <v>208</v>
      </c>
      <c r="F75" s="47" t="s">
        <v>0</v>
      </c>
      <c r="G75" s="53">
        <v>1</v>
      </c>
      <c r="H75" s="54">
        <v>1</v>
      </c>
      <c r="I75" s="54">
        <v>1</v>
      </c>
      <c r="J75" s="54">
        <v>1</v>
      </c>
      <c r="K75" s="54"/>
      <c r="L75" s="54"/>
      <c r="M75" s="54">
        <v>1</v>
      </c>
      <c r="N75" s="54">
        <v>1</v>
      </c>
      <c r="O75" s="54"/>
      <c r="P75" s="54">
        <v>1</v>
      </c>
      <c r="Q75" s="54">
        <v>1</v>
      </c>
      <c r="R75" s="54">
        <v>1</v>
      </c>
      <c r="S75" s="54"/>
      <c r="T75" s="54"/>
      <c r="U75" s="83" t="s">
        <v>71</v>
      </c>
      <c r="V75" s="83" t="s">
        <v>112</v>
      </c>
    </row>
    <row r="76" spans="1:22" ht="12" customHeight="1">
      <c r="A76" s="110">
        <v>72</v>
      </c>
      <c r="B76" s="66" t="s">
        <v>235</v>
      </c>
      <c r="C76" s="6" t="s">
        <v>244</v>
      </c>
      <c r="D76" s="6" t="s">
        <v>248</v>
      </c>
      <c r="E76" s="7" t="s">
        <v>208</v>
      </c>
      <c r="F76" s="47" t="s">
        <v>89</v>
      </c>
      <c r="G76" s="53">
        <v>1</v>
      </c>
      <c r="H76" s="54">
        <v>1</v>
      </c>
      <c r="I76" s="54">
        <v>1</v>
      </c>
      <c r="J76" s="54">
        <v>1</v>
      </c>
      <c r="K76" s="54">
        <v>1</v>
      </c>
      <c r="L76" s="54">
        <v>1</v>
      </c>
      <c r="M76" s="54">
        <v>1</v>
      </c>
      <c r="N76" s="54">
        <v>1</v>
      </c>
      <c r="O76" s="54"/>
      <c r="P76" s="54">
        <v>1</v>
      </c>
      <c r="Q76" s="54">
        <v>1</v>
      </c>
      <c r="R76" s="54">
        <v>1</v>
      </c>
      <c r="S76" s="54">
        <v>1</v>
      </c>
      <c r="T76" s="54"/>
      <c r="U76" s="83" t="s">
        <v>100</v>
      </c>
      <c r="V76" s="83" t="s">
        <v>50</v>
      </c>
    </row>
    <row r="77" spans="1:22" ht="12" customHeight="1">
      <c r="A77" s="110">
        <v>73</v>
      </c>
      <c r="B77" s="66" t="s">
        <v>235</v>
      </c>
      <c r="C77" s="6" t="s">
        <v>244</v>
      </c>
      <c r="D77" s="6" t="s">
        <v>247</v>
      </c>
      <c r="E77" s="7" t="s">
        <v>208</v>
      </c>
      <c r="F77" s="47" t="s">
        <v>0</v>
      </c>
      <c r="G77" s="53">
        <v>1</v>
      </c>
      <c r="H77" s="54">
        <v>1</v>
      </c>
      <c r="I77" s="54">
        <v>1</v>
      </c>
      <c r="J77" s="54">
        <v>1</v>
      </c>
      <c r="K77" s="54"/>
      <c r="L77" s="54">
        <v>1</v>
      </c>
      <c r="M77" s="54">
        <v>1</v>
      </c>
      <c r="N77" s="54">
        <v>1</v>
      </c>
      <c r="O77" s="54"/>
      <c r="P77" s="54">
        <v>1</v>
      </c>
      <c r="Q77" s="54">
        <v>1</v>
      </c>
      <c r="R77" s="54">
        <v>1</v>
      </c>
      <c r="S77" s="54"/>
      <c r="T77" s="54"/>
      <c r="U77" s="83" t="s">
        <v>50</v>
      </c>
      <c r="V77" s="83" t="s">
        <v>50</v>
      </c>
    </row>
    <row r="78" spans="1:22" ht="12" customHeight="1">
      <c r="A78" s="110">
        <v>74</v>
      </c>
      <c r="B78" s="66" t="s">
        <v>235</v>
      </c>
      <c r="C78" s="6" t="s">
        <v>244</v>
      </c>
      <c r="D78" s="6" t="s">
        <v>248</v>
      </c>
      <c r="E78" s="7" t="s">
        <v>208</v>
      </c>
      <c r="F78" s="47" t="s">
        <v>0</v>
      </c>
      <c r="G78" s="53">
        <v>1</v>
      </c>
      <c r="H78" s="54">
        <v>1</v>
      </c>
      <c r="I78" s="54">
        <v>1</v>
      </c>
      <c r="J78" s="54">
        <v>1</v>
      </c>
      <c r="K78" s="54"/>
      <c r="L78" s="54">
        <v>1</v>
      </c>
      <c r="M78" s="54">
        <v>1</v>
      </c>
      <c r="N78" s="54">
        <v>1</v>
      </c>
      <c r="O78" s="54"/>
      <c r="P78" s="54">
        <v>1</v>
      </c>
      <c r="Q78" s="54">
        <v>1</v>
      </c>
      <c r="R78" s="54">
        <v>1</v>
      </c>
      <c r="S78" s="54"/>
      <c r="T78" s="54"/>
      <c r="U78" s="83" t="s">
        <v>114</v>
      </c>
      <c r="V78" s="83" t="s">
        <v>114</v>
      </c>
    </row>
    <row r="79" spans="1:22" ht="12" customHeight="1">
      <c r="A79" s="110">
        <v>75</v>
      </c>
      <c r="B79" s="66" t="s">
        <v>235</v>
      </c>
      <c r="C79" s="6" t="s">
        <v>244</v>
      </c>
      <c r="D79" s="6" t="s">
        <v>247</v>
      </c>
      <c r="E79" s="7" t="s">
        <v>208</v>
      </c>
      <c r="F79" s="47" t="s">
        <v>0</v>
      </c>
      <c r="G79" s="53">
        <v>1</v>
      </c>
      <c r="H79" s="54">
        <v>1</v>
      </c>
      <c r="I79" s="54">
        <v>1</v>
      </c>
      <c r="J79" s="54">
        <v>1</v>
      </c>
      <c r="K79" s="54"/>
      <c r="L79" s="54">
        <v>1</v>
      </c>
      <c r="M79" s="54">
        <v>1</v>
      </c>
      <c r="N79" s="54">
        <v>1</v>
      </c>
      <c r="O79" s="54">
        <v>1</v>
      </c>
      <c r="P79" s="54">
        <v>1</v>
      </c>
      <c r="Q79" s="54">
        <v>1</v>
      </c>
      <c r="R79" s="54">
        <v>1</v>
      </c>
      <c r="S79" s="54">
        <v>1</v>
      </c>
      <c r="T79" s="54"/>
      <c r="U79" s="83" t="s">
        <v>101</v>
      </c>
      <c r="V79" s="83" t="s">
        <v>114</v>
      </c>
    </row>
    <row r="80" spans="1:22" ht="12" customHeight="1">
      <c r="A80" s="110">
        <v>76</v>
      </c>
      <c r="B80" s="66" t="s">
        <v>235</v>
      </c>
      <c r="C80" s="6" t="s">
        <v>245</v>
      </c>
      <c r="D80" s="6" t="s">
        <v>247</v>
      </c>
      <c r="E80" s="7" t="s">
        <v>208</v>
      </c>
      <c r="F80" s="47" t="s">
        <v>89</v>
      </c>
      <c r="G80" s="53">
        <v>1</v>
      </c>
      <c r="H80" s="54">
        <v>1</v>
      </c>
      <c r="I80" s="54">
        <v>1</v>
      </c>
      <c r="J80" s="54">
        <v>1</v>
      </c>
      <c r="K80" s="54"/>
      <c r="L80" s="54">
        <v>1</v>
      </c>
      <c r="M80" s="54"/>
      <c r="N80" s="54">
        <v>1</v>
      </c>
      <c r="O80" s="54"/>
      <c r="P80" s="54">
        <v>1</v>
      </c>
      <c r="Q80" s="54">
        <v>1</v>
      </c>
      <c r="R80" s="54">
        <v>1</v>
      </c>
      <c r="S80" s="54"/>
      <c r="T80" s="54"/>
      <c r="U80" s="83" t="s">
        <v>50</v>
      </c>
      <c r="V80" s="83" t="s">
        <v>50</v>
      </c>
    </row>
    <row r="81" spans="1:22" ht="12" customHeight="1">
      <c r="A81" s="110">
        <v>77</v>
      </c>
      <c r="B81" s="66" t="s">
        <v>235</v>
      </c>
      <c r="C81" s="6" t="s">
        <v>245</v>
      </c>
      <c r="D81" s="6" t="s">
        <v>249</v>
      </c>
      <c r="E81" s="7" t="s">
        <v>208</v>
      </c>
      <c r="F81" s="47" t="s">
        <v>0</v>
      </c>
      <c r="G81" s="53">
        <v>1</v>
      </c>
      <c r="H81" s="54">
        <v>1</v>
      </c>
      <c r="I81" s="54">
        <v>1</v>
      </c>
      <c r="J81" s="54">
        <v>1</v>
      </c>
      <c r="K81" s="54">
        <v>1</v>
      </c>
      <c r="L81" s="54">
        <v>1</v>
      </c>
      <c r="M81" s="54">
        <v>1</v>
      </c>
      <c r="N81" s="54">
        <v>1</v>
      </c>
      <c r="O81" s="54">
        <v>1</v>
      </c>
      <c r="P81" s="54">
        <v>1</v>
      </c>
      <c r="Q81" s="54">
        <v>1</v>
      </c>
      <c r="R81" s="54">
        <v>1</v>
      </c>
      <c r="S81" s="54">
        <v>1</v>
      </c>
      <c r="T81" s="54"/>
      <c r="U81" s="83" t="s">
        <v>50</v>
      </c>
      <c r="V81" s="83" t="s">
        <v>50</v>
      </c>
    </row>
    <row r="82" spans="1:22" ht="12" customHeight="1">
      <c r="A82" s="110">
        <v>78</v>
      </c>
      <c r="B82" s="66" t="s">
        <v>235</v>
      </c>
      <c r="C82" s="6" t="s">
        <v>243</v>
      </c>
      <c r="D82" s="6" t="s">
        <v>249</v>
      </c>
      <c r="E82" s="7" t="s">
        <v>208</v>
      </c>
      <c r="F82" s="47" t="s">
        <v>89</v>
      </c>
      <c r="G82" s="53">
        <v>1</v>
      </c>
      <c r="H82" s="54">
        <v>1</v>
      </c>
      <c r="I82" s="54">
        <v>1</v>
      </c>
      <c r="J82" s="54">
        <v>1</v>
      </c>
      <c r="K82" s="54"/>
      <c r="L82" s="54">
        <v>1</v>
      </c>
      <c r="M82" s="54">
        <v>1</v>
      </c>
      <c r="N82" s="54">
        <v>1</v>
      </c>
      <c r="O82" s="54">
        <v>1</v>
      </c>
      <c r="P82" s="54">
        <v>1</v>
      </c>
      <c r="Q82" s="54">
        <v>1</v>
      </c>
      <c r="R82" s="54">
        <v>1</v>
      </c>
      <c r="S82" s="54">
        <v>1</v>
      </c>
      <c r="T82" s="54"/>
      <c r="U82" s="83" t="s">
        <v>101</v>
      </c>
      <c r="V82" s="83" t="s">
        <v>50</v>
      </c>
    </row>
    <row r="83" spans="1:22" ht="12" customHeight="1">
      <c r="A83" s="110">
        <v>79</v>
      </c>
      <c r="B83" s="66" t="s">
        <v>235</v>
      </c>
      <c r="C83" s="6" t="s">
        <v>244</v>
      </c>
      <c r="D83" s="6" t="s">
        <v>247</v>
      </c>
      <c r="E83" s="7" t="s">
        <v>208</v>
      </c>
      <c r="F83" s="47" t="s">
        <v>0</v>
      </c>
      <c r="G83" s="53">
        <v>1</v>
      </c>
      <c r="H83" s="54">
        <v>1</v>
      </c>
      <c r="I83" s="54">
        <v>1</v>
      </c>
      <c r="J83" s="54">
        <v>1</v>
      </c>
      <c r="K83" s="54">
        <v>1</v>
      </c>
      <c r="L83" s="54">
        <v>1</v>
      </c>
      <c r="M83" s="54">
        <v>1</v>
      </c>
      <c r="N83" s="54">
        <v>1</v>
      </c>
      <c r="O83" s="54">
        <v>1</v>
      </c>
      <c r="P83" s="54">
        <v>1</v>
      </c>
      <c r="Q83" s="54">
        <v>1</v>
      </c>
      <c r="R83" s="54">
        <v>1</v>
      </c>
      <c r="S83" s="54"/>
      <c r="T83" s="54"/>
      <c r="U83" s="83" t="s">
        <v>101</v>
      </c>
      <c r="V83" s="83" t="s">
        <v>50</v>
      </c>
    </row>
    <row r="84" spans="1:22" ht="12" customHeight="1">
      <c r="A84" s="110">
        <v>80</v>
      </c>
      <c r="B84" s="66" t="s">
        <v>235</v>
      </c>
      <c r="C84" s="6" t="s">
        <v>244</v>
      </c>
      <c r="D84" s="6" t="s">
        <v>247</v>
      </c>
      <c r="E84" s="7" t="s">
        <v>208</v>
      </c>
      <c r="F84" s="47" t="s">
        <v>89</v>
      </c>
      <c r="G84" s="53">
        <v>1</v>
      </c>
      <c r="H84" s="54">
        <v>1</v>
      </c>
      <c r="I84" s="54">
        <v>1</v>
      </c>
      <c r="J84" s="54">
        <v>1</v>
      </c>
      <c r="K84" s="54">
        <v>1</v>
      </c>
      <c r="L84" s="54">
        <v>1</v>
      </c>
      <c r="M84" s="54">
        <v>1</v>
      </c>
      <c r="N84" s="54">
        <v>1</v>
      </c>
      <c r="O84" s="54">
        <v>1</v>
      </c>
      <c r="P84" s="54">
        <v>1</v>
      </c>
      <c r="Q84" s="54">
        <v>1</v>
      </c>
      <c r="R84" s="54">
        <v>1</v>
      </c>
      <c r="S84" s="54">
        <v>1</v>
      </c>
      <c r="T84" s="54"/>
      <c r="U84" s="83" t="s">
        <v>50</v>
      </c>
      <c r="V84" s="83" t="s">
        <v>50</v>
      </c>
    </row>
    <row r="85" spans="1:22" ht="12" customHeight="1">
      <c r="A85" s="110">
        <v>81</v>
      </c>
      <c r="B85" s="66" t="s">
        <v>50</v>
      </c>
      <c r="C85" s="6" t="s">
        <v>245</v>
      </c>
      <c r="D85" s="6" t="s">
        <v>90</v>
      </c>
      <c r="E85" s="7" t="s">
        <v>208</v>
      </c>
      <c r="F85" s="47" t="s">
        <v>89</v>
      </c>
      <c r="G85" s="53">
        <v>1</v>
      </c>
      <c r="H85" s="54">
        <v>1</v>
      </c>
      <c r="I85" s="54">
        <v>1</v>
      </c>
      <c r="J85" s="54">
        <v>1</v>
      </c>
      <c r="K85" s="54">
        <v>1</v>
      </c>
      <c r="L85" s="54">
        <v>1</v>
      </c>
      <c r="M85" s="54">
        <v>1</v>
      </c>
      <c r="N85" s="54">
        <v>1</v>
      </c>
      <c r="O85" s="54">
        <v>1</v>
      </c>
      <c r="P85" s="54">
        <v>1</v>
      </c>
      <c r="Q85" s="54">
        <v>1</v>
      </c>
      <c r="R85" s="54"/>
      <c r="S85" s="54"/>
      <c r="T85" s="54"/>
      <c r="U85" s="83" t="s">
        <v>100</v>
      </c>
      <c r="V85" s="83" t="s">
        <v>112</v>
      </c>
    </row>
    <row r="86" spans="1:22" ht="12" customHeight="1">
      <c r="A86" s="110">
        <v>82</v>
      </c>
      <c r="B86" s="66" t="s">
        <v>236</v>
      </c>
      <c r="C86" s="6" t="s">
        <v>243</v>
      </c>
      <c r="D86" s="6" t="s">
        <v>248</v>
      </c>
      <c r="E86" s="7" t="s">
        <v>208</v>
      </c>
      <c r="F86" s="47" t="s">
        <v>89</v>
      </c>
      <c r="G86" s="53">
        <v>1</v>
      </c>
      <c r="H86" s="54">
        <v>1</v>
      </c>
      <c r="I86" s="54">
        <v>1</v>
      </c>
      <c r="J86" s="54">
        <v>1</v>
      </c>
      <c r="K86" s="54">
        <v>1</v>
      </c>
      <c r="L86" s="54">
        <v>1</v>
      </c>
      <c r="M86" s="54">
        <v>1</v>
      </c>
      <c r="N86" s="54">
        <v>1</v>
      </c>
      <c r="O86" s="54">
        <v>1</v>
      </c>
      <c r="P86" s="54">
        <v>1</v>
      </c>
      <c r="Q86" s="54">
        <v>1</v>
      </c>
      <c r="R86" s="54">
        <v>1</v>
      </c>
      <c r="S86" s="54">
        <v>1</v>
      </c>
      <c r="T86" s="54">
        <v>1</v>
      </c>
      <c r="U86" s="83" t="s">
        <v>71</v>
      </c>
      <c r="V86" s="83" t="s">
        <v>108</v>
      </c>
    </row>
    <row r="87" spans="1:22" ht="12" customHeight="1">
      <c r="A87" s="110">
        <v>83</v>
      </c>
      <c r="B87" s="66" t="s">
        <v>236</v>
      </c>
      <c r="C87" s="6" t="s">
        <v>243</v>
      </c>
      <c r="D87" s="6" t="s">
        <v>249</v>
      </c>
      <c r="E87" s="7" t="s">
        <v>208</v>
      </c>
      <c r="F87" s="47" t="s">
        <v>89</v>
      </c>
      <c r="G87" s="53">
        <v>1</v>
      </c>
      <c r="H87" s="54">
        <v>1</v>
      </c>
      <c r="I87" s="54">
        <v>1</v>
      </c>
      <c r="J87" s="54">
        <v>1</v>
      </c>
      <c r="K87" s="54">
        <v>1</v>
      </c>
      <c r="L87" s="54">
        <v>1</v>
      </c>
      <c r="M87" s="54">
        <v>1</v>
      </c>
      <c r="N87" s="54">
        <v>1</v>
      </c>
      <c r="O87" s="54">
        <v>1</v>
      </c>
      <c r="P87" s="54">
        <v>1</v>
      </c>
      <c r="Q87" s="54">
        <v>1</v>
      </c>
      <c r="R87" s="54">
        <v>1</v>
      </c>
      <c r="S87" s="54">
        <v>1</v>
      </c>
      <c r="T87" s="54"/>
      <c r="U87" s="83" t="s">
        <v>100</v>
      </c>
      <c r="V87" s="83" t="s">
        <v>108</v>
      </c>
    </row>
    <row r="88" spans="1:22" ht="12" customHeight="1">
      <c r="A88" s="110">
        <v>84</v>
      </c>
      <c r="B88" s="66" t="s">
        <v>237</v>
      </c>
      <c r="C88" s="6" t="s">
        <v>244</v>
      </c>
      <c r="D88" s="6" t="s">
        <v>251</v>
      </c>
      <c r="E88" s="7" t="s">
        <v>208</v>
      </c>
      <c r="F88" s="47" t="s">
        <v>89</v>
      </c>
      <c r="G88" s="53"/>
      <c r="H88" s="54">
        <v>1</v>
      </c>
      <c r="I88" s="54"/>
      <c r="J88" s="54">
        <v>1</v>
      </c>
      <c r="K88" s="54">
        <v>1</v>
      </c>
      <c r="L88" s="54">
        <v>1</v>
      </c>
      <c r="M88" s="54">
        <v>1</v>
      </c>
      <c r="N88" s="54">
        <v>1</v>
      </c>
      <c r="O88" s="54">
        <v>1</v>
      </c>
      <c r="P88" s="54">
        <v>1</v>
      </c>
      <c r="Q88" s="54">
        <v>1</v>
      </c>
      <c r="R88" s="54">
        <v>1</v>
      </c>
      <c r="S88" s="54">
        <v>1</v>
      </c>
      <c r="T88" s="54"/>
      <c r="U88" s="83" t="s">
        <v>100</v>
      </c>
      <c r="V88" s="83" t="s">
        <v>108</v>
      </c>
    </row>
    <row r="89" spans="1:22" ht="12" customHeight="1">
      <c r="A89" s="110">
        <v>85</v>
      </c>
      <c r="B89" s="66" t="s">
        <v>236</v>
      </c>
      <c r="C89" s="6" t="s">
        <v>243</v>
      </c>
      <c r="D89" s="6" t="s">
        <v>249</v>
      </c>
      <c r="E89" s="7" t="s">
        <v>208</v>
      </c>
      <c r="F89" s="47" t="s">
        <v>0</v>
      </c>
      <c r="G89" s="53">
        <v>1</v>
      </c>
      <c r="H89" s="54">
        <v>1</v>
      </c>
      <c r="I89" s="54">
        <v>1</v>
      </c>
      <c r="J89" s="54">
        <v>1</v>
      </c>
      <c r="K89" s="54">
        <v>1</v>
      </c>
      <c r="L89" s="54">
        <v>1</v>
      </c>
      <c r="M89" s="54">
        <v>1</v>
      </c>
      <c r="N89" s="54">
        <v>1</v>
      </c>
      <c r="O89" s="54">
        <v>1</v>
      </c>
      <c r="P89" s="54">
        <v>1</v>
      </c>
      <c r="Q89" s="54">
        <v>1</v>
      </c>
      <c r="R89" s="54">
        <v>1</v>
      </c>
      <c r="S89" s="54">
        <v>1</v>
      </c>
      <c r="T89" s="54"/>
      <c r="U89" s="83" t="s">
        <v>112</v>
      </c>
      <c r="V89" s="83" t="s">
        <v>108</v>
      </c>
    </row>
    <row r="90" spans="1:22" ht="12" customHeight="1">
      <c r="A90" s="110">
        <v>86</v>
      </c>
      <c r="B90" s="66" t="s">
        <v>50</v>
      </c>
      <c r="C90" s="6" t="s">
        <v>242</v>
      </c>
      <c r="D90" s="6" t="s">
        <v>247</v>
      </c>
      <c r="E90" s="7" t="s">
        <v>208</v>
      </c>
      <c r="F90" s="47" t="s">
        <v>0</v>
      </c>
      <c r="G90" s="53">
        <v>1</v>
      </c>
      <c r="H90" s="54">
        <v>1</v>
      </c>
      <c r="I90" s="54">
        <v>1</v>
      </c>
      <c r="J90" s="54">
        <v>1</v>
      </c>
      <c r="K90" s="54">
        <v>1</v>
      </c>
      <c r="L90" s="54">
        <v>1</v>
      </c>
      <c r="M90" s="54">
        <v>1</v>
      </c>
      <c r="N90" s="54">
        <v>1</v>
      </c>
      <c r="O90" s="54">
        <v>1</v>
      </c>
      <c r="P90" s="54">
        <v>1</v>
      </c>
      <c r="Q90" s="54">
        <v>1</v>
      </c>
      <c r="R90" s="54">
        <v>1</v>
      </c>
      <c r="S90" s="54">
        <v>1</v>
      </c>
      <c r="T90" s="54">
        <v>1</v>
      </c>
      <c r="U90" s="83" t="s">
        <v>74</v>
      </c>
      <c r="V90" s="83" t="s">
        <v>50</v>
      </c>
    </row>
    <row r="91" spans="1:22" ht="12" customHeight="1">
      <c r="A91" s="110">
        <v>87</v>
      </c>
      <c r="B91" s="66" t="s">
        <v>50</v>
      </c>
      <c r="C91" s="6" t="s">
        <v>242</v>
      </c>
      <c r="D91" s="6" t="s">
        <v>249</v>
      </c>
      <c r="E91" s="7" t="s">
        <v>208</v>
      </c>
      <c r="F91" s="47" t="s">
        <v>89</v>
      </c>
      <c r="G91" s="53">
        <v>1</v>
      </c>
      <c r="H91" s="54">
        <v>1</v>
      </c>
      <c r="I91" s="54">
        <v>1</v>
      </c>
      <c r="J91" s="54">
        <v>1</v>
      </c>
      <c r="K91" s="54">
        <v>1</v>
      </c>
      <c r="L91" s="54">
        <v>1</v>
      </c>
      <c r="M91" s="54"/>
      <c r="N91" s="54">
        <v>1</v>
      </c>
      <c r="O91" s="54">
        <v>1</v>
      </c>
      <c r="P91" s="54">
        <v>1</v>
      </c>
      <c r="Q91" s="54">
        <v>1</v>
      </c>
      <c r="R91" s="54">
        <v>1</v>
      </c>
      <c r="S91" s="54"/>
      <c r="T91" s="54"/>
      <c r="U91" s="83" t="s">
        <v>74</v>
      </c>
      <c r="V91" s="83" t="s">
        <v>50</v>
      </c>
    </row>
    <row r="92" spans="1:22" ht="12" customHeight="1">
      <c r="A92" s="110">
        <v>88</v>
      </c>
      <c r="B92" s="66" t="s">
        <v>239</v>
      </c>
      <c r="C92" s="6" t="s">
        <v>243</v>
      </c>
      <c r="D92" s="6" t="s">
        <v>247</v>
      </c>
      <c r="E92" s="7" t="s">
        <v>208</v>
      </c>
      <c r="F92" s="47" t="s">
        <v>0</v>
      </c>
      <c r="G92" s="53">
        <v>1</v>
      </c>
      <c r="H92" s="54">
        <v>1</v>
      </c>
      <c r="I92" s="54">
        <v>1</v>
      </c>
      <c r="J92" s="54">
        <v>1</v>
      </c>
      <c r="K92" s="54"/>
      <c r="L92" s="54">
        <v>1</v>
      </c>
      <c r="M92" s="54">
        <v>1</v>
      </c>
      <c r="N92" s="54">
        <v>1</v>
      </c>
      <c r="O92" s="54"/>
      <c r="P92" s="54">
        <v>1</v>
      </c>
      <c r="Q92" s="54">
        <v>1</v>
      </c>
      <c r="R92" s="54">
        <v>1</v>
      </c>
      <c r="S92" s="54"/>
      <c r="T92" s="54"/>
      <c r="U92" s="83" t="s">
        <v>101</v>
      </c>
      <c r="V92" s="83" t="s">
        <v>108</v>
      </c>
    </row>
    <row r="93" spans="1:22" ht="12" customHeight="1">
      <c r="A93" s="110">
        <v>89</v>
      </c>
      <c r="B93" s="66" t="s">
        <v>239</v>
      </c>
      <c r="C93" s="6" t="s">
        <v>243</v>
      </c>
      <c r="D93" s="6" t="s">
        <v>250</v>
      </c>
      <c r="E93" s="7" t="s">
        <v>208</v>
      </c>
      <c r="F93" s="47" t="s">
        <v>89</v>
      </c>
      <c r="G93" s="53">
        <v>1</v>
      </c>
      <c r="H93" s="54">
        <v>1</v>
      </c>
      <c r="I93" s="54">
        <v>1</v>
      </c>
      <c r="J93" s="54">
        <v>1</v>
      </c>
      <c r="K93" s="54">
        <v>1</v>
      </c>
      <c r="L93" s="54">
        <v>1</v>
      </c>
      <c r="M93" s="54">
        <v>1</v>
      </c>
      <c r="N93" s="54">
        <v>1</v>
      </c>
      <c r="O93" s="54">
        <v>1</v>
      </c>
      <c r="P93" s="54">
        <v>1</v>
      </c>
      <c r="Q93" s="54">
        <v>1</v>
      </c>
      <c r="R93" s="54">
        <v>1</v>
      </c>
      <c r="S93" s="54">
        <v>1</v>
      </c>
      <c r="T93" s="54"/>
      <c r="U93" s="83" t="s">
        <v>100</v>
      </c>
      <c r="V93" s="83" t="s">
        <v>108</v>
      </c>
    </row>
    <row r="94" spans="1:22" ht="12" customHeight="1">
      <c r="A94" s="110">
        <v>90</v>
      </c>
      <c r="B94" s="66" t="s">
        <v>239</v>
      </c>
      <c r="C94" s="6" t="s">
        <v>243</v>
      </c>
      <c r="D94" s="6" t="s">
        <v>249</v>
      </c>
      <c r="E94" s="7" t="s">
        <v>208</v>
      </c>
      <c r="F94" s="47" t="s">
        <v>0</v>
      </c>
      <c r="G94" s="53">
        <v>1</v>
      </c>
      <c r="H94" s="54">
        <v>1</v>
      </c>
      <c r="I94" s="54">
        <v>1</v>
      </c>
      <c r="J94" s="54">
        <v>1</v>
      </c>
      <c r="K94" s="54">
        <v>1</v>
      </c>
      <c r="L94" s="54">
        <v>1</v>
      </c>
      <c r="M94" s="54">
        <v>1</v>
      </c>
      <c r="N94" s="54">
        <v>1</v>
      </c>
      <c r="O94" s="54">
        <v>1</v>
      </c>
      <c r="P94" s="54">
        <v>1</v>
      </c>
      <c r="Q94" s="54">
        <v>1</v>
      </c>
      <c r="R94" s="54">
        <v>1</v>
      </c>
      <c r="S94" s="54">
        <v>1</v>
      </c>
      <c r="T94" s="54"/>
      <c r="U94" s="83" t="s">
        <v>98</v>
      </c>
      <c r="V94" s="83" t="s">
        <v>108</v>
      </c>
    </row>
    <row r="95" spans="1:22" ht="12" customHeight="1">
      <c r="A95" s="110">
        <v>91</v>
      </c>
      <c r="B95" s="66" t="s">
        <v>239</v>
      </c>
      <c r="C95" s="6" t="s">
        <v>243</v>
      </c>
      <c r="D95" s="6" t="s">
        <v>248</v>
      </c>
      <c r="E95" s="7" t="s">
        <v>208</v>
      </c>
      <c r="F95" s="47" t="s">
        <v>89</v>
      </c>
      <c r="G95" s="53">
        <v>1</v>
      </c>
      <c r="H95" s="54">
        <v>1</v>
      </c>
      <c r="I95" s="54">
        <v>1</v>
      </c>
      <c r="J95" s="54">
        <v>1</v>
      </c>
      <c r="K95" s="54">
        <v>1</v>
      </c>
      <c r="L95" s="54">
        <v>1</v>
      </c>
      <c r="M95" s="54">
        <v>1</v>
      </c>
      <c r="N95" s="54">
        <v>1</v>
      </c>
      <c r="O95" s="54">
        <v>1</v>
      </c>
      <c r="P95" s="54">
        <v>1</v>
      </c>
      <c r="Q95" s="54">
        <v>1</v>
      </c>
      <c r="R95" s="54">
        <v>1</v>
      </c>
      <c r="S95" s="54">
        <v>1</v>
      </c>
      <c r="T95" s="54"/>
      <c r="U95" s="83" t="s">
        <v>98</v>
      </c>
      <c r="V95" s="83" t="s">
        <v>108</v>
      </c>
    </row>
    <row r="96" spans="1:22" ht="12" customHeight="1">
      <c r="A96" s="110">
        <v>92</v>
      </c>
      <c r="B96" s="66" t="s">
        <v>239</v>
      </c>
      <c r="C96" s="6" t="s">
        <v>244</v>
      </c>
      <c r="D96" s="6" t="s">
        <v>247</v>
      </c>
      <c r="E96" s="7" t="s">
        <v>208</v>
      </c>
      <c r="F96" s="47" t="s">
        <v>89</v>
      </c>
      <c r="G96" s="53">
        <v>1</v>
      </c>
      <c r="H96" s="54">
        <v>1</v>
      </c>
      <c r="I96" s="54">
        <v>1</v>
      </c>
      <c r="J96" s="54">
        <v>1</v>
      </c>
      <c r="K96" s="54"/>
      <c r="L96" s="54">
        <v>1</v>
      </c>
      <c r="M96" s="54">
        <v>1</v>
      </c>
      <c r="N96" s="54">
        <v>1</v>
      </c>
      <c r="O96" s="54"/>
      <c r="P96" s="54">
        <v>1</v>
      </c>
      <c r="Q96" s="54">
        <v>1</v>
      </c>
      <c r="R96" s="54">
        <v>1</v>
      </c>
      <c r="S96" s="54"/>
      <c r="T96" s="54"/>
      <c r="U96" s="83" t="s">
        <v>101</v>
      </c>
      <c r="V96" s="83" t="s">
        <v>108</v>
      </c>
    </row>
    <row r="97" spans="1:22" ht="12" customHeight="1">
      <c r="A97" s="110">
        <v>93</v>
      </c>
      <c r="B97" s="66" t="s">
        <v>294</v>
      </c>
      <c r="C97" s="6" t="s">
        <v>242</v>
      </c>
      <c r="D97" s="6" t="s">
        <v>247</v>
      </c>
      <c r="E97" s="7" t="s">
        <v>208</v>
      </c>
      <c r="F97" s="47" t="s">
        <v>89</v>
      </c>
      <c r="G97" s="53">
        <v>1</v>
      </c>
      <c r="H97" s="54">
        <v>1</v>
      </c>
      <c r="I97" s="54">
        <v>1</v>
      </c>
      <c r="J97" s="54">
        <v>1</v>
      </c>
      <c r="K97" s="54">
        <v>1</v>
      </c>
      <c r="L97" s="54">
        <v>1</v>
      </c>
      <c r="M97" s="54">
        <v>1</v>
      </c>
      <c r="N97" s="54">
        <v>1</v>
      </c>
      <c r="O97" s="54">
        <v>1</v>
      </c>
      <c r="P97" s="54">
        <v>1</v>
      </c>
      <c r="Q97" s="54">
        <v>1</v>
      </c>
      <c r="R97" s="54">
        <v>1</v>
      </c>
      <c r="S97" s="54"/>
      <c r="T97" s="54"/>
      <c r="U97" s="83" t="s">
        <v>50</v>
      </c>
      <c r="V97" s="83" t="s">
        <v>108</v>
      </c>
    </row>
    <row r="98" spans="1:22" ht="12" customHeight="1">
      <c r="A98" s="110">
        <v>94</v>
      </c>
      <c r="B98" s="66" t="s">
        <v>240</v>
      </c>
      <c r="C98" s="6" t="s">
        <v>245</v>
      </c>
      <c r="D98" s="6" t="s">
        <v>250</v>
      </c>
      <c r="E98" s="7" t="s">
        <v>208</v>
      </c>
      <c r="F98" s="47" t="s">
        <v>0</v>
      </c>
      <c r="G98" s="53">
        <v>1</v>
      </c>
      <c r="H98" s="54">
        <v>1</v>
      </c>
      <c r="I98" s="54">
        <v>1</v>
      </c>
      <c r="J98" s="54">
        <v>1</v>
      </c>
      <c r="K98" s="54"/>
      <c r="L98" s="54">
        <v>1</v>
      </c>
      <c r="M98" s="54">
        <v>1</v>
      </c>
      <c r="N98" s="54">
        <v>1</v>
      </c>
      <c r="O98" s="54">
        <v>1</v>
      </c>
      <c r="P98" s="54">
        <v>1</v>
      </c>
      <c r="Q98" s="54">
        <v>1</v>
      </c>
      <c r="R98" s="54">
        <v>1</v>
      </c>
      <c r="S98" s="54">
        <v>1</v>
      </c>
      <c r="T98" s="54"/>
      <c r="U98" s="83" t="s">
        <v>100</v>
      </c>
      <c r="V98" s="83" t="s">
        <v>108</v>
      </c>
    </row>
    <row r="99" spans="1:22" ht="12" customHeight="1">
      <c r="A99" s="110">
        <v>95</v>
      </c>
      <c r="B99" s="66" t="s">
        <v>240</v>
      </c>
      <c r="C99" s="6" t="s">
        <v>90</v>
      </c>
      <c r="D99" s="6" t="s">
        <v>90</v>
      </c>
      <c r="E99" s="7" t="s">
        <v>208</v>
      </c>
      <c r="F99" s="47" t="s">
        <v>90</v>
      </c>
      <c r="G99" s="53">
        <v>1</v>
      </c>
      <c r="H99" s="54">
        <v>1</v>
      </c>
      <c r="I99" s="54">
        <v>1</v>
      </c>
      <c r="J99" s="54">
        <v>1</v>
      </c>
      <c r="K99" s="54">
        <v>1</v>
      </c>
      <c r="L99" s="54">
        <v>1</v>
      </c>
      <c r="M99" s="54">
        <v>1</v>
      </c>
      <c r="N99" s="54">
        <v>1</v>
      </c>
      <c r="O99" s="54">
        <v>1</v>
      </c>
      <c r="P99" s="54">
        <v>1</v>
      </c>
      <c r="Q99" s="54">
        <v>1</v>
      </c>
      <c r="R99" s="54">
        <v>1</v>
      </c>
      <c r="S99" s="54">
        <v>1</v>
      </c>
      <c r="T99" s="54"/>
      <c r="U99" s="83" t="s">
        <v>100</v>
      </c>
      <c r="V99" s="83" t="s">
        <v>108</v>
      </c>
    </row>
    <row r="100" spans="1:22" ht="12" customHeight="1">
      <c r="A100" s="110">
        <v>96</v>
      </c>
      <c r="B100" s="66" t="s">
        <v>240</v>
      </c>
      <c r="C100" s="6" t="s">
        <v>244</v>
      </c>
      <c r="D100" s="6" t="s">
        <v>249</v>
      </c>
      <c r="E100" s="7" t="s">
        <v>208</v>
      </c>
      <c r="F100" s="47" t="s">
        <v>0</v>
      </c>
      <c r="G100" s="53">
        <v>1</v>
      </c>
      <c r="H100" s="54">
        <v>1</v>
      </c>
      <c r="I100" s="54">
        <v>1</v>
      </c>
      <c r="J100" s="54">
        <v>1</v>
      </c>
      <c r="K100" s="54">
        <v>1</v>
      </c>
      <c r="L100" s="54">
        <v>1</v>
      </c>
      <c r="M100" s="54">
        <v>1</v>
      </c>
      <c r="N100" s="54">
        <v>1</v>
      </c>
      <c r="O100" s="54">
        <v>1</v>
      </c>
      <c r="P100" s="54">
        <v>1</v>
      </c>
      <c r="Q100" s="54">
        <v>1</v>
      </c>
      <c r="R100" s="54">
        <v>1</v>
      </c>
      <c r="S100" s="54"/>
      <c r="T100" s="54"/>
      <c r="U100" s="83" t="s">
        <v>50</v>
      </c>
      <c r="V100" s="83" t="s">
        <v>108</v>
      </c>
    </row>
    <row r="101" spans="1:22" ht="12" customHeight="1">
      <c r="A101" s="110">
        <v>97</v>
      </c>
      <c r="B101" s="66" t="s">
        <v>240</v>
      </c>
      <c r="C101" s="6" t="s">
        <v>244</v>
      </c>
      <c r="D101" s="6" t="s">
        <v>247</v>
      </c>
      <c r="E101" s="7" t="s">
        <v>208</v>
      </c>
      <c r="F101" s="47" t="s">
        <v>0</v>
      </c>
      <c r="G101" s="53">
        <v>1</v>
      </c>
      <c r="H101" s="54">
        <v>1</v>
      </c>
      <c r="I101" s="54">
        <v>1</v>
      </c>
      <c r="J101" s="54">
        <v>1</v>
      </c>
      <c r="K101" s="54">
        <v>1</v>
      </c>
      <c r="L101" s="54">
        <v>1</v>
      </c>
      <c r="M101" s="54">
        <v>1</v>
      </c>
      <c r="N101" s="54">
        <v>1</v>
      </c>
      <c r="O101" s="54">
        <v>1</v>
      </c>
      <c r="P101" s="54">
        <v>1</v>
      </c>
      <c r="Q101" s="54">
        <v>1</v>
      </c>
      <c r="R101" s="54">
        <v>1</v>
      </c>
      <c r="S101" s="54">
        <v>1</v>
      </c>
      <c r="T101" s="54"/>
      <c r="U101" s="83" t="s">
        <v>100</v>
      </c>
      <c r="V101" s="83" t="s">
        <v>108</v>
      </c>
    </row>
    <row r="102" spans="1:22" ht="12" customHeight="1">
      <c r="A102" s="110">
        <v>98</v>
      </c>
      <c r="B102" s="66" t="s">
        <v>240</v>
      </c>
      <c r="C102" s="6" t="s">
        <v>90</v>
      </c>
      <c r="D102" s="6" t="s">
        <v>247</v>
      </c>
      <c r="E102" s="7" t="s">
        <v>208</v>
      </c>
      <c r="F102" s="47" t="s">
        <v>0</v>
      </c>
      <c r="G102" s="53"/>
      <c r="H102" s="54">
        <v>1</v>
      </c>
      <c r="I102" s="54">
        <v>1</v>
      </c>
      <c r="J102" s="54">
        <v>1</v>
      </c>
      <c r="K102" s="54">
        <v>1</v>
      </c>
      <c r="L102" s="54">
        <v>1</v>
      </c>
      <c r="M102" s="54">
        <v>1</v>
      </c>
      <c r="N102" s="54">
        <v>1</v>
      </c>
      <c r="O102" s="54">
        <v>1</v>
      </c>
      <c r="P102" s="54">
        <v>1</v>
      </c>
      <c r="Q102" s="54">
        <v>1</v>
      </c>
      <c r="R102" s="54">
        <v>1</v>
      </c>
      <c r="S102" s="54"/>
      <c r="T102" s="54"/>
      <c r="U102" s="83" t="s">
        <v>100</v>
      </c>
      <c r="V102" s="83" t="s">
        <v>108</v>
      </c>
    </row>
    <row r="103" spans="1:22" ht="12" customHeight="1">
      <c r="A103" s="110">
        <v>99</v>
      </c>
      <c r="B103" s="66" t="s">
        <v>240</v>
      </c>
      <c r="C103" s="6" t="s">
        <v>90</v>
      </c>
      <c r="D103" s="6" t="s">
        <v>247</v>
      </c>
      <c r="E103" s="7" t="s">
        <v>208</v>
      </c>
      <c r="F103" s="47" t="s">
        <v>89</v>
      </c>
      <c r="G103" s="53">
        <v>1</v>
      </c>
      <c r="H103" s="54">
        <v>1</v>
      </c>
      <c r="I103" s="54">
        <v>1</v>
      </c>
      <c r="J103" s="54">
        <v>1</v>
      </c>
      <c r="K103" s="54">
        <v>1</v>
      </c>
      <c r="L103" s="54">
        <v>1</v>
      </c>
      <c r="M103" s="54">
        <v>1</v>
      </c>
      <c r="N103" s="54">
        <v>1</v>
      </c>
      <c r="O103" s="54">
        <v>1</v>
      </c>
      <c r="P103" s="54">
        <v>1</v>
      </c>
      <c r="Q103" s="54">
        <v>1</v>
      </c>
      <c r="R103" s="54">
        <v>1</v>
      </c>
      <c r="S103" s="54"/>
      <c r="T103" s="54"/>
      <c r="U103" s="83" t="s">
        <v>50</v>
      </c>
      <c r="V103" s="83" t="s">
        <v>108</v>
      </c>
    </row>
    <row r="104" spans="1:22" ht="12" customHeight="1">
      <c r="A104" s="110">
        <v>100</v>
      </c>
      <c r="B104" s="66" t="s">
        <v>240</v>
      </c>
      <c r="C104" s="6" t="s">
        <v>244</v>
      </c>
      <c r="D104" s="6" t="s">
        <v>249</v>
      </c>
      <c r="E104" s="7" t="s">
        <v>208</v>
      </c>
      <c r="F104" s="47" t="s">
        <v>89</v>
      </c>
      <c r="G104" s="53">
        <v>1</v>
      </c>
      <c r="H104" s="54">
        <v>1</v>
      </c>
      <c r="I104" s="54">
        <v>1</v>
      </c>
      <c r="J104" s="54">
        <v>1</v>
      </c>
      <c r="K104" s="54">
        <v>1</v>
      </c>
      <c r="L104" s="54">
        <v>1</v>
      </c>
      <c r="M104" s="54">
        <v>1</v>
      </c>
      <c r="N104" s="54">
        <v>1</v>
      </c>
      <c r="O104" s="54">
        <v>1</v>
      </c>
      <c r="P104" s="54">
        <v>1</v>
      </c>
      <c r="Q104" s="54">
        <v>1</v>
      </c>
      <c r="R104" s="54">
        <v>1</v>
      </c>
      <c r="S104" s="54">
        <v>1</v>
      </c>
      <c r="T104" s="54"/>
      <c r="U104" s="83" t="s">
        <v>100</v>
      </c>
      <c r="V104" s="83" t="s">
        <v>108</v>
      </c>
    </row>
    <row r="105" spans="1:22" ht="12" customHeight="1">
      <c r="A105" s="110">
        <v>101</v>
      </c>
      <c r="B105" s="66" t="s">
        <v>294</v>
      </c>
      <c r="C105" s="47" t="s">
        <v>243</v>
      </c>
      <c r="D105" s="6" t="s">
        <v>249</v>
      </c>
      <c r="E105" s="47" t="s">
        <v>208</v>
      </c>
      <c r="F105" s="47" t="s">
        <v>89</v>
      </c>
      <c r="G105" s="53">
        <v>1</v>
      </c>
      <c r="H105" s="54">
        <v>1</v>
      </c>
      <c r="I105" s="54">
        <v>1</v>
      </c>
      <c r="J105" s="54">
        <v>1</v>
      </c>
      <c r="K105" s="54">
        <v>1</v>
      </c>
      <c r="L105" s="54">
        <v>1</v>
      </c>
      <c r="M105" s="54">
        <v>1</v>
      </c>
      <c r="N105" s="54">
        <v>1</v>
      </c>
      <c r="O105" s="54">
        <v>1</v>
      </c>
      <c r="P105" s="54">
        <v>1</v>
      </c>
      <c r="Q105" s="54">
        <v>1</v>
      </c>
      <c r="R105" s="54">
        <v>1</v>
      </c>
      <c r="S105" s="54">
        <v>1</v>
      </c>
      <c r="T105" s="54"/>
      <c r="U105" s="83" t="s">
        <v>74</v>
      </c>
      <c r="V105" s="83" t="s">
        <v>112</v>
      </c>
    </row>
    <row r="106" spans="1:22" ht="12" customHeight="1">
      <c r="A106" s="110">
        <v>102</v>
      </c>
      <c r="B106" s="66" t="s">
        <v>240</v>
      </c>
      <c r="C106" s="6" t="s">
        <v>244</v>
      </c>
      <c r="D106" s="6" t="s">
        <v>250</v>
      </c>
      <c r="E106" s="7" t="s">
        <v>208</v>
      </c>
      <c r="F106" s="47" t="s">
        <v>89</v>
      </c>
      <c r="G106" s="53">
        <v>1</v>
      </c>
      <c r="H106" s="54">
        <v>1</v>
      </c>
      <c r="I106" s="54">
        <v>1</v>
      </c>
      <c r="J106" s="54">
        <v>1</v>
      </c>
      <c r="K106" s="54">
        <v>1</v>
      </c>
      <c r="L106" s="54">
        <v>1</v>
      </c>
      <c r="M106" s="54">
        <v>1</v>
      </c>
      <c r="N106" s="54">
        <v>1</v>
      </c>
      <c r="O106" s="54">
        <v>1</v>
      </c>
      <c r="P106" s="54">
        <v>1</v>
      </c>
      <c r="Q106" s="54">
        <v>1</v>
      </c>
      <c r="R106" s="54">
        <v>1</v>
      </c>
      <c r="S106" s="54">
        <v>1</v>
      </c>
      <c r="T106" s="54"/>
      <c r="U106" s="83" t="s">
        <v>100</v>
      </c>
      <c r="V106" s="83" t="s">
        <v>108</v>
      </c>
    </row>
    <row r="107" spans="1:22" ht="12" customHeight="1">
      <c r="A107" s="110">
        <v>103</v>
      </c>
      <c r="B107" s="66" t="s">
        <v>293</v>
      </c>
      <c r="C107" s="6" t="s">
        <v>244</v>
      </c>
      <c r="D107" s="6" t="s">
        <v>247</v>
      </c>
      <c r="E107" s="7" t="s">
        <v>208</v>
      </c>
      <c r="F107" s="47" t="s">
        <v>0</v>
      </c>
      <c r="G107" s="53">
        <v>1</v>
      </c>
      <c r="H107" s="54">
        <v>1</v>
      </c>
      <c r="I107" s="54">
        <v>1</v>
      </c>
      <c r="J107" s="54">
        <v>1</v>
      </c>
      <c r="K107" s="54">
        <v>1</v>
      </c>
      <c r="L107" s="54">
        <v>1</v>
      </c>
      <c r="M107" s="54">
        <v>1</v>
      </c>
      <c r="N107" s="54">
        <v>1</v>
      </c>
      <c r="O107" s="54">
        <v>1</v>
      </c>
      <c r="P107" s="54">
        <v>1</v>
      </c>
      <c r="Q107" s="54">
        <v>1</v>
      </c>
      <c r="R107" s="54">
        <v>1</v>
      </c>
      <c r="S107" s="54">
        <v>1</v>
      </c>
      <c r="T107" s="54"/>
      <c r="U107" s="83" t="s">
        <v>71</v>
      </c>
      <c r="V107" s="83" t="s">
        <v>108</v>
      </c>
    </row>
    <row r="108" spans="1:22" ht="12" customHeight="1">
      <c r="A108" s="110">
        <v>104</v>
      </c>
      <c r="B108" s="66" t="s">
        <v>240</v>
      </c>
      <c r="C108" s="6" t="s">
        <v>244</v>
      </c>
      <c r="D108" s="6" t="s">
        <v>250</v>
      </c>
      <c r="E108" s="7" t="s">
        <v>208</v>
      </c>
      <c r="F108" s="47" t="s">
        <v>89</v>
      </c>
      <c r="G108" s="53">
        <v>1</v>
      </c>
      <c r="H108" s="54">
        <v>1</v>
      </c>
      <c r="I108" s="54">
        <v>1</v>
      </c>
      <c r="J108" s="54">
        <v>1</v>
      </c>
      <c r="K108" s="54">
        <v>1</v>
      </c>
      <c r="L108" s="54">
        <v>1</v>
      </c>
      <c r="M108" s="54">
        <v>1</v>
      </c>
      <c r="N108" s="54">
        <v>1</v>
      </c>
      <c r="O108" s="54">
        <v>1</v>
      </c>
      <c r="P108" s="54">
        <v>1</v>
      </c>
      <c r="Q108" s="54">
        <v>1</v>
      </c>
      <c r="R108" s="54">
        <v>1</v>
      </c>
      <c r="S108" s="54">
        <v>1</v>
      </c>
      <c r="T108" s="54"/>
      <c r="U108" s="83" t="s">
        <v>100</v>
      </c>
      <c r="V108" s="83" t="s">
        <v>108</v>
      </c>
    </row>
    <row r="109" spans="1:22" ht="12" customHeight="1">
      <c r="A109" s="110">
        <v>105</v>
      </c>
      <c r="B109" s="66" t="s">
        <v>240</v>
      </c>
      <c r="C109" s="6" t="s">
        <v>244</v>
      </c>
      <c r="D109" s="6" t="s">
        <v>249</v>
      </c>
      <c r="E109" s="7" t="s">
        <v>208</v>
      </c>
      <c r="F109" s="47" t="s">
        <v>0</v>
      </c>
      <c r="G109" s="53">
        <v>1</v>
      </c>
      <c r="H109" s="54">
        <v>1</v>
      </c>
      <c r="I109" s="54">
        <v>1</v>
      </c>
      <c r="J109" s="54">
        <v>1</v>
      </c>
      <c r="K109" s="54">
        <v>1</v>
      </c>
      <c r="L109" s="54">
        <v>1</v>
      </c>
      <c r="M109" s="54">
        <v>1</v>
      </c>
      <c r="N109" s="54">
        <v>1</v>
      </c>
      <c r="O109" s="54">
        <v>1</v>
      </c>
      <c r="P109" s="54">
        <v>1</v>
      </c>
      <c r="Q109" s="54">
        <v>1</v>
      </c>
      <c r="R109" s="54">
        <v>1</v>
      </c>
      <c r="S109" s="54"/>
      <c r="T109" s="54"/>
      <c r="U109" s="83" t="s">
        <v>100</v>
      </c>
      <c r="V109" s="83" t="s">
        <v>108</v>
      </c>
    </row>
    <row r="110" spans="1:22" ht="12" customHeight="1">
      <c r="A110" s="110">
        <v>106</v>
      </c>
      <c r="B110" s="66" t="s">
        <v>293</v>
      </c>
      <c r="C110" s="6" t="s">
        <v>243</v>
      </c>
      <c r="D110" s="6" t="s">
        <v>248</v>
      </c>
      <c r="E110" s="7" t="s">
        <v>208</v>
      </c>
      <c r="F110" s="47" t="s">
        <v>0</v>
      </c>
      <c r="G110" s="53">
        <v>1</v>
      </c>
      <c r="H110" s="54">
        <v>1</v>
      </c>
      <c r="I110" s="54">
        <v>1</v>
      </c>
      <c r="J110" s="54">
        <v>1</v>
      </c>
      <c r="K110" s="54">
        <v>1</v>
      </c>
      <c r="L110" s="54">
        <v>1</v>
      </c>
      <c r="M110" s="54">
        <v>1</v>
      </c>
      <c r="N110" s="54">
        <v>1</v>
      </c>
      <c r="O110" s="54"/>
      <c r="P110" s="54">
        <v>1</v>
      </c>
      <c r="Q110" s="54">
        <v>1</v>
      </c>
      <c r="R110" s="54">
        <v>1</v>
      </c>
      <c r="S110" s="54"/>
      <c r="T110" s="54"/>
      <c r="U110" s="83" t="s">
        <v>50</v>
      </c>
      <c r="V110" s="83" t="s">
        <v>108</v>
      </c>
    </row>
    <row r="111" spans="1:22" ht="12" customHeight="1">
      <c r="A111" s="110">
        <v>107</v>
      </c>
      <c r="B111" s="66" t="s">
        <v>240</v>
      </c>
      <c r="C111" s="6" t="s">
        <v>244</v>
      </c>
      <c r="D111" s="6" t="s">
        <v>250</v>
      </c>
      <c r="E111" s="7" t="s">
        <v>208</v>
      </c>
      <c r="F111" s="47" t="s">
        <v>0</v>
      </c>
      <c r="G111" s="53">
        <v>1</v>
      </c>
      <c r="H111" s="54">
        <v>1</v>
      </c>
      <c r="I111" s="54">
        <v>1</v>
      </c>
      <c r="J111" s="54">
        <v>1</v>
      </c>
      <c r="K111" s="54">
        <v>1</v>
      </c>
      <c r="L111" s="54">
        <v>1</v>
      </c>
      <c r="M111" s="54">
        <v>1</v>
      </c>
      <c r="N111" s="54">
        <v>1</v>
      </c>
      <c r="O111" s="54">
        <v>1</v>
      </c>
      <c r="P111" s="54">
        <v>1</v>
      </c>
      <c r="Q111" s="54">
        <v>1</v>
      </c>
      <c r="R111" s="54">
        <v>1</v>
      </c>
      <c r="S111" s="54">
        <v>1</v>
      </c>
      <c r="T111" s="54"/>
      <c r="U111" s="83" t="s">
        <v>50</v>
      </c>
      <c r="V111" s="83" t="s">
        <v>108</v>
      </c>
    </row>
    <row r="112" spans="1:22" ht="12" customHeight="1">
      <c r="A112" s="110">
        <v>108</v>
      </c>
      <c r="B112" s="66" t="s">
        <v>238</v>
      </c>
      <c r="C112" s="6" t="s">
        <v>244</v>
      </c>
      <c r="D112" s="6" t="s">
        <v>248</v>
      </c>
      <c r="E112" s="7" t="s">
        <v>209</v>
      </c>
      <c r="F112" s="47" t="s">
        <v>89</v>
      </c>
      <c r="G112" s="53">
        <v>1</v>
      </c>
      <c r="H112" s="54"/>
      <c r="I112" s="54">
        <v>1</v>
      </c>
      <c r="J112" s="54">
        <v>1</v>
      </c>
      <c r="K112" s="54">
        <v>1</v>
      </c>
      <c r="L112" s="54"/>
      <c r="M112" s="54"/>
      <c r="N112" s="54">
        <v>1</v>
      </c>
      <c r="O112" s="54"/>
      <c r="P112" s="54">
        <v>1</v>
      </c>
      <c r="Q112" s="54">
        <v>1</v>
      </c>
      <c r="R112" s="54">
        <v>1</v>
      </c>
      <c r="S112" s="54"/>
      <c r="T112" s="54"/>
      <c r="U112" s="83" t="s">
        <v>101</v>
      </c>
      <c r="V112" s="83" t="s">
        <v>108</v>
      </c>
    </row>
    <row r="113" spans="1:22" ht="12" customHeight="1">
      <c r="A113" s="110">
        <v>109</v>
      </c>
      <c r="B113" s="66" t="s">
        <v>238</v>
      </c>
      <c r="C113" s="6" t="s">
        <v>244</v>
      </c>
      <c r="D113" s="6" t="s">
        <v>247</v>
      </c>
      <c r="E113" s="7" t="s">
        <v>209</v>
      </c>
      <c r="F113" s="47" t="s">
        <v>0</v>
      </c>
      <c r="G113" s="53"/>
      <c r="H113" s="54">
        <v>1</v>
      </c>
      <c r="I113" s="54">
        <v>1</v>
      </c>
      <c r="J113" s="54">
        <v>1</v>
      </c>
      <c r="K113" s="54">
        <v>1</v>
      </c>
      <c r="L113" s="54">
        <v>1</v>
      </c>
      <c r="M113" s="54"/>
      <c r="N113" s="54">
        <v>1</v>
      </c>
      <c r="O113" s="54">
        <v>1</v>
      </c>
      <c r="P113" s="54">
        <v>1</v>
      </c>
      <c r="Q113" s="54">
        <v>1</v>
      </c>
      <c r="R113" s="54">
        <v>1</v>
      </c>
      <c r="S113" s="54">
        <v>1</v>
      </c>
      <c r="T113" s="54"/>
      <c r="U113" s="83" t="s">
        <v>98</v>
      </c>
      <c r="V113" s="83" t="s">
        <v>50</v>
      </c>
    </row>
    <row r="114" spans="1:22" ht="12" customHeight="1">
      <c r="A114" s="110">
        <v>110</v>
      </c>
      <c r="B114" s="66" t="s">
        <v>238</v>
      </c>
      <c r="C114" s="6" t="s">
        <v>245</v>
      </c>
      <c r="D114" s="6" t="s">
        <v>249</v>
      </c>
      <c r="E114" s="7" t="s">
        <v>209</v>
      </c>
      <c r="F114" s="47" t="s">
        <v>90</v>
      </c>
      <c r="G114" s="53">
        <v>1</v>
      </c>
      <c r="H114" s="54">
        <v>1</v>
      </c>
      <c r="I114" s="54">
        <v>1</v>
      </c>
      <c r="J114" s="54">
        <v>1</v>
      </c>
      <c r="K114" s="54">
        <v>1</v>
      </c>
      <c r="L114" s="54">
        <v>1</v>
      </c>
      <c r="M114" s="54">
        <v>1</v>
      </c>
      <c r="N114" s="54">
        <v>1</v>
      </c>
      <c r="O114" s="54">
        <v>1</v>
      </c>
      <c r="P114" s="54">
        <v>1</v>
      </c>
      <c r="Q114" s="54">
        <v>1</v>
      </c>
      <c r="R114" s="54">
        <v>1</v>
      </c>
      <c r="S114" s="54">
        <v>1</v>
      </c>
      <c r="T114" s="54"/>
      <c r="U114" s="83" t="s">
        <v>74</v>
      </c>
      <c r="V114" s="83" t="s">
        <v>114</v>
      </c>
    </row>
    <row r="115" spans="1:22" ht="12" customHeight="1">
      <c r="A115" s="110">
        <v>111</v>
      </c>
      <c r="B115" s="66" t="s">
        <v>238</v>
      </c>
      <c r="C115" s="6" t="s">
        <v>243</v>
      </c>
      <c r="D115" s="6" t="s">
        <v>248</v>
      </c>
      <c r="E115" s="7" t="s">
        <v>209</v>
      </c>
      <c r="F115" s="47" t="s">
        <v>0</v>
      </c>
      <c r="G115" s="53">
        <v>1</v>
      </c>
      <c r="H115" s="54">
        <v>1</v>
      </c>
      <c r="I115" s="54">
        <v>1</v>
      </c>
      <c r="J115" s="54">
        <v>1</v>
      </c>
      <c r="K115" s="54">
        <v>1</v>
      </c>
      <c r="L115" s="54">
        <v>1</v>
      </c>
      <c r="M115" s="54">
        <v>1</v>
      </c>
      <c r="N115" s="54">
        <v>1</v>
      </c>
      <c r="O115" s="54">
        <v>1</v>
      </c>
      <c r="P115" s="54">
        <v>1</v>
      </c>
      <c r="Q115" s="54">
        <v>1</v>
      </c>
      <c r="R115" s="54">
        <v>1</v>
      </c>
      <c r="S115" s="54"/>
      <c r="T115" s="54"/>
      <c r="U115" s="83" t="s">
        <v>98</v>
      </c>
      <c r="V115" s="83" t="s">
        <v>278</v>
      </c>
    </row>
    <row r="116" spans="1:22" ht="12" customHeight="1">
      <c r="A116" s="110">
        <v>112</v>
      </c>
      <c r="B116" s="66" t="s">
        <v>238</v>
      </c>
      <c r="C116" s="6" t="s">
        <v>243</v>
      </c>
      <c r="D116" s="6" t="s">
        <v>248</v>
      </c>
      <c r="E116" s="7" t="s">
        <v>209</v>
      </c>
      <c r="F116" s="47" t="s">
        <v>0</v>
      </c>
      <c r="G116" s="53">
        <v>1</v>
      </c>
      <c r="H116" s="54">
        <v>1</v>
      </c>
      <c r="I116" s="54"/>
      <c r="J116" s="54">
        <v>1</v>
      </c>
      <c r="K116" s="54">
        <v>1</v>
      </c>
      <c r="L116" s="54">
        <v>1</v>
      </c>
      <c r="M116" s="54"/>
      <c r="N116" s="54">
        <v>1</v>
      </c>
      <c r="O116" s="54">
        <v>1</v>
      </c>
      <c r="P116" s="54">
        <v>1</v>
      </c>
      <c r="Q116" s="54">
        <v>1</v>
      </c>
      <c r="R116" s="54">
        <v>1</v>
      </c>
      <c r="S116" s="54"/>
      <c r="T116" s="54"/>
      <c r="U116" s="83" t="s">
        <v>101</v>
      </c>
      <c r="V116" s="83" t="s">
        <v>108</v>
      </c>
    </row>
    <row r="117" spans="1:22" ht="12" customHeight="1">
      <c r="A117" s="110">
        <v>113</v>
      </c>
      <c r="B117" s="66" t="s">
        <v>238</v>
      </c>
      <c r="C117" s="6" t="s">
        <v>90</v>
      </c>
      <c r="D117" s="6" t="s">
        <v>247</v>
      </c>
      <c r="E117" s="7" t="s">
        <v>209</v>
      </c>
      <c r="F117" s="47" t="s">
        <v>0</v>
      </c>
      <c r="G117" s="53">
        <v>1</v>
      </c>
      <c r="H117" s="54">
        <v>1</v>
      </c>
      <c r="I117" s="54"/>
      <c r="J117" s="54">
        <v>1</v>
      </c>
      <c r="K117" s="54"/>
      <c r="L117" s="54"/>
      <c r="M117" s="54"/>
      <c r="N117" s="54">
        <v>1</v>
      </c>
      <c r="O117" s="54"/>
      <c r="P117" s="54">
        <v>1</v>
      </c>
      <c r="Q117" s="54"/>
      <c r="R117" s="54"/>
      <c r="S117" s="54"/>
      <c r="T117" s="54"/>
      <c r="U117" s="83" t="s">
        <v>98</v>
      </c>
      <c r="V117" s="83" t="s">
        <v>108</v>
      </c>
    </row>
    <row r="118" spans="1:22" ht="12" customHeight="1">
      <c r="A118" s="110">
        <v>114</v>
      </c>
      <c r="B118" s="66" t="s">
        <v>294</v>
      </c>
      <c r="C118" s="6" t="s">
        <v>243</v>
      </c>
      <c r="D118" s="6" t="s">
        <v>247</v>
      </c>
      <c r="E118" s="7" t="s">
        <v>209</v>
      </c>
      <c r="F118" s="47" t="s">
        <v>89</v>
      </c>
      <c r="G118" s="53">
        <v>1</v>
      </c>
      <c r="H118" s="54">
        <v>1</v>
      </c>
      <c r="I118" s="54">
        <v>1</v>
      </c>
      <c r="J118" s="54">
        <v>1</v>
      </c>
      <c r="K118" s="54">
        <v>1</v>
      </c>
      <c r="L118" s="54">
        <v>1</v>
      </c>
      <c r="M118" s="54"/>
      <c r="N118" s="54">
        <v>1</v>
      </c>
      <c r="O118" s="54">
        <v>1</v>
      </c>
      <c r="P118" s="54">
        <v>1</v>
      </c>
      <c r="Q118" s="54">
        <v>1</v>
      </c>
      <c r="R118" s="54"/>
      <c r="S118" s="54">
        <v>1</v>
      </c>
      <c r="T118" s="54"/>
      <c r="U118" s="83" t="s">
        <v>98</v>
      </c>
      <c r="V118" s="83" t="s">
        <v>114</v>
      </c>
    </row>
    <row r="119" spans="1:22" ht="12" customHeight="1">
      <c r="A119" s="110">
        <v>115</v>
      </c>
      <c r="B119" s="66" t="s">
        <v>239</v>
      </c>
      <c r="C119" s="6" t="s">
        <v>243</v>
      </c>
      <c r="D119" s="6" t="s">
        <v>248</v>
      </c>
      <c r="E119" s="7" t="s">
        <v>209</v>
      </c>
      <c r="F119" s="47" t="s">
        <v>0</v>
      </c>
      <c r="G119" s="53">
        <v>1</v>
      </c>
      <c r="H119" s="54">
        <v>1</v>
      </c>
      <c r="I119" s="54">
        <v>1</v>
      </c>
      <c r="J119" s="54">
        <v>1</v>
      </c>
      <c r="K119" s="54"/>
      <c r="L119" s="54"/>
      <c r="M119" s="54"/>
      <c r="N119" s="54">
        <v>1</v>
      </c>
      <c r="O119" s="54"/>
      <c r="P119" s="54"/>
      <c r="Q119" s="54">
        <v>1</v>
      </c>
      <c r="R119" s="54"/>
      <c r="S119" s="54"/>
      <c r="T119" s="54"/>
      <c r="U119" s="83" t="s">
        <v>98</v>
      </c>
      <c r="V119" s="83" t="s">
        <v>108</v>
      </c>
    </row>
    <row r="120" spans="1:22" ht="12" customHeight="1">
      <c r="A120" s="110">
        <v>116</v>
      </c>
      <c r="B120" s="66" t="s">
        <v>239</v>
      </c>
      <c r="C120" s="6" t="s">
        <v>243</v>
      </c>
      <c r="D120" s="6" t="s">
        <v>252</v>
      </c>
      <c r="E120" s="7" t="s">
        <v>209</v>
      </c>
      <c r="F120" s="47" t="s">
        <v>0</v>
      </c>
      <c r="G120" s="53">
        <v>1</v>
      </c>
      <c r="H120" s="54">
        <v>1</v>
      </c>
      <c r="I120" s="54">
        <v>1</v>
      </c>
      <c r="J120" s="54">
        <v>1</v>
      </c>
      <c r="K120" s="54">
        <v>1</v>
      </c>
      <c r="L120" s="54">
        <v>1</v>
      </c>
      <c r="M120" s="54"/>
      <c r="N120" s="54">
        <v>1</v>
      </c>
      <c r="O120" s="54">
        <v>1</v>
      </c>
      <c r="P120" s="54">
        <v>1</v>
      </c>
      <c r="Q120" s="54">
        <v>1</v>
      </c>
      <c r="R120" s="54"/>
      <c r="S120" s="54"/>
      <c r="T120" s="54"/>
      <c r="U120" s="83" t="s">
        <v>100</v>
      </c>
      <c r="V120" s="83" t="s">
        <v>114</v>
      </c>
    </row>
    <row r="121" spans="1:22" ht="12" customHeight="1">
      <c r="A121" s="110">
        <v>117</v>
      </c>
      <c r="B121" s="66" t="s">
        <v>235</v>
      </c>
      <c r="C121" s="6" t="s">
        <v>243</v>
      </c>
      <c r="D121" s="6" t="s">
        <v>248</v>
      </c>
      <c r="E121" s="7" t="s">
        <v>209</v>
      </c>
      <c r="F121" s="47" t="s">
        <v>89</v>
      </c>
      <c r="G121" s="53"/>
      <c r="H121" s="54">
        <v>1</v>
      </c>
      <c r="I121" s="54">
        <v>1</v>
      </c>
      <c r="J121" s="54">
        <v>1</v>
      </c>
      <c r="K121" s="54">
        <v>1</v>
      </c>
      <c r="L121" s="54">
        <v>1</v>
      </c>
      <c r="M121" s="54"/>
      <c r="N121" s="54">
        <v>1</v>
      </c>
      <c r="O121" s="54">
        <v>1</v>
      </c>
      <c r="P121" s="54">
        <v>1</v>
      </c>
      <c r="Q121" s="54">
        <v>1</v>
      </c>
      <c r="R121" s="54">
        <v>1</v>
      </c>
      <c r="S121" s="54"/>
      <c r="T121" s="54"/>
      <c r="U121" s="83" t="s">
        <v>98</v>
      </c>
      <c r="V121" s="83" t="s">
        <v>50</v>
      </c>
    </row>
    <row r="122" spans="1:22" ht="12" customHeight="1">
      <c r="A122" s="110">
        <v>118</v>
      </c>
      <c r="B122" s="66" t="s">
        <v>235</v>
      </c>
      <c r="C122" s="47" t="s">
        <v>243</v>
      </c>
      <c r="D122" s="6" t="s">
        <v>250</v>
      </c>
      <c r="E122" s="47" t="s">
        <v>209</v>
      </c>
      <c r="F122" s="47" t="s">
        <v>0</v>
      </c>
      <c r="G122" s="53">
        <v>1</v>
      </c>
      <c r="H122" s="54">
        <v>1</v>
      </c>
      <c r="I122" s="54">
        <v>1</v>
      </c>
      <c r="J122" s="54">
        <v>1</v>
      </c>
      <c r="K122" s="54">
        <v>1</v>
      </c>
      <c r="L122" s="54">
        <v>1</v>
      </c>
      <c r="M122" s="54">
        <v>1</v>
      </c>
      <c r="N122" s="54">
        <v>1</v>
      </c>
      <c r="O122" s="54">
        <v>1</v>
      </c>
      <c r="P122" s="54">
        <v>1</v>
      </c>
      <c r="Q122" s="54">
        <v>1</v>
      </c>
      <c r="R122" s="54">
        <v>1</v>
      </c>
      <c r="S122" s="54">
        <v>1</v>
      </c>
      <c r="T122" s="54"/>
      <c r="U122" s="83" t="s">
        <v>100</v>
      </c>
      <c r="V122" s="83" t="s">
        <v>50</v>
      </c>
    </row>
    <row r="123" spans="1:22" ht="12" customHeight="1">
      <c r="A123" s="110">
        <v>119</v>
      </c>
      <c r="B123" s="66" t="s">
        <v>237</v>
      </c>
      <c r="C123" s="6" t="s">
        <v>244</v>
      </c>
      <c r="D123" s="6" t="s">
        <v>253</v>
      </c>
      <c r="E123" s="7" t="s">
        <v>209</v>
      </c>
      <c r="F123" s="47" t="s">
        <v>89</v>
      </c>
      <c r="G123" s="53">
        <v>1</v>
      </c>
      <c r="H123" s="54">
        <v>1</v>
      </c>
      <c r="I123" s="54">
        <v>1</v>
      </c>
      <c r="J123" s="54">
        <v>1</v>
      </c>
      <c r="K123" s="54"/>
      <c r="L123" s="54">
        <v>1</v>
      </c>
      <c r="M123" s="54"/>
      <c r="N123" s="54">
        <v>1</v>
      </c>
      <c r="O123" s="54"/>
      <c r="P123" s="54">
        <v>1</v>
      </c>
      <c r="Q123" s="54"/>
      <c r="R123" s="54"/>
      <c r="S123" s="54"/>
      <c r="T123" s="54"/>
      <c r="U123" s="83" t="s">
        <v>50</v>
      </c>
      <c r="V123" s="83" t="s">
        <v>108</v>
      </c>
    </row>
    <row r="124" spans="1:22" ht="12" customHeight="1">
      <c r="A124" s="110">
        <v>120</v>
      </c>
      <c r="B124" s="66" t="s">
        <v>239</v>
      </c>
      <c r="C124" s="6" t="s">
        <v>243</v>
      </c>
      <c r="D124" s="6" t="s">
        <v>250</v>
      </c>
      <c r="E124" s="7" t="s">
        <v>209</v>
      </c>
      <c r="F124" s="47" t="s">
        <v>89</v>
      </c>
      <c r="G124" s="53">
        <v>1</v>
      </c>
      <c r="H124" s="54">
        <v>1</v>
      </c>
      <c r="I124" s="54">
        <v>1</v>
      </c>
      <c r="J124" s="54">
        <v>1</v>
      </c>
      <c r="K124" s="54">
        <v>1</v>
      </c>
      <c r="L124" s="54">
        <v>1</v>
      </c>
      <c r="M124" s="54">
        <v>1</v>
      </c>
      <c r="N124" s="54">
        <v>1</v>
      </c>
      <c r="O124" s="54">
        <v>1</v>
      </c>
      <c r="P124" s="54"/>
      <c r="Q124" s="54">
        <v>1</v>
      </c>
      <c r="R124" s="54">
        <v>1</v>
      </c>
      <c r="S124" s="54"/>
      <c r="T124" s="54"/>
      <c r="U124" s="83" t="s">
        <v>100</v>
      </c>
      <c r="V124" s="83" t="s">
        <v>108</v>
      </c>
    </row>
    <row r="125" spans="1:22" ht="12" customHeight="1">
      <c r="A125" s="110">
        <v>121</v>
      </c>
      <c r="B125" s="66" t="s">
        <v>294</v>
      </c>
      <c r="C125" s="6" t="s">
        <v>242</v>
      </c>
      <c r="D125" s="6" t="s">
        <v>248</v>
      </c>
      <c r="E125" s="7" t="s">
        <v>209</v>
      </c>
      <c r="F125" s="47" t="s">
        <v>89</v>
      </c>
      <c r="G125" s="53">
        <v>1</v>
      </c>
      <c r="H125" s="54">
        <v>1</v>
      </c>
      <c r="I125" s="54">
        <v>1</v>
      </c>
      <c r="J125" s="54">
        <v>1</v>
      </c>
      <c r="K125" s="54">
        <v>1</v>
      </c>
      <c r="L125" s="54">
        <v>1</v>
      </c>
      <c r="M125" s="54">
        <v>1</v>
      </c>
      <c r="N125" s="54">
        <v>1</v>
      </c>
      <c r="O125" s="54">
        <v>1</v>
      </c>
      <c r="P125" s="54">
        <v>1</v>
      </c>
      <c r="Q125" s="54">
        <v>1</v>
      </c>
      <c r="R125" s="54">
        <v>1</v>
      </c>
      <c r="S125" s="54">
        <v>1</v>
      </c>
      <c r="T125" s="54">
        <v>1</v>
      </c>
      <c r="U125" s="83" t="s">
        <v>101</v>
      </c>
      <c r="V125" s="83" t="s">
        <v>108</v>
      </c>
    </row>
    <row r="126" spans="1:22" ht="12" customHeight="1">
      <c r="A126" s="110">
        <v>122</v>
      </c>
      <c r="B126" s="66" t="s">
        <v>240</v>
      </c>
      <c r="C126" s="6" t="s">
        <v>244</v>
      </c>
      <c r="D126" s="6" t="s">
        <v>249</v>
      </c>
      <c r="E126" s="7" t="s">
        <v>209</v>
      </c>
      <c r="F126" s="47" t="s">
        <v>0</v>
      </c>
      <c r="G126" s="53">
        <v>1</v>
      </c>
      <c r="H126" s="54">
        <v>1</v>
      </c>
      <c r="I126" s="54">
        <v>1</v>
      </c>
      <c r="J126" s="54">
        <v>1</v>
      </c>
      <c r="K126" s="54">
        <v>1</v>
      </c>
      <c r="L126" s="54">
        <v>1</v>
      </c>
      <c r="M126" s="54">
        <v>1</v>
      </c>
      <c r="N126" s="54">
        <v>1</v>
      </c>
      <c r="O126" s="54">
        <v>1</v>
      </c>
      <c r="P126" s="54">
        <v>1</v>
      </c>
      <c r="Q126" s="54">
        <v>1</v>
      </c>
      <c r="R126" s="54">
        <v>1</v>
      </c>
      <c r="S126" s="54">
        <v>1</v>
      </c>
      <c r="T126" s="54"/>
      <c r="U126" s="83" t="s">
        <v>100</v>
      </c>
      <c r="V126" s="83" t="s">
        <v>108</v>
      </c>
    </row>
    <row r="127" spans="1:22" ht="12" customHeight="1">
      <c r="A127" s="110">
        <v>123</v>
      </c>
      <c r="B127" s="66" t="s">
        <v>240</v>
      </c>
      <c r="C127" s="6" t="s">
        <v>244</v>
      </c>
      <c r="D127" s="6" t="s">
        <v>249</v>
      </c>
      <c r="E127" s="7" t="s">
        <v>209</v>
      </c>
      <c r="F127" s="47" t="s">
        <v>0</v>
      </c>
      <c r="G127" s="53">
        <v>1</v>
      </c>
      <c r="H127" s="54">
        <v>1</v>
      </c>
      <c r="I127" s="54">
        <v>1</v>
      </c>
      <c r="J127" s="54">
        <v>1</v>
      </c>
      <c r="K127" s="54">
        <v>1</v>
      </c>
      <c r="L127" s="54">
        <v>1</v>
      </c>
      <c r="M127" s="54">
        <v>1</v>
      </c>
      <c r="N127" s="54">
        <v>1</v>
      </c>
      <c r="O127" s="54">
        <v>1</v>
      </c>
      <c r="P127" s="54">
        <v>1</v>
      </c>
      <c r="Q127" s="54">
        <v>1</v>
      </c>
      <c r="R127" s="54">
        <v>1</v>
      </c>
      <c r="S127" s="54">
        <v>1</v>
      </c>
      <c r="T127" s="54"/>
      <c r="U127" s="83" t="s">
        <v>101</v>
      </c>
      <c r="V127" s="83" t="s">
        <v>108</v>
      </c>
    </row>
    <row r="128" spans="1:22" ht="12" customHeight="1">
      <c r="A128" s="110">
        <v>124</v>
      </c>
      <c r="B128" s="66" t="s">
        <v>240</v>
      </c>
      <c r="C128" s="6" t="s">
        <v>244</v>
      </c>
      <c r="D128" s="6" t="s">
        <v>250</v>
      </c>
      <c r="E128" s="7" t="s">
        <v>209</v>
      </c>
      <c r="F128" s="47" t="s">
        <v>89</v>
      </c>
      <c r="G128" s="53">
        <v>1</v>
      </c>
      <c r="H128" s="54">
        <v>1</v>
      </c>
      <c r="I128" s="54">
        <v>1</v>
      </c>
      <c r="J128" s="54">
        <v>1</v>
      </c>
      <c r="K128" s="54">
        <v>1</v>
      </c>
      <c r="L128" s="54">
        <v>1</v>
      </c>
      <c r="M128" s="54">
        <v>1</v>
      </c>
      <c r="N128" s="54">
        <v>1</v>
      </c>
      <c r="O128" s="54">
        <v>1</v>
      </c>
      <c r="P128" s="54">
        <v>1</v>
      </c>
      <c r="Q128" s="54">
        <v>1</v>
      </c>
      <c r="R128" s="54"/>
      <c r="S128" s="54">
        <v>1</v>
      </c>
      <c r="T128" s="54"/>
      <c r="U128" s="83" t="s">
        <v>100</v>
      </c>
      <c r="V128" s="83" t="s">
        <v>108</v>
      </c>
    </row>
    <row r="129" spans="1:22" ht="12" customHeight="1">
      <c r="A129" s="110">
        <v>125</v>
      </c>
      <c r="B129" s="66" t="s">
        <v>240</v>
      </c>
      <c r="C129" s="6" t="s">
        <v>90</v>
      </c>
      <c r="D129" s="6" t="s">
        <v>248</v>
      </c>
      <c r="E129" s="7" t="s">
        <v>209</v>
      </c>
      <c r="F129" s="47" t="s">
        <v>0</v>
      </c>
      <c r="G129" s="53">
        <v>1</v>
      </c>
      <c r="H129" s="54">
        <v>1</v>
      </c>
      <c r="I129" s="54">
        <v>1</v>
      </c>
      <c r="J129" s="54">
        <v>1</v>
      </c>
      <c r="K129" s="54">
        <v>1</v>
      </c>
      <c r="L129" s="54">
        <v>1</v>
      </c>
      <c r="M129" s="54">
        <v>1</v>
      </c>
      <c r="N129" s="54">
        <v>1</v>
      </c>
      <c r="O129" s="54">
        <v>1</v>
      </c>
      <c r="P129" s="54">
        <v>1</v>
      </c>
      <c r="Q129" s="54">
        <v>1</v>
      </c>
      <c r="R129" s="54">
        <v>1</v>
      </c>
      <c r="S129" s="54">
        <v>1</v>
      </c>
      <c r="T129" s="54"/>
      <c r="U129" s="83" t="s">
        <v>99</v>
      </c>
      <c r="V129" s="83" t="s">
        <v>108</v>
      </c>
    </row>
    <row r="130" spans="1:22" ht="12" customHeight="1">
      <c r="A130" s="110">
        <v>126</v>
      </c>
      <c r="B130" s="66" t="s">
        <v>239</v>
      </c>
      <c r="C130" s="6" t="s">
        <v>243</v>
      </c>
      <c r="D130" s="6" t="s">
        <v>248</v>
      </c>
      <c r="E130" s="7" t="s">
        <v>209</v>
      </c>
      <c r="F130" s="47" t="s">
        <v>0</v>
      </c>
      <c r="G130" s="53">
        <v>1</v>
      </c>
      <c r="H130" s="54">
        <v>1</v>
      </c>
      <c r="I130" s="54">
        <v>1</v>
      </c>
      <c r="J130" s="54">
        <v>1</v>
      </c>
      <c r="K130" s="54">
        <v>1</v>
      </c>
      <c r="L130" s="54">
        <v>1</v>
      </c>
      <c r="M130" s="54">
        <v>1</v>
      </c>
      <c r="N130" s="54">
        <v>1</v>
      </c>
      <c r="O130" s="54">
        <v>1</v>
      </c>
      <c r="P130" s="54">
        <v>1</v>
      </c>
      <c r="Q130" s="54">
        <v>1</v>
      </c>
      <c r="R130" s="54">
        <v>1</v>
      </c>
      <c r="S130" s="54">
        <v>1</v>
      </c>
      <c r="T130" s="54"/>
      <c r="U130" s="83" t="s">
        <v>101</v>
      </c>
      <c r="V130" s="83" t="s">
        <v>108</v>
      </c>
    </row>
    <row r="131" spans="1:22" ht="12" customHeight="1">
      <c r="A131" s="110">
        <v>127</v>
      </c>
      <c r="B131" s="66" t="s">
        <v>240</v>
      </c>
      <c r="C131" s="6" t="s">
        <v>242</v>
      </c>
      <c r="D131" s="6" t="s">
        <v>249</v>
      </c>
      <c r="E131" s="7" t="s">
        <v>209</v>
      </c>
      <c r="F131" s="47" t="s">
        <v>0</v>
      </c>
      <c r="G131" s="53">
        <v>1</v>
      </c>
      <c r="H131" s="54">
        <v>1</v>
      </c>
      <c r="I131" s="54">
        <v>1</v>
      </c>
      <c r="J131" s="54">
        <v>1</v>
      </c>
      <c r="K131" s="54">
        <v>1</v>
      </c>
      <c r="L131" s="54">
        <v>1</v>
      </c>
      <c r="M131" s="54">
        <v>1</v>
      </c>
      <c r="N131" s="54">
        <v>1</v>
      </c>
      <c r="O131" s="54">
        <v>1</v>
      </c>
      <c r="P131" s="54">
        <v>1</v>
      </c>
      <c r="Q131" s="54">
        <v>1</v>
      </c>
      <c r="R131" s="54">
        <v>1</v>
      </c>
      <c r="S131" s="54">
        <v>1</v>
      </c>
      <c r="T131" s="54">
        <v>1</v>
      </c>
      <c r="U131" s="83" t="s">
        <v>50</v>
      </c>
      <c r="V131" s="83" t="s">
        <v>108</v>
      </c>
    </row>
    <row r="132" spans="1:22" ht="12" customHeight="1">
      <c r="A132" s="110">
        <v>128</v>
      </c>
      <c r="B132" s="66" t="s">
        <v>239</v>
      </c>
      <c r="C132" s="47" t="s">
        <v>243</v>
      </c>
      <c r="D132" s="6" t="s">
        <v>247</v>
      </c>
      <c r="E132" s="47" t="s">
        <v>209</v>
      </c>
      <c r="F132" s="47" t="s">
        <v>0</v>
      </c>
      <c r="G132" s="53">
        <v>1</v>
      </c>
      <c r="H132" s="54">
        <v>1</v>
      </c>
      <c r="I132" s="54">
        <v>1</v>
      </c>
      <c r="J132" s="54">
        <v>1</v>
      </c>
      <c r="K132" s="54"/>
      <c r="L132" s="54">
        <v>1</v>
      </c>
      <c r="M132" s="54">
        <v>1</v>
      </c>
      <c r="N132" s="54">
        <v>1</v>
      </c>
      <c r="O132" s="54"/>
      <c r="P132" s="54">
        <v>1</v>
      </c>
      <c r="Q132" s="54">
        <v>1</v>
      </c>
      <c r="R132" s="54">
        <v>1</v>
      </c>
      <c r="S132" s="54"/>
      <c r="T132" s="54"/>
      <c r="U132" s="83" t="s">
        <v>101</v>
      </c>
      <c r="V132" s="83" t="s">
        <v>108</v>
      </c>
    </row>
    <row r="133" spans="1:22" ht="12" customHeight="1">
      <c r="A133" s="110">
        <v>129</v>
      </c>
      <c r="B133" s="66" t="s">
        <v>239</v>
      </c>
      <c r="C133" s="47" t="s">
        <v>243</v>
      </c>
      <c r="D133" s="6" t="s">
        <v>250</v>
      </c>
      <c r="E133" s="47" t="s">
        <v>209</v>
      </c>
      <c r="F133" s="47" t="s">
        <v>89</v>
      </c>
      <c r="G133" s="53">
        <v>1</v>
      </c>
      <c r="H133" s="54">
        <v>1</v>
      </c>
      <c r="I133" s="54">
        <v>1</v>
      </c>
      <c r="J133" s="54">
        <v>1</v>
      </c>
      <c r="K133" s="54">
        <v>1</v>
      </c>
      <c r="L133" s="54">
        <v>1</v>
      </c>
      <c r="M133" s="54">
        <v>1</v>
      </c>
      <c r="N133" s="54">
        <v>1</v>
      </c>
      <c r="O133" s="54">
        <v>1</v>
      </c>
      <c r="P133" s="54">
        <v>1</v>
      </c>
      <c r="Q133" s="54">
        <v>1</v>
      </c>
      <c r="R133" s="54">
        <v>1</v>
      </c>
      <c r="S133" s="54">
        <v>1</v>
      </c>
      <c r="T133" s="54"/>
      <c r="U133" s="83" t="s">
        <v>100</v>
      </c>
      <c r="V133" s="83" t="s">
        <v>108</v>
      </c>
    </row>
    <row r="134" spans="1:22" ht="12" customHeight="1">
      <c r="A134" s="110">
        <v>130</v>
      </c>
      <c r="B134" s="66" t="s">
        <v>239</v>
      </c>
      <c r="C134" s="6" t="s">
        <v>243</v>
      </c>
      <c r="D134" s="6" t="s">
        <v>251</v>
      </c>
      <c r="E134" s="7" t="s">
        <v>209</v>
      </c>
      <c r="F134" s="47" t="s">
        <v>89</v>
      </c>
      <c r="G134" s="53">
        <v>1</v>
      </c>
      <c r="H134" s="54">
        <v>1</v>
      </c>
      <c r="I134" s="54">
        <v>1</v>
      </c>
      <c r="J134" s="54">
        <v>1</v>
      </c>
      <c r="K134" s="54">
        <v>1</v>
      </c>
      <c r="L134" s="54">
        <v>1</v>
      </c>
      <c r="M134" s="54">
        <v>1</v>
      </c>
      <c r="N134" s="54">
        <v>1</v>
      </c>
      <c r="O134" s="54">
        <v>1</v>
      </c>
      <c r="P134" s="54">
        <v>1</v>
      </c>
      <c r="Q134" s="54">
        <v>1</v>
      </c>
      <c r="R134" s="54">
        <v>1</v>
      </c>
      <c r="S134" s="54"/>
      <c r="T134" s="54"/>
      <c r="U134" s="83" t="s">
        <v>98</v>
      </c>
      <c r="V134" s="83" t="s">
        <v>108</v>
      </c>
    </row>
    <row r="135" spans="1:22" ht="12" customHeight="1">
      <c r="A135" s="110">
        <v>131</v>
      </c>
      <c r="B135" s="66" t="s">
        <v>240</v>
      </c>
      <c r="C135" s="6" t="s">
        <v>244</v>
      </c>
      <c r="D135" s="6" t="s">
        <v>90</v>
      </c>
      <c r="E135" s="7" t="s">
        <v>208</v>
      </c>
      <c r="F135" s="47" t="s">
        <v>0</v>
      </c>
      <c r="G135" s="53">
        <v>1</v>
      </c>
      <c r="H135" s="54">
        <v>1</v>
      </c>
      <c r="I135" s="54">
        <v>1</v>
      </c>
      <c r="J135" s="54">
        <v>1</v>
      </c>
      <c r="K135" s="54">
        <v>1</v>
      </c>
      <c r="L135" s="54">
        <v>1</v>
      </c>
      <c r="M135" s="54">
        <v>1</v>
      </c>
      <c r="N135" s="54">
        <v>1</v>
      </c>
      <c r="O135" s="54">
        <v>1</v>
      </c>
      <c r="P135" s="54">
        <v>1</v>
      </c>
      <c r="Q135" s="54">
        <v>1</v>
      </c>
      <c r="R135" s="54">
        <v>1</v>
      </c>
      <c r="S135" s="54"/>
      <c r="T135" s="54"/>
      <c r="U135" s="83" t="s">
        <v>100</v>
      </c>
      <c r="V135" s="83" t="s">
        <v>108</v>
      </c>
    </row>
    <row r="136" spans="1:22" ht="12" customHeight="1">
      <c r="A136" s="110">
        <v>132</v>
      </c>
      <c r="B136" s="66" t="s">
        <v>235</v>
      </c>
      <c r="C136" s="6" t="s">
        <v>244</v>
      </c>
      <c r="D136" s="6" t="s">
        <v>249</v>
      </c>
      <c r="E136" s="7" t="s">
        <v>207</v>
      </c>
      <c r="F136" s="47" t="s">
        <v>0</v>
      </c>
      <c r="G136" s="53">
        <v>1</v>
      </c>
      <c r="H136" s="54">
        <v>1</v>
      </c>
      <c r="I136" s="54">
        <v>1</v>
      </c>
      <c r="J136" s="54">
        <v>1</v>
      </c>
      <c r="K136" s="54">
        <v>1</v>
      </c>
      <c r="L136" s="54">
        <v>1</v>
      </c>
      <c r="M136" s="54">
        <v>1</v>
      </c>
      <c r="N136" s="54">
        <v>1</v>
      </c>
      <c r="O136" s="54">
        <v>1</v>
      </c>
      <c r="P136" s="54">
        <v>1</v>
      </c>
      <c r="Q136" s="54">
        <v>1</v>
      </c>
      <c r="R136" s="54">
        <v>1</v>
      </c>
      <c r="S136" s="54">
        <v>1</v>
      </c>
      <c r="T136" s="54">
        <v>1</v>
      </c>
      <c r="U136" s="83" t="s">
        <v>74</v>
      </c>
      <c r="V136" s="83" t="s">
        <v>50</v>
      </c>
    </row>
    <row r="137" spans="1:22" ht="12" customHeight="1">
      <c r="A137" s="110">
        <v>133</v>
      </c>
      <c r="B137" s="66" t="s">
        <v>240</v>
      </c>
      <c r="C137" s="47" t="s">
        <v>244</v>
      </c>
      <c r="D137" s="6" t="s">
        <v>251</v>
      </c>
      <c r="E137" s="47" t="s">
        <v>208</v>
      </c>
      <c r="F137" s="47" t="s">
        <v>89</v>
      </c>
      <c r="G137" s="53">
        <v>1</v>
      </c>
      <c r="H137" s="54">
        <v>1</v>
      </c>
      <c r="I137" s="54">
        <v>1</v>
      </c>
      <c r="J137" s="54">
        <v>1</v>
      </c>
      <c r="K137" s="54">
        <v>1</v>
      </c>
      <c r="L137" s="54"/>
      <c r="M137" s="54">
        <v>1</v>
      </c>
      <c r="N137" s="54">
        <v>1</v>
      </c>
      <c r="O137" s="54"/>
      <c r="P137" s="54">
        <v>1</v>
      </c>
      <c r="Q137" s="54">
        <v>1</v>
      </c>
      <c r="R137" s="54">
        <v>1</v>
      </c>
      <c r="S137" s="54">
        <v>1</v>
      </c>
      <c r="T137" s="54"/>
      <c r="U137" s="83" t="s">
        <v>100</v>
      </c>
      <c r="V137" s="83" t="s">
        <v>108</v>
      </c>
    </row>
    <row r="138" spans="1:22" ht="12" customHeight="1">
      <c r="A138" s="110">
        <v>134</v>
      </c>
      <c r="B138" s="66" t="s">
        <v>235</v>
      </c>
      <c r="C138" s="6" t="s">
        <v>244</v>
      </c>
      <c r="D138" s="6" t="s">
        <v>248</v>
      </c>
      <c r="E138" s="7" t="s">
        <v>207</v>
      </c>
      <c r="F138" s="47" t="s">
        <v>89</v>
      </c>
      <c r="G138" s="53">
        <v>1</v>
      </c>
      <c r="H138" s="54">
        <v>1</v>
      </c>
      <c r="I138" s="54">
        <v>1</v>
      </c>
      <c r="J138" s="54">
        <v>1</v>
      </c>
      <c r="K138" s="54">
        <v>1</v>
      </c>
      <c r="L138" s="54">
        <v>1</v>
      </c>
      <c r="M138" s="54">
        <v>1</v>
      </c>
      <c r="N138" s="54">
        <v>1</v>
      </c>
      <c r="O138" s="54">
        <v>1</v>
      </c>
      <c r="P138" s="54">
        <v>1</v>
      </c>
      <c r="Q138" s="54">
        <v>1</v>
      </c>
      <c r="R138" s="54">
        <v>1</v>
      </c>
      <c r="S138" s="54"/>
      <c r="T138" s="54"/>
      <c r="U138" s="83" t="s">
        <v>101</v>
      </c>
      <c r="V138" s="83" t="s">
        <v>50</v>
      </c>
    </row>
    <row r="139" spans="1:22" ht="12" customHeight="1">
      <c r="A139" s="110">
        <v>135</v>
      </c>
      <c r="B139" s="66" t="s">
        <v>235</v>
      </c>
      <c r="C139" s="6" t="s">
        <v>90</v>
      </c>
      <c r="D139" s="6" t="s">
        <v>249</v>
      </c>
      <c r="E139" s="7" t="s">
        <v>207</v>
      </c>
      <c r="F139" s="47" t="s">
        <v>0</v>
      </c>
      <c r="G139" s="53">
        <v>1</v>
      </c>
      <c r="H139" s="54">
        <v>1</v>
      </c>
      <c r="I139" s="54">
        <v>1</v>
      </c>
      <c r="J139" s="54">
        <v>1</v>
      </c>
      <c r="K139" s="54">
        <v>1</v>
      </c>
      <c r="L139" s="54"/>
      <c r="M139" s="54"/>
      <c r="N139" s="54">
        <v>1</v>
      </c>
      <c r="O139" s="54">
        <v>1</v>
      </c>
      <c r="P139" s="54">
        <v>1</v>
      </c>
      <c r="Q139" s="54">
        <v>1</v>
      </c>
      <c r="R139" s="54"/>
      <c r="S139" s="54"/>
      <c r="T139" s="54"/>
      <c r="U139" s="83" t="s">
        <v>74</v>
      </c>
      <c r="V139" s="83" t="s">
        <v>50</v>
      </c>
    </row>
    <row r="140" spans="1:22" ht="12" customHeight="1">
      <c r="A140" s="110">
        <v>136</v>
      </c>
      <c r="B140" s="66" t="s">
        <v>293</v>
      </c>
      <c r="C140" s="47" t="s">
        <v>244</v>
      </c>
      <c r="D140" s="6" t="s">
        <v>248</v>
      </c>
      <c r="E140" s="47" t="s">
        <v>207</v>
      </c>
      <c r="F140" s="47" t="s">
        <v>89</v>
      </c>
      <c r="G140" s="53">
        <v>1</v>
      </c>
      <c r="H140" s="54">
        <v>1</v>
      </c>
      <c r="I140" s="54">
        <v>1</v>
      </c>
      <c r="J140" s="54">
        <v>1</v>
      </c>
      <c r="K140" s="54">
        <v>1</v>
      </c>
      <c r="L140" s="54">
        <v>1</v>
      </c>
      <c r="M140" s="54">
        <v>1</v>
      </c>
      <c r="N140" s="54">
        <v>1</v>
      </c>
      <c r="O140" s="54"/>
      <c r="P140" s="54">
        <v>1</v>
      </c>
      <c r="Q140" s="54">
        <v>1</v>
      </c>
      <c r="R140" s="54">
        <v>1</v>
      </c>
      <c r="S140" s="54"/>
      <c r="T140" s="54"/>
      <c r="U140" s="83" t="s">
        <v>50</v>
      </c>
      <c r="V140" s="83" t="s">
        <v>108</v>
      </c>
    </row>
    <row r="141" spans="1:22" ht="12" customHeight="1">
      <c r="A141" s="110">
        <v>137</v>
      </c>
      <c r="B141" s="66" t="s">
        <v>293</v>
      </c>
      <c r="C141" s="6" t="s">
        <v>244</v>
      </c>
      <c r="D141" s="6" t="s">
        <v>248</v>
      </c>
      <c r="E141" s="7" t="s">
        <v>208</v>
      </c>
      <c r="F141" s="47" t="s">
        <v>0</v>
      </c>
      <c r="G141" s="53">
        <v>1</v>
      </c>
      <c r="H141" s="54">
        <v>1</v>
      </c>
      <c r="I141" s="54">
        <v>1</v>
      </c>
      <c r="J141" s="54">
        <v>1</v>
      </c>
      <c r="K141" s="54"/>
      <c r="L141" s="54">
        <v>1</v>
      </c>
      <c r="M141" s="54">
        <v>1</v>
      </c>
      <c r="N141" s="54">
        <v>1</v>
      </c>
      <c r="O141" s="54"/>
      <c r="P141" s="54">
        <v>1</v>
      </c>
      <c r="Q141" s="54">
        <v>1</v>
      </c>
      <c r="R141" s="54">
        <v>1</v>
      </c>
      <c r="S141" s="54"/>
      <c r="T141" s="54"/>
      <c r="U141" s="83" t="s">
        <v>50</v>
      </c>
      <c r="V141" s="83" t="s">
        <v>108</v>
      </c>
    </row>
    <row r="142" spans="1:22" ht="12" customHeight="1">
      <c r="A142" s="110">
        <v>138</v>
      </c>
      <c r="B142" s="66" t="s">
        <v>240</v>
      </c>
      <c r="C142" s="6" t="s">
        <v>244</v>
      </c>
      <c r="D142" s="6" t="s">
        <v>250</v>
      </c>
      <c r="E142" s="7" t="s">
        <v>209</v>
      </c>
      <c r="F142" s="47" t="s">
        <v>89</v>
      </c>
      <c r="G142" s="53">
        <v>1</v>
      </c>
      <c r="H142" s="54">
        <v>1</v>
      </c>
      <c r="I142" s="54">
        <v>1</v>
      </c>
      <c r="J142" s="54">
        <v>1</v>
      </c>
      <c r="K142" s="54">
        <v>1</v>
      </c>
      <c r="L142" s="54">
        <v>1</v>
      </c>
      <c r="M142" s="54">
        <v>1</v>
      </c>
      <c r="N142" s="54">
        <v>1</v>
      </c>
      <c r="O142" s="54">
        <v>1</v>
      </c>
      <c r="P142" s="54">
        <v>1</v>
      </c>
      <c r="Q142" s="54">
        <v>1</v>
      </c>
      <c r="R142" s="54"/>
      <c r="S142" s="54">
        <v>1</v>
      </c>
      <c r="T142" s="54"/>
      <c r="U142" s="83" t="s">
        <v>100</v>
      </c>
      <c r="V142" s="83" t="s">
        <v>108</v>
      </c>
    </row>
    <row r="143" spans="1:22" ht="12" customHeight="1">
      <c r="A143" s="110">
        <v>139</v>
      </c>
      <c r="B143" s="66" t="s">
        <v>235</v>
      </c>
      <c r="C143" s="6" t="s">
        <v>244</v>
      </c>
      <c r="D143" s="6" t="s">
        <v>248</v>
      </c>
      <c r="E143" s="7" t="s">
        <v>209</v>
      </c>
      <c r="F143" s="47" t="s">
        <v>89</v>
      </c>
      <c r="G143" s="53">
        <v>1</v>
      </c>
      <c r="H143" s="54">
        <v>1</v>
      </c>
      <c r="I143" s="54"/>
      <c r="J143" s="54">
        <v>1</v>
      </c>
      <c r="K143" s="54">
        <v>1</v>
      </c>
      <c r="L143" s="54">
        <v>1</v>
      </c>
      <c r="M143" s="54">
        <v>1</v>
      </c>
      <c r="N143" s="54">
        <v>1</v>
      </c>
      <c r="O143" s="54">
        <v>1</v>
      </c>
      <c r="P143" s="54">
        <v>1</v>
      </c>
      <c r="Q143" s="54">
        <v>1</v>
      </c>
      <c r="R143" s="54">
        <v>1</v>
      </c>
      <c r="S143" s="54">
        <v>1</v>
      </c>
      <c r="T143" s="54"/>
      <c r="U143" s="83" t="s">
        <v>74</v>
      </c>
      <c r="V143" s="83" t="s">
        <v>50</v>
      </c>
    </row>
    <row r="144" spans="1:22" ht="12" customHeight="1">
      <c r="A144" s="110">
        <v>140</v>
      </c>
      <c r="B144" s="66" t="s">
        <v>235</v>
      </c>
      <c r="C144" s="6" t="s">
        <v>244</v>
      </c>
      <c r="D144" s="6" t="s">
        <v>249</v>
      </c>
      <c r="E144" s="7" t="s">
        <v>207</v>
      </c>
      <c r="F144" s="47" t="s">
        <v>0</v>
      </c>
      <c r="G144" s="53">
        <v>1</v>
      </c>
      <c r="H144" s="54">
        <v>1</v>
      </c>
      <c r="I144" s="54">
        <v>1</v>
      </c>
      <c r="J144" s="54">
        <v>1</v>
      </c>
      <c r="K144" s="54">
        <v>1</v>
      </c>
      <c r="L144" s="54">
        <v>1</v>
      </c>
      <c r="M144" s="54">
        <v>1</v>
      </c>
      <c r="N144" s="54">
        <v>1</v>
      </c>
      <c r="O144" s="54">
        <v>1</v>
      </c>
      <c r="P144" s="54">
        <v>1</v>
      </c>
      <c r="Q144" s="54">
        <v>1</v>
      </c>
      <c r="R144" s="54">
        <v>1</v>
      </c>
      <c r="S144" s="54">
        <v>1</v>
      </c>
      <c r="T144" s="54"/>
      <c r="U144" s="83" t="s">
        <v>101</v>
      </c>
      <c r="V144" s="83" t="s">
        <v>50</v>
      </c>
    </row>
    <row r="145" spans="1:22" ht="12" customHeight="1">
      <c r="A145" s="110">
        <v>141</v>
      </c>
      <c r="B145" s="66" t="s">
        <v>293</v>
      </c>
      <c r="C145" s="6" t="s">
        <v>244</v>
      </c>
      <c r="D145" s="6" t="s">
        <v>250</v>
      </c>
      <c r="E145" s="7" t="s">
        <v>208</v>
      </c>
      <c r="F145" s="47" t="s">
        <v>0</v>
      </c>
      <c r="G145" s="53">
        <v>1</v>
      </c>
      <c r="H145" s="54">
        <v>1</v>
      </c>
      <c r="I145" s="54">
        <v>1</v>
      </c>
      <c r="J145" s="54">
        <v>1</v>
      </c>
      <c r="K145" s="54">
        <v>1</v>
      </c>
      <c r="L145" s="54">
        <v>1</v>
      </c>
      <c r="M145" s="54">
        <v>1</v>
      </c>
      <c r="N145" s="54">
        <v>1</v>
      </c>
      <c r="O145" s="54">
        <v>1</v>
      </c>
      <c r="P145" s="54">
        <v>1</v>
      </c>
      <c r="Q145" s="54">
        <v>1</v>
      </c>
      <c r="R145" s="54">
        <v>1</v>
      </c>
      <c r="S145" s="54">
        <v>1</v>
      </c>
      <c r="T145" s="54"/>
      <c r="U145" s="83" t="s">
        <v>71</v>
      </c>
      <c r="V145" s="83" t="s">
        <v>108</v>
      </c>
    </row>
    <row r="146" spans="1:22" ht="12" customHeight="1">
      <c r="A146" s="110">
        <v>142</v>
      </c>
      <c r="B146" s="66" t="s">
        <v>293</v>
      </c>
      <c r="C146" s="6" t="s">
        <v>244</v>
      </c>
      <c r="D146" s="6" t="s">
        <v>248</v>
      </c>
      <c r="E146" s="7" t="s">
        <v>208</v>
      </c>
      <c r="F146" s="47" t="s">
        <v>89</v>
      </c>
      <c r="G146" s="53">
        <v>1</v>
      </c>
      <c r="H146" s="54">
        <v>1</v>
      </c>
      <c r="I146" s="54">
        <v>1</v>
      </c>
      <c r="J146" s="54">
        <v>1</v>
      </c>
      <c r="K146" s="54">
        <v>1</v>
      </c>
      <c r="L146" s="54">
        <v>1</v>
      </c>
      <c r="M146" s="54">
        <v>1</v>
      </c>
      <c r="N146" s="54">
        <v>1</v>
      </c>
      <c r="O146" s="54">
        <v>1</v>
      </c>
      <c r="P146" s="54">
        <v>1</v>
      </c>
      <c r="Q146" s="54">
        <v>1</v>
      </c>
      <c r="R146" s="54">
        <v>1</v>
      </c>
      <c r="S146" s="54">
        <v>1</v>
      </c>
      <c r="T146" s="54"/>
      <c r="U146" s="83" t="s">
        <v>50</v>
      </c>
      <c r="V146" s="83" t="s">
        <v>108</v>
      </c>
    </row>
    <row r="147" spans="1:22" ht="12" customHeight="1">
      <c r="A147" s="110">
        <v>143</v>
      </c>
      <c r="B147" s="66" t="s">
        <v>293</v>
      </c>
      <c r="C147" s="6" t="s">
        <v>244</v>
      </c>
      <c r="D147" s="6" t="s">
        <v>250</v>
      </c>
      <c r="E147" s="7" t="s">
        <v>208</v>
      </c>
      <c r="F147" s="47" t="s">
        <v>89</v>
      </c>
      <c r="G147" s="53">
        <v>1</v>
      </c>
      <c r="H147" s="54">
        <v>1</v>
      </c>
      <c r="I147" s="54">
        <v>1</v>
      </c>
      <c r="J147" s="54">
        <v>1</v>
      </c>
      <c r="K147" s="54">
        <v>1</v>
      </c>
      <c r="L147" s="54">
        <v>1</v>
      </c>
      <c r="M147" s="54">
        <v>1</v>
      </c>
      <c r="N147" s="54">
        <v>1</v>
      </c>
      <c r="O147" s="54">
        <v>1</v>
      </c>
      <c r="P147" s="54">
        <v>1</v>
      </c>
      <c r="Q147" s="54">
        <v>1</v>
      </c>
      <c r="R147" s="54">
        <v>1</v>
      </c>
      <c r="S147" s="54"/>
      <c r="T147" s="54"/>
      <c r="U147" s="83" t="s">
        <v>71</v>
      </c>
      <c r="V147" s="83" t="s">
        <v>108</v>
      </c>
    </row>
    <row r="148" spans="1:22" ht="12" customHeight="1">
      <c r="A148" s="110">
        <v>144</v>
      </c>
      <c r="B148" s="66" t="s">
        <v>293</v>
      </c>
      <c r="C148" s="6" t="s">
        <v>244</v>
      </c>
      <c r="D148" s="6" t="s">
        <v>253</v>
      </c>
      <c r="E148" s="7" t="s">
        <v>208</v>
      </c>
      <c r="F148" s="47" t="s">
        <v>89</v>
      </c>
      <c r="G148" s="53">
        <v>1</v>
      </c>
      <c r="H148" s="54">
        <v>1</v>
      </c>
      <c r="I148" s="54">
        <v>1</v>
      </c>
      <c r="J148" s="54">
        <v>1</v>
      </c>
      <c r="K148" s="54">
        <v>1</v>
      </c>
      <c r="L148" s="54">
        <v>1</v>
      </c>
      <c r="M148" s="54">
        <v>1</v>
      </c>
      <c r="N148" s="54">
        <v>1</v>
      </c>
      <c r="O148" s="54">
        <v>1</v>
      </c>
      <c r="P148" s="54">
        <v>1</v>
      </c>
      <c r="Q148" s="54">
        <v>1</v>
      </c>
      <c r="R148" s="54">
        <v>1</v>
      </c>
      <c r="S148" s="54">
        <v>1</v>
      </c>
      <c r="T148" s="54"/>
      <c r="U148" s="83" t="s">
        <v>71</v>
      </c>
      <c r="V148" s="83" t="s">
        <v>108</v>
      </c>
    </row>
    <row r="149" spans="1:22" ht="12" customHeight="1">
      <c r="A149" s="110">
        <v>145</v>
      </c>
      <c r="B149" s="66" t="s">
        <v>240</v>
      </c>
      <c r="C149" s="6" t="s">
        <v>244</v>
      </c>
      <c r="D149" s="6" t="s">
        <v>250</v>
      </c>
      <c r="E149" s="7" t="s">
        <v>209</v>
      </c>
      <c r="F149" s="47" t="s">
        <v>89</v>
      </c>
      <c r="G149" s="53">
        <v>1</v>
      </c>
      <c r="H149" s="54">
        <v>1</v>
      </c>
      <c r="I149" s="54">
        <v>1</v>
      </c>
      <c r="J149" s="54">
        <v>1</v>
      </c>
      <c r="K149" s="54">
        <v>1</v>
      </c>
      <c r="L149" s="54">
        <v>1</v>
      </c>
      <c r="M149" s="54">
        <v>1</v>
      </c>
      <c r="N149" s="54">
        <v>1</v>
      </c>
      <c r="O149" s="54"/>
      <c r="P149" s="54">
        <v>1</v>
      </c>
      <c r="Q149" s="54">
        <v>1</v>
      </c>
      <c r="R149" s="54">
        <v>1</v>
      </c>
      <c r="S149" s="54">
        <v>1</v>
      </c>
      <c r="T149" s="54"/>
      <c r="U149" s="83" t="s">
        <v>100</v>
      </c>
      <c r="V149" s="83" t="s">
        <v>108</v>
      </c>
    </row>
    <row r="150" spans="1:22" ht="12" customHeight="1">
      <c r="A150" s="110">
        <v>146</v>
      </c>
      <c r="B150" s="66" t="s">
        <v>293</v>
      </c>
      <c r="C150" s="6" t="s">
        <v>244</v>
      </c>
      <c r="D150" s="6" t="s">
        <v>248</v>
      </c>
      <c r="E150" s="7" t="s">
        <v>208</v>
      </c>
      <c r="F150" s="47" t="s">
        <v>0</v>
      </c>
      <c r="G150" s="53">
        <v>1</v>
      </c>
      <c r="H150" s="54">
        <v>1</v>
      </c>
      <c r="I150" s="54">
        <v>1</v>
      </c>
      <c r="J150" s="54">
        <v>1</v>
      </c>
      <c r="K150" s="54">
        <v>1</v>
      </c>
      <c r="L150" s="54">
        <v>1</v>
      </c>
      <c r="M150" s="54">
        <v>1</v>
      </c>
      <c r="N150" s="54">
        <v>1</v>
      </c>
      <c r="O150" s="54">
        <v>1</v>
      </c>
      <c r="P150" s="54">
        <v>1</v>
      </c>
      <c r="Q150" s="54">
        <v>1</v>
      </c>
      <c r="R150" s="54">
        <v>1</v>
      </c>
      <c r="S150" s="54">
        <v>1</v>
      </c>
      <c r="T150" s="54"/>
      <c r="U150" s="83" t="s">
        <v>50</v>
      </c>
      <c r="V150" s="83" t="s">
        <v>108</v>
      </c>
    </row>
    <row r="151" spans="1:22" ht="12" customHeight="1">
      <c r="A151" s="110">
        <v>147</v>
      </c>
      <c r="B151" s="66" t="s">
        <v>235</v>
      </c>
      <c r="C151" s="6" t="s">
        <v>245</v>
      </c>
      <c r="D151" s="6" t="s">
        <v>247</v>
      </c>
      <c r="E151" s="7" t="s">
        <v>209</v>
      </c>
      <c r="F151" s="47" t="s">
        <v>0</v>
      </c>
      <c r="G151" s="53">
        <v>1</v>
      </c>
      <c r="H151" s="54">
        <v>1</v>
      </c>
      <c r="I151" s="54">
        <v>1</v>
      </c>
      <c r="J151" s="54">
        <v>1</v>
      </c>
      <c r="K151" s="54">
        <v>1</v>
      </c>
      <c r="L151" s="54">
        <v>1</v>
      </c>
      <c r="M151" s="54">
        <v>1</v>
      </c>
      <c r="N151" s="54">
        <v>1</v>
      </c>
      <c r="O151" s="54">
        <v>1</v>
      </c>
      <c r="P151" s="54">
        <v>1</v>
      </c>
      <c r="Q151" s="54">
        <v>1</v>
      </c>
      <c r="R151" s="54">
        <v>1</v>
      </c>
      <c r="S151" s="54"/>
      <c r="T151" s="54"/>
      <c r="U151" s="83" t="s">
        <v>70</v>
      </c>
      <c r="V151" s="83" t="s">
        <v>50</v>
      </c>
    </row>
    <row r="152" spans="1:22" ht="12" customHeight="1">
      <c r="A152" s="110">
        <v>148</v>
      </c>
      <c r="B152" s="66" t="s">
        <v>235</v>
      </c>
      <c r="C152" s="6" t="s">
        <v>244</v>
      </c>
      <c r="D152" s="6" t="s">
        <v>250</v>
      </c>
      <c r="E152" s="7" t="s">
        <v>209</v>
      </c>
      <c r="F152" s="47" t="s">
        <v>89</v>
      </c>
      <c r="G152" s="53">
        <v>1</v>
      </c>
      <c r="H152" s="54">
        <v>1</v>
      </c>
      <c r="I152" s="54">
        <v>1</v>
      </c>
      <c r="J152" s="54">
        <v>1</v>
      </c>
      <c r="K152" s="54">
        <v>1</v>
      </c>
      <c r="L152" s="54">
        <v>1</v>
      </c>
      <c r="M152" s="54">
        <v>1</v>
      </c>
      <c r="N152" s="54">
        <v>1</v>
      </c>
      <c r="O152" s="54">
        <v>1</v>
      </c>
      <c r="P152" s="54">
        <v>1</v>
      </c>
      <c r="Q152" s="54">
        <v>1</v>
      </c>
      <c r="R152" s="54"/>
      <c r="S152" s="54"/>
      <c r="T152" s="54"/>
      <c r="U152" s="83" t="s">
        <v>101</v>
      </c>
      <c r="V152" s="83" t="s">
        <v>50</v>
      </c>
    </row>
    <row r="153" spans="1:22" ht="12" customHeight="1">
      <c r="A153" s="110">
        <v>149</v>
      </c>
      <c r="B153" s="66" t="s">
        <v>240</v>
      </c>
      <c r="C153" s="6" t="s">
        <v>244</v>
      </c>
      <c r="D153" s="6" t="s">
        <v>90</v>
      </c>
      <c r="E153" s="7" t="s">
        <v>209</v>
      </c>
      <c r="F153" s="47" t="s">
        <v>90</v>
      </c>
      <c r="G153" s="53">
        <v>1</v>
      </c>
      <c r="H153" s="54">
        <v>1</v>
      </c>
      <c r="I153" s="54">
        <v>1</v>
      </c>
      <c r="J153" s="54">
        <v>1</v>
      </c>
      <c r="K153" s="54">
        <v>1</v>
      </c>
      <c r="L153" s="54">
        <v>1</v>
      </c>
      <c r="M153" s="54">
        <v>1</v>
      </c>
      <c r="N153" s="54">
        <v>1</v>
      </c>
      <c r="O153" s="54">
        <v>1</v>
      </c>
      <c r="P153" s="54">
        <v>1</v>
      </c>
      <c r="Q153" s="54">
        <v>1</v>
      </c>
      <c r="R153" s="54">
        <v>1</v>
      </c>
      <c r="S153" s="54">
        <v>1</v>
      </c>
      <c r="T153" s="54"/>
      <c r="U153" s="83" t="s">
        <v>98</v>
      </c>
      <c r="V153" s="83" t="s">
        <v>108</v>
      </c>
    </row>
    <row r="154" spans="1:22" ht="12" customHeight="1">
      <c r="A154" s="110">
        <v>150</v>
      </c>
      <c r="B154" s="66" t="s">
        <v>50</v>
      </c>
      <c r="C154" s="6" t="s">
        <v>242</v>
      </c>
      <c r="D154" s="6" t="s">
        <v>250</v>
      </c>
      <c r="E154" s="7" t="s">
        <v>208</v>
      </c>
      <c r="F154" s="47" t="s">
        <v>89</v>
      </c>
      <c r="G154" s="53">
        <v>1</v>
      </c>
      <c r="H154" s="54">
        <v>1</v>
      </c>
      <c r="I154" s="54">
        <v>1</v>
      </c>
      <c r="J154" s="54">
        <v>1</v>
      </c>
      <c r="K154" s="54">
        <v>1</v>
      </c>
      <c r="L154" s="54">
        <v>1</v>
      </c>
      <c r="M154" s="54">
        <v>1</v>
      </c>
      <c r="N154" s="54">
        <v>1</v>
      </c>
      <c r="O154" s="54">
        <v>1</v>
      </c>
      <c r="P154" s="54">
        <v>1</v>
      </c>
      <c r="Q154" s="54">
        <v>1</v>
      </c>
      <c r="R154" s="54"/>
      <c r="S154" s="54">
        <v>1</v>
      </c>
      <c r="T154" s="54"/>
      <c r="U154" s="83" t="s">
        <v>100</v>
      </c>
      <c r="V154" s="83" t="s">
        <v>108</v>
      </c>
    </row>
    <row r="155" spans="1:22" ht="12" customHeight="1">
      <c r="A155" s="110">
        <v>151</v>
      </c>
      <c r="B155" s="66" t="s">
        <v>240</v>
      </c>
      <c r="C155" s="6" t="s">
        <v>244</v>
      </c>
      <c r="D155" s="6" t="s">
        <v>249</v>
      </c>
      <c r="E155" s="7" t="s">
        <v>208</v>
      </c>
      <c r="F155" s="47" t="s">
        <v>89</v>
      </c>
      <c r="G155" s="53">
        <v>1</v>
      </c>
      <c r="H155" s="54">
        <v>1</v>
      </c>
      <c r="I155" s="54">
        <v>1</v>
      </c>
      <c r="J155" s="54">
        <v>1</v>
      </c>
      <c r="K155" s="54">
        <v>1</v>
      </c>
      <c r="L155" s="54">
        <v>1</v>
      </c>
      <c r="M155" s="54">
        <v>1</v>
      </c>
      <c r="N155" s="54">
        <v>1</v>
      </c>
      <c r="O155" s="54">
        <v>1</v>
      </c>
      <c r="P155" s="54">
        <v>1</v>
      </c>
      <c r="Q155" s="54">
        <v>1</v>
      </c>
      <c r="R155" s="54">
        <v>1</v>
      </c>
      <c r="S155" s="54">
        <v>1</v>
      </c>
      <c r="T155" s="54"/>
      <c r="U155" s="83" t="s">
        <v>100</v>
      </c>
      <c r="V155" s="83" t="s">
        <v>108</v>
      </c>
    </row>
    <row r="156" spans="1:22" ht="12" customHeight="1">
      <c r="A156" s="110">
        <v>152</v>
      </c>
      <c r="B156" s="66" t="s">
        <v>294</v>
      </c>
      <c r="C156" s="6" t="s">
        <v>242</v>
      </c>
      <c r="D156" s="6" t="s">
        <v>249</v>
      </c>
      <c r="E156" s="7" t="s">
        <v>208</v>
      </c>
      <c r="F156" s="47" t="s">
        <v>0</v>
      </c>
      <c r="G156" s="53">
        <v>1</v>
      </c>
      <c r="H156" s="54">
        <v>1</v>
      </c>
      <c r="I156" s="54">
        <v>1</v>
      </c>
      <c r="J156" s="54">
        <v>1</v>
      </c>
      <c r="K156" s="54">
        <v>1</v>
      </c>
      <c r="L156" s="54">
        <v>1</v>
      </c>
      <c r="M156" s="54">
        <v>1</v>
      </c>
      <c r="N156" s="54">
        <v>1</v>
      </c>
      <c r="O156" s="54">
        <v>1</v>
      </c>
      <c r="P156" s="54"/>
      <c r="Q156" s="54">
        <v>1</v>
      </c>
      <c r="R156" s="54"/>
      <c r="S156" s="54"/>
      <c r="T156" s="54"/>
      <c r="U156" s="83" t="s">
        <v>50</v>
      </c>
      <c r="V156" s="83" t="s">
        <v>108</v>
      </c>
    </row>
    <row r="157" spans="1:22" ht="12" customHeight="1">
      <c r="A157" s="110">
        <v>153</v>
      </c>
      <c r="B157" s="66" t="s">
        <v>294</v>
      </c>
      <c r="C157" s="6" t="s">
        <v>242</v>
      </c>
      <c r="D157" s="6" t="s">
        <v>253</v>
      </c>
      <c r="E157" s="7" t="s">
        <v>207</v>
      </c>
      <c r="F157" s="47" t="s">
        <v>0</v>
      </c>
      <c r="G157" s="53">
        <v>1</v>
      </c>
      <c r="H157" s="54">
        <v>1</v>
      </c>
      <c r="I157" s="54">
        <v>1</v>
      </c>
      <c r="J157" s="54">
        <v>1</v>
      </c>
      <c r="K157" s="54">
        <v>1</v>
      </c>
      <c r="L157" s="54">
        <v>1</v>
      </c>
      <c r="M157" s="54">
        <v>1</v>
      </c>
      <c r="N157" s="54">
        <v>1</v>
      </c>
      <c r="O157" s="54">
        <v>1</v>
      </c>
      <c r="P157" s="54">
        <v>1</v>
      </c>
      <c r="Q157" s="54">
        <v>1</v>
      </c>
      <c r="R157" s="54">
        <v>1</v>
      </c>
      <c r="S157" s="54">
        <v>1</v>
      </c>
      <c r="T157" s="54"/>
      <c r="U157" s="83" t="s">
        <v>50</v>
      </c>
      <c r="V157" s="83" t="s">
        <v>50</v>
      </c>
    </row>
    <row r="158" spans="1:22" ht="12" customHeight="1">
      <c r="A158" s="110">
        <v>154</v>
      </c>
      <c r="B158" s="66" t="s">
        <v>240</v>
      </c>
      <c r="C158" s="6" t="s">
        <v>244</v>
      </c>
      <c r="D158" s="6" t="s">
        <v>247</v>
      </c>
      <c r="E158" s="7" t="s">
        <v>208</v>
      </c>
      <c r="F158" s="47" t="s">
        <v>0</v>
      </c>
      <c r="G158" s="53">
        <v>1</v>
      </c>
      <c r="H158" s="54">
        <v>1</v>
      </c>
      <c r="I158" s="54">
        <v>1</v>
      </c>
      <c r="J158" s="54">
        <v>1</v>
      </c>
      <c r="K158" s="54">
        <v>1</v>
      </c>
      <c r="L158" s="54">
        <v>1</v>
      </c>
      <c r="M158" s="54">
        <v>1</v>
      </c>
      <c r="N158" s="54">
        <v>1</v>
      </c>
      <c r="O158" s="54">
        <v>1</v>
      </c>
      <c r="P158" s="54">
        <v>1</v>
      </c>
      <c r="Q158" s="54">
        <v>1</v>
      </c>
      <c r="R158" s="54">
        <v>1</v>
      </c>
      <c r="S158" s="54">
        <v>1</v>
      </c>
      <c r="T158" s="54"/>
      <c r="U158" s="83" t="s">
        <v>71</v>
      </c>
      <c r="V158" s="83" t="s">
        <v>108</v>
      </c>
    </row>
    <row r="159" spans="1:22" ht="12" customHeight="1">
      <c r="A159" s="110">
        <v>155</v>
      </c>
      <c r="B159" s="66" t="s">
        <v>293</v>
      </c>
      <c r="C159" s="6" t="s">
        <v>244</v>
      </c>
      <c r="D159" s="6" t="s">
        <v>249</v>
      </c>
      <c r="E159" s="7" t="s">
        <v>208</v>
      </c>
      <c r="F159" s="47" t="s">
        <v>89</v>
      </c>
      <c r="G159" s="53">
        <v>1</v>
      </c>
      <c r="H159" s="54">
        <v>1</v>
      </c>
      <c r="I159" s="54">
        <v>1</v>
      </c>
      <c r="J159" s="54">
        <v>1</v>
      </c>
      <c r="K159" s="54">
        <v>1</v>
      </c>
      <c r="L159" s="54">
        <v>1</v>
      </c>
      <c r="M159" s="54">
        <v>1</v>
      </c>
      <c r="N159" s="54">
        <v>1</v>
      </c>
      <c r="O159" s="54">
        <v>1</v>
      </c>
      <c r="P159" s="54">
        <v>1</v>
      </c>
      <c r="Q159" s="54">
        <v>1</v>
      </c>
      <c r="R159" s="54">
        <v>1</v>
      </c>
      <c r="S159" s="54">
        <v>1</v>
      </c>
      <c r="T159" s="54"/>
      <c r="U159" s="83" t="s">
        <v>50</v>
      </c>
      <c r="V159" s="83" t="s">
        <v>108</v>
      </c>
    </row>
    <row r="160" spans="1:22" ht="12" customHeight="1">
      <c r="A160" s="110">
        <v>156</v>
      </c>
      <c r="B160" s="66" t="s">
        <v>294</v>
      </c>
      <c r="C160" s="6" t="s">
        <v>244</v>
      </c>
      <c r="D160" s="6" t="s">
        <v>252</v>
      </c>
      <c r="E160" s="7" t="s">
        <v>208</v>
      </c>
      <c r="F160" s="47" t="s">
        <v>89</v>
      </c>
      <c r="G160" s="53">
        <v>1</v>
      </c>
      <c r="H160" s="54">
        <v>1</v>
      </c>
      <c r="I160" s="54">
        <v>1</v>
      </c>
      <c r="J160" s="54">
        <v>1</v>
      </c>
      <c r="K160" s="54">
        <v>1</v>
      </c>
      <c r="L160" s="54">
        <v>1</v>
      </c>
      <c r="M160" s="54">
        <v>1</v>
      </c>
      <c r="N160" s="54">
        <v>1</v>
      </c>
      <c r="O160" s="54">
        <v>1</v>
      </c>
      <c r="P160" s="54">
        <v>1</v>
      </c>
      <c r="Q160" s="54">
        <v>1</v>
      </c>
      <c r="R160" s="54"/>
      <c r="S160" s="54">
        <v>1</v>
      </c>
      <c r="T160" s="54"/>
      <c r="U160" s="83" t="s">
        <v>98</v>
      </c>
      <c r="V160" s="83" t="s">
        <v>114</v>
      </c>
    </row>
    <row r="161" spans="1:22" ht="12" customHeight="1">
      <c r="A161" s="110">
        <v>157</v>
      </c>
      <c r="B161" s="66" t="s">
        <v>240</v>
      </c>
      <c r="C161" s="6" t="s">
        <v>244</v>
      </c>
      <c r="D161" s="6" t="s">
        <v>250</v>
      </c>
      <c r="E161" s="7" t="s">
        <v>207</v>
      </c>
      <c r="F161" s="47" t="s">
        <v>89</v>
      </c>
      <c r="G161" s="53">
        <v>1</v>
      </c>
      <c r="H161" s="54">
        <v>1</v>
      </c>
      <c r="I161" s="54">
        <v>1</v>
      </c>
      <c r="J161" s="54">
        <v>1</v>
      </c>
      <c r="K161" s="54">
        <v>1</v>
      </c>
      <c r="L161" s="54">
        <v>1</v>
      </c>
      <c r="M161" s="54">
        <v>1</v>
      </c>
      <c r="N161" s="54">
        <v>1</v>
      </c>
      <c r="O161" s="54">
        <v>1</v>
      </c>
      <c r="P161" s="54">
        <v>1</v>
      </c>
      <c r="Q161" s="54">
        <v>1</v>
      </c>
      <c r="R161" s="54">
        <v>1</v>
      </c>
      <c r="S161" s="54"/>
      <c r="T161" s="54"/>
      <c r="U161" s="83" t="s">
        <v>100</v>
      </c>
      <c r="V161" s="83" t="s">
        <v>108</v>
      </c>
    </row>
    <row r="162" spans="1:22" ht="12" customHeight="1">
      <c r="A162" s="110">
        <v>158</v>
      </c>
      <c r="B162" s="66" t="s">
        <v>293</v>
      </c>
      <c r="C162" s="6" t="s">
        <v>244</v>
      </c>
      <c r="D162" s="6" t="s">
        <v>249</v>
      </c>
      <c r="E162" s="7" t="s">
        <v>208</v>
      </c>
      <c r="F162" s="47" t="s">
        <v>89</v>
      </c>
      <c r="G162" s="53"/>
      <c r="H162" s="54">
        <v>1</v>
      </c>
      <c r="I162" s="54"/>
      <c r="J162" s="54">
        <v>1</v>
      </c>
      <c r="K162" s="54">
        <v>1</v>
      </c>
      <c r="L162" s="54">
        <v>1</v>
      </c>
      <c r="M162" s="54">
        <v>1</v>
      </c>
      <c r="N162" s="54">
        <v>1</v>
      </c>
      <c r="O162" s="54">
        <v>1</v>
      </c>
      <c r="P162" s="54">
        <v>1</v>
      </c>
      <c r="Q162" s="54">
        <v>1</v>
      </c>
      <c r="R162" s="54">
        <v>1</v>
      </c>
      <c r="S162" s="54"/>
      <c r="T162" s="54"/>
      <c r="U162" s="83" t="s">
        <v>71</v>
      </c>
      <c r="V162" s="83" t="s">
        <v>108</v>
      </c>
    </row>
    <row r="163" spans="1:22" ht="12" customHeight="1">
      <c r="A163" s="110">
        <v>159</v>
      </c>
      <c r="B163" s="66" t="s">
        <v>294</v>
      </c>
      <c r="C163" s="6" t="s">
        <v>90</v>
      </c>
      <c r="D163" s="6" t="s">
        <v>248</v>
      </c>
      <c r="E163" s="7" t="s">
        <v>208</v>
      </c>
      <c r="F163" s="47" t="s">
        <v>0</v>
      </c>
      <c r="G163" s="53">
        <v>1</v>
      </c>
      <c r="H163" s="54">
        <v>1</v>
      </c>
      <c r="I163" s="54">
        <v>1</v>
      </c>
      <c r="J163" s="54">
        <v>1</v>
      </c>
      <c r="K163" s="54">
        <v>1</v>
      </c>
      <c r="L163" s="54">
        <v>1</v>
      </c>
      <c r="M163" s="54">
        <v>1</v>
      </c>
      <c r="N163" s="54">
        <v>1</v>
      </c>
      <c r="O163" s="54">
        <v>1</v>
      </c>
      <c r="P163" s="54">
        <v>1</v>
      </c>
      <c r="Q163" s="54">
        <v>1</v>
      </c>
      <c r="R163" s="54">
        <v>1</v>
      </c>
      <c r="S163" s="54">
        <v>1</v>
      </c>
      <c r="T163" s="54"/>
      <c r="U163" s="83" t="s">
        <v>50</v>
      </c>
      <c r="V163" s="83" t="s">
        <v>108</v>
      </c>
    </row>
    <row r="164" spans="1:22" ht="12" customHeight="1">
      <c r="A164" s="110">
        <v>160</v>
      </c>
      <c r="B164" s="66" t="s">
        <v>293</v>
      </c>
      <c r="C164" s="6" t="s">
        <v>244</v>
      </c>
      <c r="D164" s="6" t="s">
        <v>248</v>
      </c>
      <c r="E164" s="7" t="s">
        <v>207</v>
      </c>
      <c r="F164" s="47" t="s">
        <v>0</v>
      </c>
      <c r="G164" s="53">
        <v>1</v>
      </c>
      <c r="H164" s="54">
        <v>1</v>
      </c>
      <c r="I164" s="54">
        <v>1</v>
      </c>
      <c r="J164" s="54">
        <v>1</v>
      </c>
      <c r="K164" s="54"/>
      <c r="L164" s="54">
        <v>1</v>
      </c>
      <c r="M164" s="54">
        <v>1</v>
      </c>
      <c r="N164" s="54">
        <v>1</v>
      </c>
      <c r="O164" s="54"/>
      <c r="P164" s="54">
        <v>1</v>
      </c>
      <c r="Q164" s="54">
        <v>1</v>
      </c>
      <c r="R164" s="54">
        <v>1</v>
      </c>
      <c r="S164" s="54"/>
      <c r="T164" s="54"/>
      <c r="U164" s="83" t="s">
        <v>50</v>
      </c>
      <c r="V164" s="83" t="s">
        <v>108</v>
      </c>
    </row>
    <row r="165" spans="1:22" ht="12" customHeight="1">
      <c r="A165" s="110">
        <v>161</v>
      </c>
      <c r="B165" s="66" t="s">
        <v>294</v>
      </c>
      <c r="C165" s="6" t="s">
        <v>243</v>
      </c>
      <c r="D165" s="6" t="s">
        <v>247</v>
      </c>
      <c r="E165" s="7" t="s">
        <v>207</v>
      </c>
      <c r="F165" s="47" t="s">
        <v>0</v>
      </c>
      <c r="G165" s="53">
        <v>1</v>
      </c>
      <c r="H165" s="54">
        <v>1</v>
      </c>
      <c r="I165" s="54">
        <v>1</v>
      </c>
      <c r="J165" s="54">
        <v>1</v>
      </c>
      <c r="K165" s="54">
        <v>1</v>
      </c>
      <c r="L165" s="54"/>
      <c r="M165" s="54"/>
      <c r="N165" s="54">
        <v>1</v>
      </c>
      <c r="O165" s="54">
        <v>1</v>
      </c>
      <c r="P165" s="54">
        <v>1</v>
      </c>
      <c r="Q165" s="54">
        <v>1</v>
      </c>
      <c r="R165" s="54"/>
      <c r="S165" s="54"/>
      <c r="T165" s="54"/>
      <c r="U165" s="83" t="s">
        <v>98</v>
      </c>
      <c r="V165" s="83" t="s">
        <v>50</v>
      </c>
    </row>
    <row r="166" spans="1:22" ht="12" customHeight="1">
      <c r="A166" s="110">
        <v>162</v>
      </c>
      <c r="B166" s="66" t="s">
        <v>240</v>
      </c>
      <c r="C166" s="47" t="s">
        <v>244</v>
      </c>
      <c r="D166" s="6" t="s">
        <v>250</v>
      </c>
      <c r="E166" s="47" t="s">
        <v>207</v>
      </c>
      <c r="F166" s="47" t="s">
        <v>89</v>
      </c>
      <c r="G166" s="53">
        <v>1</v>
      </c>
      <c r="H166" s="54">
        <v>1</v>
      </c>
      <c r="I166" s="54">
        <v>1</v>
      </c>
      <c r="J166" s="54">
        <v>1</v>
      </c>
      <c r="K166" s="54">
        <v>1</v>
      </c>
      <c r="L166" s="54">
        <v>1</v>
      </c>
      <c r="M166" s="54">
        <v>1</v>
      </c>
      <c r="N166" s="54">
        <v>1</v>
      </c>
      <c r="O166" s="54">
        <v>1</v>
      </c>
      <c r="P166" s="54">
        <v>1</v>
      </c>
      <c r="Q166" s="54">
        <v>1</v>
      </c>
      <c r="R166" s="54">
        <v>1</v>
      </c>
      <c r="S166" s="54">
        <v>1</v>
      </c>
      <c r="T166" s="54"/>
      <c r="U166" s="83" t="s">
        <v>100</v>
      </c>
      <c r="V166" s="83" t="s">
        <v>108</v>
      </c>
    </row>
    <row r="167" spans="1:22" ht="12" customHeight="1">
      <c r="A167" s="110">
        <v>163</v>
      </c>
      <c r="B167" s="66" t="s">
        <v>50</v>
      </c>
      <c r="C167" s="6" t="s">
        <v>242</v>
      </c>
      <c r="D167" s="6" t="s">
        <v>251</v>
      </c>
      <c r="E167" s="7" t="s">
        <v>208</v>
      </c>
      <c r="F167" s="47" t="s">
        <v>89</v>
      </c>
      <c r="G167" s="53">
        <v>1</v>
      </c>
      <c r="H167" s="54">
        <v>1</v>
      </c>
      <c r="I167" s="54">
        <v>1</v>
      </c>
      <c r="J167" s="54">
        <v>1</v>
      </c>
      <c r="K167" s="54">
        <v>1</v>
      </c>
      <c r="L167" s="54">
        <v>1</v>
      </c>
      <c r="M167" s="54"/>
      <c r="N167" s="54">
        <v>1</v>
      </c>
      <c r="O167" s="54">
        <v>1</v>
      </c>
      <c r="P167" s="54">
        <v>1</v>
      </c>
      <c r="Q167" s="54">
        <v>1</v>
      </c>
      <c r="R167" s="54"/>
      <c r="S167" s="54">
        <v>1</v>
      </c>
      <c r="T167" s="54"/>
      <c r="U167" s="83" t="s">
        <v>101</v>
      </c>
      <c r="V167" s="83" t="s">
        <v>108</v>
      </c>
    </row>
    <row r="168" spans="1:22" ht="12" customHeight="1">
      <c r="A168" s="110">
        <v>164</v>
      </c>
      <c r="B168" s="66" t="s">
        <v>240</v>
      </c>
      <c r="C168" s="6" t="s">
        <v>244</v>
      </c>
      <c r="D168" s="6" t="s">
        <v>251</v>
      </c>
      <c r="E168" s="7" t="s">
        <v>207</v>
      </c>
      <c r="F168" s="47" t="s">
        <v>89</v>
      </c>
      <c r="G168" s="53">
        <v>1</v>
      </c>
      <c r="H168" s="54">
        <v>1</v>
      </c>
      <c r="I168" s="54">
        <v>1</v>
      </c>
      <c r="J168" s="54">
        <v>1</v>
      </c>
      <c r="K168" s="54">
        <v>1</v>
      </c>
      <c r="L168" s="54">
        <v>1</v>
      </c>
      <c r="M168" s="54">
        <v>1</v>
      </c>
      <c r="N168" s="54">
        <v>1</v>
      </c>
      <c r="O168" s="54"/>
      <c r="P168" s="54">
        <v>1</v>
      </c>
      <c r="Q168" s="54">
        <v>1</v>
      </c>
      <c r="R168" s="54">
        <v>1</v>
      </c>
      <c r="S168" s="54"/>
      <c r="T168" s="54"/>
      <c r="U168" s="83" t="s">
        <v>100</v>
      </c>
      <c r="V168" s="83" t="s">
        <v>108</v>
      </c>
    </row>
    <row r="169" spans="1:22" ht="12" customHeight="1">
      <c r="A169" s="110">
        <v>165</v>
      </c>
      <c r="B169" s="66" t="s">
        <v>294</v>
      </c>
      <c r="C169" s="6" t="s">
        <v>90</v>
      </c>
      <c r="D169" s="6" t="s">
        <v>248</v>
      </c>
      <c r="E169" s="7" t="s">
        <v>207</v>
      </c>
      <c r="F169" s="47" t="s">
        <v>89</v>
      </c>
      <c r="G169" s="53">
        <v>1</v>
      </c>
      <c r="H169" s="54">
        <v>1</v>
      </c>
      <c r="I169" s="54">
        <v>1</v>
      </c>
      <c r="J169" s="54">
        <v>1</v>
      </c>
      <c r="K169" s="54">
        <v>1</v>
      </c>
      <c r="L169" s="54">
        <v>1</v>
      </c>
      <c r="M169" s="54">
        <v>1</v>
      </c>
      <c r="N169" s="54">
        <v>1</v>
      </c>
      <c r="O169" s="54">
        <v>1</v>
      </c>
      <c r="P169" s="54">
        <v>1</v>
      </c>
      <c r="Q169" s="54">
        <v>1</v>
      </c>
      <c r="R169" s="54">
        <v>1</v>
      </c>
      <c r="S169" s="54">
        <v>1</v>
      </c>
      <c r="T169" s="54">
        <v>1</v>
      </c>
      <c r="U169" s="83" t="s">
        <v>74</v>
      </c>
      <c r="V169" s="83" t="s">
        <v>108</v>
      </c>
    </row>
    <row r="170" spans="1:22" ht="12" customHeight="1">
      <c r="A170" s="110">
        <v>166</v>
      </c>
      <c r="B170" s="66" t="s">
        <v>293</v>
      </c>
      <c r="C170" s="47" t="s">
        <v>244</v>
      </c>
      <c r="D170" s="6" t="s">
        <v>247</v>
      </c>
      <c r="E170" s="47" t="s">
        <v>207</v>
      </c>
      <c r="F170" s="47" t="s">
        <v>0</v>
      </c>
      <c r="G170" s="53">
        <v>1</v>
      </c>
      <c r="H170" s="54">
        <v>1</v>
      </c>
      <c r="I170" s="54">
        <v>1</v>
      </c>
      <c r="J170" s="54">
        <v>1</v>
      </c>
      <c r="K170" s="54"/>
      <c r="L170" s="54">
        <v>1</v>
      </c>
      <c r="M170" s="54">
        <v>1</v>
      </c>
      <c r="N170" s="54">
        <v>1</v>
      </c>
      <c r="O170" s="54"/>
      <c r="P170" s="54">
        <v>1</v>
      </c>
      <c r="Q170" s="54">
        <v>1</v>
      </c>
      <c r="R170" s="54">
        <v>1</v>
      </c>
      <c r="S170" s="54"/>
      <c r="T170" s="54"/>
      <c r="U170" s="83" t="s">
        <v>50</v>
      </c>
      <c r="V170" s="83" t="s">
        <v>108</v>
      </c>
    </row>
    <row r="171" spans="1:22" ht="12" customHeight="1">
      <c r="A171" s="110">
        <v>167</v>
      </c>
      <c r="B171" s="66" t="s">
        <v>293</v>
      </c>
      <c r="C171" s="6" t="s">
        <v>244</v>
      </c>
      <c r="D171" s="6" t="s">
        <v>247</v>
      </c>
      <c r="E171" s="7" t="s">
        <v>207</v>
      </c>
      <c r="F171" s="47" t="s">
        <v>0</v>
      </c>
      <c r="G171" s="53">
        <v>1</v>
      </c>
      <c r="H171" s="54">
        <v>1</v>
      </c>
      <c r="I171" s="54">
        <v>1</v>
      </c>
      <c r="J171" s="54">
        <v>1</v>
      </c>
      <c r="K171" s="54">
        <v>1</v>
      </c>
      <c r="L171" s="54">
        <v>1</v>
      </c>
      <c r="M171" s="54">
        <v>1</v>
      </c>
      <c r="N171" s="54">
        <v>1</v>
      </c>
      <c r="O171" s="54">
        <v>1</v>
      </c>
      <c r="P171" s="54">
        <v>1</v>
      </c>
      <c r="Q171" s="54">
        <v>1</v>
      </c>
      <c r="R171" s="54">
        <v>1</v>
      </c>
      <c r="S171" s="54"/>
      <c r="T171" s="54"/>
      <c r="U171" s="83" t="s">
        <v>50</v>
      </c>
      <c r="V171" s="83" t="s">
        <v>108</v>
      </c>
    </row>
    <row r="172" spans="1:22" ht="12" customHeight="1">
      <c r="A172" s="110">
        <v>168</v>
      </c>
      <c r="B172" s="66" t="s">
        <v>240</v>
      </c>
      <c r="C172" s="6" t="s">
        <v>244</v>
      </c>
      <c r="D172" s="6" t="s">
        <v>247</v>
      </c>
      <c r="E172" s="7" t="s">
        <v>209</v>
      </c>
      <c r="F172" s="47" t="s">
        <v>89</v>
      </c>
      <c r="G172" s="53">
        <v>1</v>
      </c>
      <c r="H172" s="54">
        <v>1</v>
      </c>
      <c r="I172" s="54">
        <v>1</v>
      </c>
      <c r="J172" s="54">
        <v>1</v>
      </c>
      <c r="K172" s="54">
        <v>1</v>
      </c>
      <c r="L172" s="54">
        <v>1</v>
      </c>
      <c r="M172" s="54">
        <v>1</v>
      </c>
      <c r="N172" s="54">
        <v>1</v>
      </c>
      <c r="O172" s="54">
        <v>1</v>
      </c>
      <c r="P172" s="54">
        <v>1</v>
      </c>
      <c r="Q172" s="54">
        <v>1</v>
      </c>
      <c r="R172" s="54">
        <v>1</v>
      </c>
      <c r="S172" s="54">
        <v>1</v>
      </c>
      <c r="T172" s="54"/>
      <c r="U172" s="83" t="s">
        <v>50</v>
      </c>
      <c r="V172" s="83" t="s">
        <v>108</v>
      </c>
    </row>
    <row r="173" spans="1:22" ht="12" customHeight="1">
      <c r="A173" s="110">
        <v>169</v>
      </c>
      <c r="B173" s="66" t="s">
        <v>293</v>
      </c>
      <c r="C173" s="47" t="s">
        <v>244</v>
      </c>
      <c r="D173" s="47" t="s">
        <v>249</v>
      </c>
      <c r="E173" s="47" t="s">
        <v>208</v>
      </c>
      <c r="F173" s="47" t="s">
        <v>89</v>
      </c>
      <c r="G173" s="53">
        <v>1</v>
      </c>
      <c r="H173" s="54">
        <v>1</v>
      </c>
      <c r="I173" s="54">
        <v>1</v>
      </c>
      <c r="J173" s="54">
        <v>1</v>
      </c>
      <c r="K173" s="54">
        <v>1</v>
      </c>
      <c r="L173" s="54">
        <v>1</v>
      </c>
      <c r="M173" s="54">
        <v>1</v>
      </c>
      <c r="N173" s="54">
        <v>1</v>
      </c>
      <c r="O173" s="54">
        <v>1</v>
      </c>
      <c r="P173" s="54">
        <v>1</v>
      </c>
      <c r="Q173" s="54">
        <v>1</v>
      </c>
      <c r="R173" s="54">
        <v>1</v>
      </c>
      <c r="S173" s="54">
        <v>1</v>
      </c>
      <c r="T173" s="54"/>
      <c r="U173" s="83" t="s">
        <v>71</v>
      </c>
      <c r="V173" s="83" t="s">
        <v>108</v>
      </c>
    </row>
    <row r="174" spans="1:22" ht="12" customHeight="1">
      <c r="A174" s="110">
        <v>170</v>
      </c>
      <c r="B174" s="66" t="s">
        <v>238</v>
      </c>
      <c r="C174" s="6" t="s">
        <v>242</v>
      </c>
      <c r="D174" s="6" t="s">
        <v>250</v>
      </c>
      <c r="E174" s="7" t="s">
        <v>209</v>
      </c>
      <c r="F174" s="47" t="s">
        <v>0</v>
      </c>
      <c r="G174" s="53">
        <v>1</v>
      </c>
      <c r="H174" s="54">
        <v>1</v>
      </c>
      <c r="I174" s="54">
        <v>1</v>
      </c>
      <c r="J174" s="54">
        <v>1</v>
      </c>
      <c r="K174" s="54">
        <v>1</v>
      </c>
      <c r="L174" s="54">
        <v>1</v>
      </c>
      <c r="M174" s="54"/>
      <c r="N174" s="54">
        <v>1</v>
      </c>
      <c r="O174" s="54">
        <v>1</v>
      </c>
      <c r="P174" s="54">
        <v>1</v>
      </c>
      <c r="Q174" s="54"/>
      <c r="R174" s="54">
        <v>1</v>
      </c>
      <c r="S174" s="54"/>
      <c r="T174" s="54"/>
      <c r="U174" s="83" t="s">
        <v>74</v>
      </c>
      <c r="V174" s="83" t="s">
        <v>112</v>
      </c>
    </row>
    <row r="175" spans="1:22" ht="12" customHeight="1">
      <c r="A175" s="110">
        <v>171</v>
      </c>
      <c r="B175" s="66" t="s">
        <v>294</v>
      </c>
      <c r="C175" s="6" t="s">
        <v>244</v>
      </c>
      <c r="D175" s="6" t="s">
        <v>248</v>
      </c>
      <c r="E175" s="7" t="s">
        <v>208</v>
      </c>
      <c r="F175" s="47" t="s">
        <v>0</v>
      </c>
      <c r="G175" s="53">
        <v>1</v>
      </c>
      <c r="H175" s="54">
        <v>1</v>
      </c>
      <c r="I175" s="54">
        <v>1</v>
      </c>
      <c r="J175" s="54">
        <v>1</v>
      </c>
      <c r="K175" s="54">
        <v>1</v>
      </c>
      <c r="L175" s="54">
        <v>1</v>
      </c>
      <c r="M175" s="54">
        <v>1</v>
      </c>
      <c r="N175" s="54">
        <v>1</v>
      </c>
      <c r="O175" s="54">
        <v>1</v>
      </c>
      <c r="P175" s="54">
        <v>1</v>
      </c>
      <c r="Q175" s="54">
        <v>1</v>
      </c>
      <c r="R175" s="54">
        <v>1</v>
      </c>
      <c r="S175" s="54">
        <v>1</v>
      </c>
      <c r="T175" s="54"/>
      <c r="U175" s="83" t="s">
        <v>100</v>
      </c>
      <c r="V175" s="83" t="s">
        <v>108</v>
      </c>
    </row>
    <row r="176" spans="1:22" ht="12" customHeight="1">
      <c r="A176" s="110">
        <v>172</v>
      </c>
      <c r="B176" s="66" t="s">
        <v>238</v>
      </c>
      <c r="C176" s="6" t="s">
        <v>243</v>
      </c>
      <c r="D176" s="6" t="s">
        <v>248</v>
      </c>
      <c r="E176" s="7" t="s">
        <v>209</v>
      </c>
      <c r="F176" s="47" t="s">
        <v>89</v>
      </c>
      <c r="G176" s="53">
        <v>1</v>
      </c>
      <c r="H176" s="54">
        <v>1</v>
      </c>
      <c r="I176" s="54">
        <v>1</v>
      </c>
      <c r="J176" s="54">
        <v>1</v>
      </c>
      <c r="K176" s="54"/>
      <c r="L176" s="54"/>
      <c r="M176" s="54"/>
      <c r="N176" s="54">
        <v>1</v>
      </c>
      <c r="O176" s="54"/>
      <c r="P176" s="54">
        <v>1</v>
      </c>
      <c r="Q176" s="54">
        <v>1</v>
      </c>
      <c r="R176" s="54"/>
      <c r="S176" s="54">
        <v>1</v>
      </c>
      <c r="T176" s="54"/>
      <c r="U176" s="83" t="s">
        <v>98</v>
      </c>
      <c r="V176" s="83" t="s">
        <v>114</v>
      </c>
    </row>
    <row r="177" spans="1:22" ht="12" customHeight="1">
      <c r="A177" s="110">
        <v>173</v>
      </c>
      <c r="B177" s="66" t="s">
        <v>294</v>
      </c>
      <c r="C177" s="6" t="s">
        <v>242</v>
      </c>
      <c r="D177" s="6" t="s">
        <v>247</v>
      </c>
      <c r="E177" s="7" t="s">
        <v>207</v>
      </c>
      <c r="F177" s="47" t="s">
        <v>0</v>
      </c>
      <c r="G177" s="53">
        <v>1</v>
      </c>
      <c r="H177" s="54">
        <v>1</v>
      </c>
      <c r="I177" s="54">
        <v>1</v>
      </c>
      <c r="J177" s="54">
        <v>1</v>
      </c>
      <c r="K177" s="54">
        <v>1</v>
      </c>
      <c r="L177" s="54">
        <v>1</v>
      </c>
      <c r="M177" s="54">
        <v>1</v>
      </c>
      <c r="N177" s="54">
        <v>1</v>
      </c>
      <c r="O177" s="54">
        <v>1</v>
      </c>
      <c r="P177" s="54">
        <v>1</v>
      </c>
      <c r="Q177" s="54">
        <v>1</v>
      </c>
      <c r="R177" s="54">
        <v>1</v>
      </c>
      <c r="S177" s="54">
        <v>1</v>
      </c>
      <c r="T177" s="54"/>
      <c r="U177" s="83" t="s">
        <v>50</v>
      </c>
      <c r="V177" s="83" t="s">
        <v>108</v>
      </c>
    </row>
    <row r="178" spans="1:22" ht="12" customHeight="1">
      <c r="A178" s="110">
        <v>174</v>
      </c>
      <c r="B178" s="66" t="s">
        <v>240</v>
      </c>
      <c r="C178" s="6" t="s">
        <v>243</v>
      </c>
      <c r="D178" s="6" t="s">
        <v>251</v>
      </c>
      <c r="E178" s="7" t="s">
        <v>207</v>
      </c>
      <c r="F178" s="47" t="s">
        <v>89</v>
      </c>
      <c r="G178" s="53">
        <v>1</v>
      </c>
      <c r="H178" s="54">
        <v>1</v>
      </c>
      <c r="I178" s="54">
        <v>1</v>
      </c>
      <c r="J178" s="54">
        <v>1</v>
      </c>
      <c r="K178" s="54">
        <v>1</v>
      </c>
      <c r="L178" s="54">
        <v>1</v>
      </c>
      <c r="M178" s="54">
        <v>1</v>
      </c>
      <c r="N178" s="54">
        <v>1</v>
      </c>
      <c r="O178" s="54">
        <v>1</v>
      </c>
      <c r="P178" s="54">
        <v>1</v>
      </c>
      <c r="Q178" s="54">
        <v>1</v>
      </c>
      <c r="R178" s="54">
        <v>1</v>
      </c>
      <c r="S178" s="54">
        <v>1</v>
      </c>
      <c r="T178" s="54"/>
      <c r="U178" s="83" t="s">
        <v>71</v>
      </c>
      <c r="V178" s="83" t="s">
        <v>108</v>
      </c>
    </row>
    <row r="179" spans="1:22" ht="12" customHeight="1">
      <c r="A179" s="110">
        <v>175</v>
      </c>
      <c r="B179" s="66" t="s">
        <v>294</v>
      </c>
      <c r="C179" s="6" t="s">
        <v>242</v>
      </c>
      <c r="D179" s="6" t="s">
        <v>252</v>
      </c>
      <c r="E179" s="7" t="s">
        <v>209</v>
      </c>
      <c r="F179" s="47" t="s">
        <v>89</v>
      </c>
      <c r="G179" s="53">
        <v>1</v>
      </c>
      <c r="H179" s="54">
        <v>1</v>
      </c>
      <c r="I179" s="54">
        <v>1</v>
      </c>
      <c r="J179" s="54">
        <v>1</v>
      </c>
      <c r="K179" s="54">
        <v>1</v>
      </c>
      <c r="L179" s="54">
        <v>1</v>
      </c>
      <c r="M179" s="54">
        <v>1</v>
      </c>
      <c r="N179" s="54">
        <v>1</v>
      </c>
      <c r="O179" s="54">
        <v>1</v>
      </c>
      <c r="P179" s="54">
        <v>1</v>
      </c>
      <c r="Q179" s="54">
        <v>1</v>
      </c>
      <c r="R179" s="54">
        <v>1</v>
      </c>
      <c r="S179" s="54">
        <v>1</v>
      </c>
      <c r="T179" s="54"/>
      <c r="U179" s="83" t="s">
        <v>100</v>
      </c>
      <c r="V179" s="83" t="s">
        <v>108</v>
      </c>
    </row>
    <row r="180" spans="1:22" ht="12" customHeight="1">
      <c r="A180" s="110">
        <v>176</v>
      </c>
      <c r="B180" s="66" t="s">
        <v>240</v>
      </c>
      <c r="C180" s="6" t="s">
        <v>243</v>
      </c>
      <c r="D180" s="6" t="s">
        <v>90</v>
      </c>
      <c r="E180" s="7" t="s">
        <v>208</v>
      </c>
      <c r="F180" s="47" t="s">
        <v>89</v>
      </c>
      <c r="G180" s="53">
        <v>1</v>
      </c>
      <c r="H180" s="54">
        <v>1</v>
      </c>
      <c r="I180" s="54">
        <v>1</v>
      </c>
      <c r="J180" s="54">
        <v>1</v>
      </c>
      <c r="K180" s="54">
        <v>1</v>
      </c>
      <c r="L180" s="54">
        <v>1</v>
      </c>
      <c r="M180" s="54">
        <v>1</v>
      </c>
      <c r="N180" s="54">
        <v>1</v>
      </c>
      <c r="O180" s="54">
        <v>1</v>
      </c>
      <c r="P180" s="54">
        <v>1</v>
      </c>
      <c r="Q180" s="54">
        <v>1</v>
      </c>
      <c r="R180" s="54">
        <v>1</v>
      </c>
      <c r="S180" s="54">
        <v>1</v>
      </c>
      <c r="T180" s="54"/>
      <c r="U180" s="83" t="s">
        <v>71</v>
      </c>
      <c r="V180" s="83" t="s">
        <v>108</v>
      </c>
    </row>
    <row r="181" spans="1:22" ht="12" customHeight="1">
      <c r="A181" s="110">
        <v>177</v>
      </c>
      <c r="B181" s="66" t="s">
        <v>240</v>
      </c>
      <c r="C181" s="47" t="s">
        <v>243</v>
      </c>
      <c r="D181" s="6" t="s">
        <v>253</v>
      </c>
      <c r="E181" s="47" t="s">
        <v>208</v>
      </c>
      <c r="F181" s="47" t="s">
        <v>89</v>
      </c>
      <c r="G181" s="53">
        <v>1</v>
      </c>
      <c r="H181" s="54">
        <v>1</v>
      </c>
      <c r="I181" s="54">
        <v>1</v>
      </c>
      <c r="J181" s="54">
        <v>1</v>
      </c>
      <c r="K181" s="54">
        <v>1</v>
      </c>
      <c r="L181" s="54">
        <v>1</v>
      </c>
      <c r="M181" s="54">
        <v>1</v>
      </c>
      <c r="N181" s="54">
        <v>1</v>
      </c>
      <c r="O181" s="54">
        <v>1</v>
      </c>
      <c r="P181" s="54">
        <v>1</v>
      </c>
      <c r="Q181" s="54">
        <v>1</v>
      </c>
      <c r="R181" s="54">
        <v>1</v>
      </c>
      <c r="S181" s="54">
        <v>1</v>
      </c>
      <c r="T181" s="54"/>
      <c r="U181" s="83" t="s">
        <v>71</v>
      </c>
      <c r="V181" s="83" t="s">
        <v>108</v>
      </c>
    </row>
    <row r="182" spans="1:22" ht="12" customHeight="1">
      <c r="A182" s="110">
        <v>178</v>
      </c>
      <c r="B182" s="66" t="s">
        <v>293</v>
      </c>
      <c r="C182" s="6" t="s">
        <v>243</v>
      </c>
      <c r="D182" s="6" t="s">
        <v>248</v>
      </c>
      <c r="E182" s="7" t="s">
        <v>207</v>
      </c>
      <c r="F182" s="47" t="s">
        <v>0</v>
      </c>
      <c r="G182" s="53">
        <v>1</v>
      </c>
      <c r="H182" s="54">
        <v>1</v>
      </c>
      <c r="I182" s="54">
        <v>1</v>
      </c>
      <c r="J182" s="54">
        <v>1</v>
      </c>
      <c r="K182" s="54">
        <v>1</v>
      </c>
      <c r="L182" s="54"/>
      <c r="M182" s="54">
        <v>1</v>
      </c>
      <c r="N182" s="54">
        <v>1</v>
      </c>
      <c r="O182" s="54">
        <v>1</v>
      </c>
      <c r="P182" s="54">
        <v>1</v>
      </c>
      <c r="Q182" s="54">
        <v>1</v>
      </c>
      <c r="R182" s="54">
        <v>1</v>
      </c>
      <c r="S182" s="54"/>
      <c r="T182" s="54"/>
      <c r="U182" s="83" t="s">
        <v>101</v>
      </c>
      <c r="V182" s="83" t="s">
        <v>108</v>
      </c>
    </row>
    <row r="183" spans="1:22" ht="12" customHeight="1">
      <c r="A183" s="110">
        <v>179</v>
      </c>
      <c r="B183" s="66" t="s">
        <v>240</v>
      </c>
      <c r="C183" s="6" t="s">
        <v>243</v>
      </c>
      <c r="D183" s="6" t="s">
        <v>90</v>
      </c>
      <c r="E183" s="7" t="s">
        <v>208</v>
      </c>
      <c r="F183" s="47" t="s">
        <v>89</v>
      </c>
      <c r="G183" s="53">
        <v>1</v>
      </c>
      <c r="H183" s="54">
        <v>1</v>
      </c>
      <c r="I183" s="54">
        <v>1</v>
      </c>
      <c r="J183" s="54">
        <v>1</v>
      </c>
      <c r="K183" s="54">
        <v>1</v>
      </c>
      <c r="L183" s="54">
        <v>1</v>
      </c>
      <c r="M183" s="54">
        <v>1</v>
      </c>
      <c r="N183" s="54">
        <v>1</v>
      </c>
      <c r="O183" s="54">
        <v>1</v>
      </c>
      <c r="P183" s="54">
        <v>1</v>
      </c>
      <c r="Q183" s="54">
        <v>1</v>
      </c>
      <c r="R183" s="54">
        <v>1</v>
      </c>
      <c r="S183" s="54">
        <v>1</v>
      </c>
      <c r="T183" s="54"/>
      <c r="U183" s="83" t="s">
        <v>71</v>
      </c>
      <c r="V183" s="83" t="s">
        <v>108</v>
      </c>
    </row>
    <row r="184" spans="1:22" ht="12" customHeight="1">
      <c r="A184" s="110">
        <v>180</v>
      </c>
      <c r="B184" s="66" t="s">
        <v>240</v>
      </c>
      <c r="C184" s="6" t="s">
        <v>243</v>
      </c>
      <c r="D184" s="6" t="s">
        <v>253</v>
      </c>
      <c r="E184" s="7" t="s">
        <v>207</v>
      </c>
      <c r="F184" s="47" t="s">
        <v>89</v>
      </c>
      <c r="G184" s="53">
        <v>1</v>
      </c>
      <c r="H184" s="54">
        <v>1</v>
      </c>
      <c r="I184" s="54">
        <v>1</v>
      </c>
      <c r="J184" s="54">
        <v>1</v>
      </c>
      <c r="K184" s="54">
        <v>1</v>
      </c>
      <c r="L184" s="54">
        <v>1</v>
      </c>
      <c r="M184" s="54">
        <v>1</v>
      </c>
      <c r="N184" s="54">
        <v>1</v>
      </c>
      <c r="O184" s="54">
        <v>1</v>
      </c>
      <c r="P184" s="54">
        <v>1</v>
      </c>
      <c r="Q184" s="54">
        <v>1</v>
      </c>
      <c r="R184" s="54">
        <v>1</v>
      </c>
      <c r="S184" s="54">
        <v>1</v>
      </c>
      <c r="T184" s="54"/>
      <c r="U184" s="83" t="s">
        <v>71</v>
      </c>
      <c r="V184" s="83" t="s">
        <v>108</v>
      </c>
    </row>
    <row r="185" spans="1:22" ht="12" customHeight="1">
      <c r="A185" s="110">
        <v>181</v>
      </c>
      <c r="B185" s="66" t="s">
        <v>50</v>
      </c>
      <c r="C185" s="6" t="s">
        <v>243</v>
      </c>
      <c r="D185" s="6" t="s">
        <v>248</v>
      </c>
      <c r="E185" s="7" t="s">
        <v>207</v>
      </c>
      <c r="F185" s="47" t="s">
        <v>89</v>
      </c>
      <c r="G185" s="53"/>
      <c r="H185" s="54">
        <v>1</v>
      </c>
      <c r="I185" s="54">
        <v>1</v>
      </c>
      <c r="J185" s="54">
        <v>1</v>
      </c>
      <c r="K185" s="54">
        <v>1</v>
      </c>
      <c r="L185" s="54">
        <v>1</v>
      </c>
      <c r="M185" s="54">
        <v>1</v>
      </c>
      <c r="N185" s="54">
        <v>1</v>
      </c>
      <c r="O185" s="54">
        <v>1</v>
      </c>
      <c r="P185" s="54">
        <v>1</v>
      </c>
      <c r="Q185" s="54">
        <v>1</v>
      </c>
      <c r="R185" s="54">
        <v>1</v>
      </c>
      <c r="S185" s="54"/>
      <c r="T185" s="54"/>
      <c r="U185" s="83" t="s">
        <v>101</v>
      </c>
      <c r="V185" s="83" t="s">
        <v>114</v>
      </c>
    </row>
    <row r="186" spans="1:22" ht="12" customHeight="1">
      <c r="A186" s="110">
        <v>182</v>
      </c>
      <c r="B186" s="66" t="s">
        <v>50</v>
      </c>
      <c r="C186" s="6" t="s">
        <v>242</v>
      </c>
      <c r="D186" s="6" t="s">
        <v>249</v>
      </c>
      <c r="E186" s="7" t="s">
        <v>208</v>
      </c>
      <c r="F186" s="47" t="s">
        <v>89</v>
      </c>
      <c r="G186" s="53">
        <v>1</v>
      </c>
      <c r="H186" s="54">
        <v>1</v>
      </c>
      <c r="I186" s="54">
        <v>1</v>
      </c>
      <c r="J186" s="54">
        <v>1</v>
      </c>
      <c r="K186" s="54">
        <v>1</v>
      </c>
      <c r="L186" s="54">
        <v>1</v>
      </c>
      <c r="M186" s="54">
        <v>1</v>
      </c>
      <c r="N186" s="54">
        <v>1</v>
      </c>
      <c r="O186" s="54">
        <v>1</v>
      </c>
      <c r="P186" s="54">
        <v>1</v>
      </c>
      <c r="Q186" s="54">
        <v>1</v>
      </c>
      <c r="R186" s="54">
        <v>1</v>
      </c>
      <c r="S186" s="54">
        <v>1</v>
      </c>
      <c r="T186" s="54"/>
      <c r="U186" s="83" t="s">
        <v>100</v>
      </c>
      <c r="V186" s="83" t="s">
        <v>108</v>
      </c>
    </row>
    <row r="187" spans="1:22" ht="12" customHeight="1">
      <c r="A187" s="110">
        <v>183</v>
      </c>
      <c r="B187" s="66" t="s">
        <v>240</v>
      </c>
      <c r="C187" s="6" t="s">
        <v>243</v>
      </c>
      <c r="D187" s="6" t="s">
        <v>251</v>
      </c>
      <c r="E187" s="7" t="s">
        <v>208</v>
      </c>
      <c r="F187" s="47" t="s">
        <v>89</v>
      </c>
      <c r="G187" s="53">
        <v>1</v>
      </c>
      <c r="H187" s="54">
        <v>1</v>
      </c>
      <c r="I187" s="54">
        <v>1</v>
      </c>
      <c r="J187" s="54">
        <v>1</v>
      </c>
      <c r="K187" s="54">
        <v>1</v>
      </c>
      <c r="L187" s="54">
        <v>1</v>
      </c>
      <c r="M187" s="54">
        <v>1</v>
      </c>
      <c r="N187" s="54">
        <v>1</v>
      </c>
      <c r="O187" s="54">
        <v>1</v>
      </c>
      <c r="P187" s="54">
        <v>1</v>
      </c>
      <c r="Q187" s="54">
        <v>1</v>
      </c>
      <c r="R187" s="54">
        <v>1</v>
      </c>
      <c r="S187" s="54">
        <v>1</v>
      </c>
      <c r="T187" s="54"/>
      <c r="U187" s="83" t="s">
        <v>71</v>
      </c>
      <c r="V187" s="83" t="s">
        <v>108</v>
      </c>
    </row>
    <row r="188" spans="1:22" ht="12" customHeight="1">
      <c r="A188" s="110">
        <v>184</v>
      </c>
      <c r="B188" s="66" t="s">
        <v>50</v>
      </c>
      <c r="C188" s="6" t="s">
        <v>242</v>
      </c>
      <c r="D188" s="6" t="s">
        <v>251</v>
      </c>
      <c r="E188" s="7" t="s">
        <v>208</v>
      </c>
      <c r="F188" s="47" t="s">
        <v>89</v>
      </c>
      <c r="G188" s="53">
        <v>1</v>
      </c>
      <c r="H188" s="54">
        <v>1</v>
      </c>
      <c r="I188" s="54">
        <v>1</v>
      </c>
      <c r="J188" s="54">
        <v>1</v>
      </c>
      <c r="K188" s="54">
        <v>1</v>
      </c>
      <c r="L188" s="54">
        <v>1</v>
      </c>
      <c r="M188" s="54">
        <v>1</v>
      </c>
      <c r="N188" s="54">
        <v>1</v>
      </c>
      <c r="O188" s="54">
        <v>1</v>
      </c>
      <c r="P188" s="54">
        <v>1</v>
      </c>
      <c r="Q188" s="54">
        <v>1</v>
      </c>
      <c r="R188" s="54">
        <v>1</v>
      </c>
      <c r="S188" s="54">
        <v>1</v>
      </c>
      <c r="T188" s="54"/>
      <c r="U188" s="83" t="s">
        <v>100</v>
      </c>
      <c r="V188" s="83" t="s">
        <v>108</v>
      </c>
    </row>
    <row r="189" spans="1:22" ht="12" customHeight="1">
      <c r="A189" s="110">
        <v>185</v>
      </c>
      <c r="B189" s="66" t="s">
        <v>294</v>
      </c>
      <c r="C189" s="6" t="s">
        <v>242</v>
      </c>
      <c r="D189" s="6" t="s">
        <v>251</v>
      </c>
      <c r="E189" s="7" t="s">
        <v>208</v>
      </c>
      <c r="F189" s="47" t="s">
        <v>0</v>
      </c>
      <c r="G189" s="53">
        <v>1</v>
      </c>
      <c r="H189" s="54">
        <v>1</v>
      </c>
      <c r="I189" s="54">
        <v>1</v>
      </c>
      <c r="J189" s="54">
        <v>1</v>
      </c>
      <c r="K189" s="54">
        <v>1</v>
      </c>
      <c r="L189" s="54">
        <v>1</v>
      </c>
      <c r="M189" s="54">
        <v>1</v>
      </c>
      <c r="N189" s="54">
        <v>1</v>
      </c>
      <c r="O189" s="54">
        <v>1</v>
      </c>
      <c r="P189" s="54">
        <v>1</v>
      </c>
      <c r="Q189" s="54">
        <v>1</v>
      </c>
      <c r="R189" s="54">
        <v>1</v>
      </c>
      <c r="S189" s="54">
        <v>1</v>
      </c>
      <c r="T189" s="54"/>
      <c r="U189" s="83" t="s">
        <v>100</v>
      </c>
      <c r="V189" s="83" t="s">
        <v>108</v>
      </c>
    </row>
    <row r="190" spans="1:22" ht="12" customHeight="1">
      <c r="A190" s="110">
        <v>186</v>
      </c>
      <c r="B190" s="66" t="s">
        <v>294</v>
      </c>
      <c r="C190" s="6" t="s">
        <v>242</v>
      </c>
      <c r="D190" s="6" t="s">
        <v>249</v>
      </c>
      <c r="E190" s="7" t="s">
        <v>208</v>
      </c>
      <c r="F190" s="47" t="s">
        <v>0</v>
      </c>
      <c r="G190" s="53">
        <v>1</v>
      </c>
      <c r="H190" s="54">
        <v>1</v>
      </c>
      <c r="I190" s="54">
        <v>1</v>
      </c>
      <c r="J190" s="54">
        <v>1</v>
      </c>
      <c r="K190" s="54">
        <v>1</v>
      </c>
      <c r="L190" s="54">
        <v>1</v>
      </c>
      <c r="M190" s="54">
        <v>1</v>
      </c>
      <c r="N190" s="54">
        <v>1</v>
      </c>
      <c r="O190" s="54">
        <v>1</v>
      </c>
      <c r="P190" s="54">
        <v>1</v>
      </c>
      <c r="Q190" s="54">
        <v>1</v>
      </c>
      <c r="R190" s="54">
        <v>1</v>
      </c>
      <c r="S190" s="54">
        <v>1</v>
      </c>
      <c r="T190" s="54"/>
      <c r="U190" s="83" t="s">
        <v>50</v>
      </c>
      <c r="V190" s="83" t="s">
        <v>108</v>
      </c>
    </row>
    <row r="191" spans="1:22" ht="12" customHeight="1">
      <c r="A191" s="110">
        <v>187</v>
      </c>
      <c r="B191" s="66" t="s">
        <v>294</v>
      </c>
      <c r="C191" s="6" t="s">
        <v>242</v>
      </c>
      <c r="D191" s="6" t="s">
        <v>250</v>
      </c>
      <c r="E191" s="7" t="s">
        <v>208</v>
      </c>
      <c r="F191" s="47" t="s">
        <v>90</v>
      </c>
      <c r="G191" s="53">
        <v>1</v>
      </c>
      <c r="H191" s="54">
        <v>1</v>
      </c>
      <c r="I191" s="54">
        <v>1</v>
      </c>
      <c r="J191" s="54">
        <v>1</v>
      </c>
      <c r="K191" s="54">
        <v>1</v>
      </c>
      <c r="L191" s="54">
        <v>1</v>
      </c>
      <c r="M191" s="54">
        <v>1</v>
      </c>
      <c r="N191" s="54">
        <v>1</v>
      </c>
      <c r="O191" s="54">
        <v>1</v>
      </c>
      <c r="P191" s="54">
        <v>1</v>
      </c>
      <c r="Q191" s="54">
        <v>1</v>
      </c>
      <c r="R191" s="54">
        <v>1</v>
      </c>
      <c r="S191" s="54">
        <v>1</v>
      </c>
      <c r="T191" s="54"/>
      <c r="U191" s="83" t="s">
        <v>101</v>
      </c>
      <c r="V191" s="83" t="s">
        <v>108</v>
      </c>
    </row>
    <row r="192" spans="1:22" ht="12" customHeight="1">
      <c r="A192" s="110">
        <v>188</v>
      </c>
      <c r="B192" s="66" t="s">
        <v>240</v>
      </c>
      <c r="C192" s="6" t="s">
        <v>243</v>
      </c>
      <c r="D192" s="6" t="s">
        <v>253</v>
      </c>
      <c r="E192" s="7" t="s">
        <v>207</v>
      </c>
      <c r="F192" s="47" t="s">
        <v>89</v>
      </c>
      <c r="G192" s="53">
        <v>1</v>
      </c>
      <c r="H192" s="54">
        <v>1</v>
      </c>
      <c r="I192" s="54">
        <v>1</v>
      </c>
      <c r="J192" s="54">
        <v>1</v>
      </c>
      <c r="K192" s="54">
        <v>1</v>
      </c>
      <c r="L192" s="54">
        <v>1</v>
      </c>
      <c r="M192" s="54">
        <v>1</v>
      </c>
      <c r="N192" s="54">
        <v>1</v>
      </c>
      <c r="O192" s="54">
        <v>1</v>
      </c>
      <c r="P192" s="54">
        <v>1</v>
      </c>
      <c r="Q192" s="54">
        <v>1</v>
      </c>
      <c r="R192" s="54">
        <v>1</v>
      </c>
      <c r="S192" s="54">
        <v>1</v>
      </c>
      <c r="T192" s="54"/>
      <c r="U192" s="83" t="s">
        <v>71</v>
      </c>
      <c r="V192" s="83" t="s">
        <v>108</v>
      </c>
    </row>
    <row r="193" spans="1:22" ht="12" customHeight="1">
      <c r="A193" s="110">
        <v>189</v>
      </c>
      <c r="B193" s="66" t="s">
        <v>240</v>
      </c>
      <c r="C193" s="6" t="s">
        <v>244</v>
      </c>
      <c r="D193" s="6" t="s">
        <v>253</v>
      </c>
      <c r="E193" s="7" t="s">
        <v>207</v>
      </c>
      <c r="F193" s="47" t="s">
        <v>89</v>
      </c>
      <c r="G193" s="53">
        <v>1</v>
      </c>
      <c r="H193" s="54">
        <v>1</v>
      </c>
      <c r="I193" s="54">
        <v>1</v>
      </c>
      <c r="J193" s="54">
        <v>1</v>
      </c>
      <c r="K193" s="54">
        <v>1</v>
      </c>
      <c r="L193" s="54">
        <v>1</v>
      </c>
      <c r="M193" s="54">
        <v>1</v>
      </c>
      <c r="N193" s="54">
        <v>1</v>
      </c>
      <c r="O193" s="54">
        <v>1</v>
      </c>
      <c r="P193" s="54">
        <v>1</v>
      </c>
      <c r="Q193" s="54">
        <v>1</v>
      </c>
      <c r="R193" s="54">
        <v>1</v>
      </c>
      <c r="S193" s="54">
        <v>1</v>
      </c>
      <c r="T193" s="54"/>
      <c r="U193" s="83" t="s">
        <v>99</v>
      </c>
      <c r="V193" s="83" t="s">
        <v>108</v>
      </c>
    </row>
    <row r="194" spans="1:22" ht="12" customHeight="1">
      <c r="A194" s="110">
        <v>190</v>
      </c>
      <c r="B194" s="66" t="s">
        <v>294</v>
      </c>
      <c r="C194" s="6" t="s">
        <v>242</v>
      </c>
      <c r="D194" s="6" t="s">
        <v>251</v>
      </c>
      <c r="E194" s="7" t="s">
        <v>207</v>
      </c>
      <c r="F194" s="47" t="s">
        <v>0</v>
      </c>
      <c r="G194" s="53">
        <v>1</v>
      </c>
      <c r="H194" s="54">
        <v>1</v>
      </c>
      <c r="I194" s="54">
        <v>1</v>
      </c>
      <c r="J194" s="54">
        <v>1</v>
      </c>
      <c r="K194" s="54">
        <v>1</v>
      </c>
      <c r="L194" s="54">
        <v>1</v>
      </c>
      <c r="M194" s="54"/>
      <c r="N194" s="54">
        <v>1</v>
      </c>
      <c r="O194" s="54">
        <v>1</v>
      </c>
      <c r="P194" s="54">
        <v>1</v>
      </c>
      <c r="Q194" s="54">
        <v>1</v>
      </c>
      <c r="R194" s="54"/>
      <c r="S194" s="54">
        <v>1</v>
      </c>
      <c r="T194" s="54"/>
      <c r="U194" s="83" t="s">
        <v>50</v>
      </c>
      <c r="V194" s="83" t="s">
        <v>108</v>
      </c>
    </row>
    <row r="195" spans="1:22" ht="12" customHeight="1">
      <c r="A195" s="110">
        <v>191</v>
      </c>
      <c r="B195" s="66" t="s">
        <v>240</v>
      </c>
      <c r="C195" s="6" t="s">
        <v>243</v>
      </c>
      <c r="D195" s="6" t="s">
        <v>251</v>
      </c>
      <c r="E195" s="7" t="s">
        <v>207</v>
      </c>
      <c r="F195" s="47" t="s">
        <v>89</v>
      </c>
      <c r="G195" s="53">
        <v>1</v>
      </c>
      <c r="H195" s="54">
        <v>1</v>
      </c>
      <c r="I195" s="54">
        <v>1</v>
      </c>
      <c r="J195" s="54">
        <v>1</v>
      </c>
      <c r="K195" s="54">
        <v>1</v>
      </c>
      <c r="L195" s="54">
        <v>1</v>
      </c>
      <c r="M195" s="54">
        <v>1</v>
      </c>
      <c r="N195" s="54">
        <v>1</v>
      </c>
      <c r="O195" s="54">
        <v>1</v>
      </c>
      <c r="P195" s="54">
        <v>1</v>
      </c>
      <c r="Q195" s="54">
        <v>1</v>
      </c>
      <c r="R195" s="54">
        <v>1</v>
      </c>
      <c r="S195" s="54">
        <v>1</v>
      </c>
      <c r="T195" s="54"/>
      <c r="U195" s="83" t="s">
        <v>71</v>
      </c>
      <c r="V195" s="83" t="s">
        <v>108</v>
      </c>
    </row>
    <row r="196" spans="1:22" ht="12" customHeight="1">
      <c r="A196" s="110">
        <v>192</v>
      </c>
      <c r="B196" s="66" t="s">
        <v>240</v>
      </c>
      <c r="C196" s="6" t="s">
        <v>243</v>
      </c>
      <c r="D196" s="6" t="s">
        <v>251</v>
      </c>
      <c r="E196" s="7" t="s">
        <v>207</v>
      </c>
      <c r="F196" s="47" t="s">
        <v>89</v>
      </c>
      <c r="G196" s="53">
        <v>1</v>
      </c>
      <c r="H196" s="54">
        <v>1</v>
      </c>
      <c r="I196" s="54">
        <v>1</v>
      </c>
      <c r="J196" s="54">
        <v>1</v>
      </c>
      <c r="K196" s="54">
        <v>1</v>
      </c>
      <c r="L196" s="54">
        <v>1</v>
      </c>
      <c r="M196" s="54">
        <v>1</v>
      </c>
      <c r="N196" s="54">
        <v>1</v>
      </c>
      <c r="O196" s="54">
        <v>1</v>
      </c>
      <c r="P196" s="54">
        <v>1</v>
      </c>
      <c r="Q196" s="54">
        <v>1</v>
      </c>
      <c r="R196" s="54">
        <v>1</v>
      </c>
      <c r="S196" s="54">
        <v>1</v>
      </c>
      <c r="T196" s="54"/>
      <c r="U196" s="83" t="s">
        <v>71</v>
      </c>
      <c r="V196" s="83" t="s">
        <v>108</v>
      </c>
    </row>
    <row r="197" spans="1:22" ht="12" customHeight="1">
      <c r="A197" s="110">
        <v>193</v>
      </c>
      <c r="B197" s="66" t="s">
        <v>294</v>
      </c>
      <c r="C197" s="6" t="s">
        <v>242</v>
      </c>
      <c r="D197" s="6" t="s">
        <v>250</v>
      </c>
      <c r="E197" s="7" t="s">
        <v>207</v>
      </c>
      <c r="F197" s="47" t="s">
        <v>0</v>
      </c>
      <c r="G197" s="53">
        <v>1</v>
      </c>
      <c r="H197" s="54">
        <v>1</v>
      </c>
      <c r="I197" s="54">
        <v>1</v>
      </c>
      <c r="J197" s="54">
        <v>1</v>
      </c>
      <c r="K197" s="54">
        <v>1</v>
      </c>
      <c r="L197" s="54">
        <v>1</v>
      </c>
      <c r="M197" s="54"/>
      <c r="N197" s="54">
        <v>1</v>
      </c>
      <c r="O197" s="54">
        <v>1</v>
      </c>
      <c r="P197" s="54">
        <v>1</v>
      </c>
      <c r="Q197" s="54">
        <v>1</v>
      </c>
      <c r="R197" s="54">
        <v>1</v>
      </c>
      <c r="S197" s="54"/>
      <c r="T197" s="54"/>
      <c r="U197" s="83" t="s">
        <v>50</v>
      </c>
      <c r="V197" s="83" t="s">
        <v>108</v>
      </c>
    </row>
    <row r="198" spans="1:22" ht="12" customHeight="1">
      <c r="A198" s="110">
        <v>194</v>
      </c>
      <c r="B198" s="66" t="s">
        <v>240</v>
      </c>
      <c r="C198" s="6" t="s">
        <v>243</v>
      </c>
      <c r="D198" s="6" t="s">
        <v>251</v>
      </c>
      <c r="E198" s="7" t="s">
        <v>207</v>
      </c>
      <c r="F198" s="47" t="s">
        <v>89</v>
      </c>
      <c r="G198" s="53">
        <v>1</v>
      </c>
      <c r="H198" s="54">
        <v>1</v>
      </c>
      <c r="I198" s="54">
        <v>1</v>
      </c>
      <c r="J198" s="54">
        <v>1</v>
      </c>
      <c r="K198" s="54">
        <v>1</v>
      </c>
      <c r="L198" s="54">
        <v>1</v>
      </c>
      <c r="M198" s="54">
        <v>1</v>
      </c>
      <c r="N198" s="54">
        <v>1</v>
      </c>
      <c r="O198" s="54">
        <v>1</v>
      </c>
      <c r="P198" s="54">
        <v>1</v>
      </c>
      <c r="Q198" s="54">
        <v>1</v>
      </c>
      <c r="R198" s="54">
        <v>1</v>
      </c>
      <c r="S198" s="54">
        <v>1</v>
      </c>
      <c r="T198" s="54"/>
      <c r="U198" s="83" t="s">
        <v>71</v>
      </c>
      <c r="V198" s="83" t="s">
        <v>108</v>
      </c>
    </row>
    <row r="199" spans="1:22" ht="12" customHeight="1">
      <c r="A199" s="110">
        <v>195</v>
      </c>
      <c r="B199" s="66" t="s">
        <v>240</v>
      </c>
      <c r="C199" s="6" t="s">
        <v>243</v>
      </c>
      <c r="D199" s="6" t="s">
        <v>250</v>
      </c>
      <c r="E199" s="7" t="s">
        <v>208</v>
      </c>
      <c r="F199" s="47" t="s">
        <v>89</v>
      </c>
      <c r="G199" s="53">
        <v>1</v>
      </c>
      <c r="H199" s="54">
        <v>1</v>
      </c>
      <c r="I199" s="54">
        <v>1</v>
      </c>
      <c r="J199" s="54">
        <v>1</v>
      </c>
      <c r="K199" s="54">
        <v>1</v>
      </c>
      <c r="L199" s="54">
        <v>1</v>
      </c>
      <c r="M199" s="54">
        <v>1</v>
      </c>
      <c r="N199" s="54">
        <v>1</v>
      </c>
      <c r="O199" s="54">
        <v>1</v>
      </c>
      <c r="P199" s="54">
        <v>1</v>
      </c>
      <c r="Q199" s="54">
        <v>1</v>
      </c>
      <c r="R199" s="54">
        <v>1</v>
      </c>
      <c r="S199" s="54">
        <v>1</v>
      </c>
      <c r="T199" s="54"/>
      <c r="U199" s="83" t="s">
        <v>71</v>
      </c>
      <c r="V199" s="83" t="s">
        <v>108</v>
      </c>
    </row>
    <row r="200" spans="1:22" ht="12" customHeight="1">
      <c r="A200" s="110">
        <v>196</v>
      </c>
      <c r="B200" s="66" t="s">
        <v>235</v>
      </c>
      <c r="C200" s="6" t="s">
        <v>243</v>
      </c>
      <c r="D200" s="6" t="s">
        <v>252</v>
      </c>
      <c r="E200" s="7" t="s">
        <v>208</v>
      </c>
      <c r="F200" s="47" t="s">
        <v>89</v>
      </c>
      <c r="G200" s="53">
        <v>1</v>
      </c>
      <c r="H200" s="54">
        <v>1</v>
      </c>
      <c r="I200" s="54"/>
      <c r="J200" s="54">
        <v>1</v>
      </c>
      <c r="K200" s="54">
        <v>1</v>
      </c>
      <c r="L200" s="54"/>
      <c r="M200" s="54"/>
      <c r="N200" s="54">
        <v>1</v>
      </c>
      <c r="O200" s="54">
        <v>1</v>
      </c>
      <c r="P200" s="54"/>
      <c r="Q200" s="54"/>
      <c r="R200" s="54"/>
      <c r="S200" s="54"/>
      <c r="T200" s="54"/>
      <c r="U200" s="83" t="s">
        <v>50</v>
      </c>
      <c r="V200" s="83" t="s">
        <v>109</v>
      </c>
    </row>
    <row r="201" spans="1:22" ht="12" customHeight="1">
      <c r="A201" s="110">
        <v>197</v>
      </c>
      <c r="B201" s="66" t="s">
        <v>235</v>
      </c>
      <c r="C201" s="6" t="s">
        <v>243</v>
      </c>
      <c r="D201" s="6" t="s">
        <v>253</v>
      </c>
      <c r="E201" s="7" t="s">
        <v>208</v>
      </c>
      <c r="F201" s="47" t="s">
        <v>0</v>
      </c>
      <c r="G201" s="53">
        <v>1</v>
      </c>
      <c r="H201" s="54">
        <v>1</v>
      </c>
      <c r="I201" s="54">
        <v>1</v>
      </c>
      <c r="J201" s="54">
        <v>1</v>
      </c>
      <c r="K201" s="54">
        <v>1</v>
      </c>
      <c r="L201" s="54">
        <v>1</v>
      </c>
      <c r="M201" s="54">
        <v>1</v>
      </c>
      <c r="N201" s="54">
        <v>1</v>
      </c>
      <c r="O201" s="54"/>
      <c r="P201" s="54">
        <v>1</v>
      </c>
      <c r="Q201" s="54">
        <v>1</v>
      </c>
      <c r="R201" s="54">
        <v>1</v>
      </c>
      <c r="S201" s="54">
        <v>1</v>
      </c>
      <c r="T201" s="54"/>
      <c r="U201" s="83" t="s">
        <v>100</v>
      </c>
      <c r="V201" s="83" t="s">
        <v>108</v>
      </c>
    </row>
    <row r="202" spans="1:22" ht="12" customHeight="1">
      <c r="A202" s="110">
        <v>198</v>
      </c>
      <c r="B202" s="66" t="s">
        <v>238</v>
      </c>
      <c r="C202" s="6" t="s">
        <v>245</v>
      </c>
      <c r="D202" s="6" t="s">
        <v>250</v>
      </c>
      <c r="E202" s="7" t="s">
        <v>207</v>
      </c>
      <c r="F202" s="47" t="s">
        <v>0</v>
      </c>
      <c r="G202" s="53">
        <v>1</v>
      </c>
      <c r="H202" s="54">
        <v>1</v>
      </c>
      <c r="I202" s="54">
        <v>1</v>
      </c>
      <c r="J202" s="54">
        <v>1</v>
      </c>
      <c r="K202" s="54">
        <v>1</v>
      </c>
      <c r="L202" s="54"/>
      <c r="M202" s="54"/>
      <c r="N202" s="54">
        <v>1</v>
      </c>
      <c r="O202" s="54">
        <v>1</v>
      </c>
      <c r="P202" s="54"/>
      <c r="Q202" s="54">
        <v>1</v>
      </c>
      <c r="R202" s="54">
        <v>1</v>
      </c>
      <c r="S202" s="54"/>
      <c r="T202" s="54"/>
      <c r="U202" s="83" t="s">
        <v>101</v>
      </c>
      <c r="V202" s="83" t="s">
        <v>112</v>
      </c>
    </row>
    <row r="203" spans="1:22" ht="12" customHeight="1">
      <c r="A203" s="110">
        <v>199</v>
      </c>
      <c r="B203" s="66" t="s">
        <v>240</v>
      </c>
      <c r="C203" s="6" t="s">
        <v>244</v>
      </c>
      <c r="D203" s="6" t="s">
        <v>251</v>
      </c>
      <c r="E203" s="7" t="s">
        <v>207</v>
      </c>
      <c r="F203" s="47" t="s">
        <v>89</v>
      </c>
      <c r="G203" s="53">
        <v>1</v>
      </c>
      <c r="H203" s="54">
        <v>1</v>
      </c>
      <c r="I203" s="54"/>
      <c r="J203" s="54">
        <v>1</v>
      </c>
      <c r="K203" s="54"/>
      <c r="L203" s="54">
        <v>1</v>
      </c>
      <c r="M203" s="54">
        <v>1</v>
      </c>
      <c r="N203" s="54">
        <v>1</v>
      </c>
      <c r="O203" s="54"/>
      <c r="P203" s="54"/>
      <c r="Q203" s="54">
        <v>1</v>
      </c>
      <c r="R203" s="54"/>
      <c r="S203" s="54"/>
      <c r="T203" s="54"/>
      <c r="U203" s="83" t="s">
        <v>50</v>
      </c>
      <c r="V203" s="83" t="s">
        <v>108</v>
      </c>
    </row>
    <row r="204" spans="1:22" ht="12" customHeight="1">
      <c r="A204" s="110">
        <v>200</v>
      </c>
      <c r="B204" s="66" t="s">
        <v>294</v>
      </c>
      <c r="C204" s="6" t="s">
        <v>243</v>
      </c>
      <c r="D204" s="6" t="s">
        <v>250</v>
      </c>
      <c r="E204" s="7" t="s">
        <v>208</v>
      </c>
      <c r="F204" s="47" t="s">
        <v>0</v>
      </c>
      <c r="G204" s="53">
        <v>1</v>
      </c>
      <c r="H204" s="54">
        <v>1</v>
      </c>
      <c r="I204" s="54">
        <v>1</v>
      </c>
      <c r="J204" s="54">
        <v>1</v>
      </c>
      <c r="K204" s="54"/>
      <c r="L204" s="54"/>
      <c r="M204" s="54"/>
      <c r="N204" s="54">
        <v>1</v>
      </c>
      <c r="O204" s="54"/>
      <c r="P204" s="54"/>
      <c r="Q204" s="54">
        <v>1</v>
      </c>
      <c r="R204" s="54"/>
      <c r="S204" s="54">
        <v>1</v>
      </c>
      <c r="T204" s="54"/>
      <c r="U204" s="83" t="s">
        <v>112</v>
      </c>
      <c r="V204" s="83" t="s">
        <v>114</v>
      </c>
    </row>
    <row r="205" spans="1:22" ht="12" customHeight="1">
      <c r="A205" s="110">
        <v>201</v>
      </c>
      <c r="B205" s="66" t="s">
        <v>238</v>
      </c>
      <c r="C205" s="6" t="s">
        <v>245</v>
      </c>
      <c r="D205" s="6" t="s">
        <v>249</v>
      </c>
      <c r="E205" s="7" t="s">
        <v>209</v>
      </c>
      <c r="F205" s="47" t="s">
        <v>90</v>
      </c>
      <c r="G205" s="53">
        <v>1</v>
      </c>
      <c r="H205" s="54">
        <v>1</v>
      </c>
      <c r="I205" s="54">
        <v>1</v>
      </c>
      <c r="J205" s="54">
        <v>1</v>
      </c>
      <c r="K205" s="54">
        <v>1</v>
      </c>
      <c r="L205" s="54">
        <v>1</v>
      </c>
      <c r="M205" s="54">
        <v>1</v>
      </c>
      <c r="N205" s="54">
        <v>1</v>
      </c>
      <c r="O205" s="54">
        <v>1</v>
      </c>
      <c r="P205" s="54">
        <v>1</v>
      </c>
      <c r="Q205" s="54">
        <v>1</v>
      </c>
      <c r="R205" s="54">
        <v>1</v>
      </c>
      <c r="S205" s="54">
        <v>1</v>
      </c>
      <c r="T205" s="54"/>
      <c r="U205" s="83" t="s">
        <v>74</v>
      </c>
      <c r="V205" s="83" t="s">
        <v>114</v>
      </c>
    </row>
    <row r="206" spans="1:22" ht="12" customHeight="1">
      <c r="A206" s="110">
        <v>202</v>
      </c>
      <c r="B206" s="66" t="s">
        <v>238</v>
      </c>
      <c r="C206" s="6" t="s">
        <v>243</v>
      </c>
      <c r="D206" s="6" t="s">
        <v>248</v>
      </c>
      <c r="E206" s="7" t="s">
        <v>209</v>
      </c>
      <c r="F206" s="47" t="s">
        <v>0</v>
      </c>
      <c r="G206" s="53">
        <v>1</v>
      </c>
      <c r="H206" s="54">
        <v>1</v>
      </c>
      <c r="I206" s="54"/>
      <c r="J206" s="54">
        <v>1</v>
      </c>
      <c r="K206" s="54">
        <v>1</v>
      </c>
      <c r="L206" s="54">
        <v>1</v>
      </c>
      <c r="M206" s="54"/>
      <c r="N206" s="54">
        <v>1</v>
      </c>
      <c r="O206" s="54">
        <v>1</v>
      </c>
      <c r="P206" s="54">
        <v>1</v>
      </c>
      <c r="Q206" s="54">
        <v>1</v>
      </c>
      <c r="R206" s="54">
        <v>1</v>
      </c>
      <c r="S206" s="54"/>
      <c r="T206" s="54"/>
      <c r="U206" s="83" t="s">
        <v>101</v>
      </c>
      <c r="V206" s="83" t="s">
        <v>108</v>
      </c>
    </row>
    <row r="207" spans="1:22" ht="12" customHeight="1">
      <c r="A207" s="110">
        <v>203</v>
      </c>
      <c r="B207" s="66" t="s">
        <v>239</v>
      </c>
      <c r="C207" s="6" t="s">
        <v>243</v>
      </c>
      <c r="D207" s="6" t="s">
        <v>248</v>
      </c>
      <c r="E207" s="7" t="s">
        <v>209</v>
      </c>
      <c r="F207" s="47" t="s">
        <v>0</v>
      </c>
      <c r="G207" s="53">
        <v>1</v>
      </c>
      <c r="H207" s="54">
        <v>1</v>
      </c>
      <c r="I207" s="54">
        <v>1</v>
      </c>
      <c r="J207" s="54">
        <v>1</v>
      </c>
      <c r="K207" s="54"/>
      <c r="L207" s="54"/>
      <c r="M207" s="54"/>
      <c r="N207" s="54">
        <v>1</v>
      </c>
      <c r="O207" s="54"/>
      <c r="P207" s="54"/>
      <c r="Q207" s="54">
        <v>1</v>
      </c>
      <c r="R207" s="54"/>
      <c r="S207" s="54"/>
      <c r="T207" s="54"/>
      <c r="U207" s="83" t="s">
        <v>98</v>
      </c>
      <c r="V207" s="83" t="s">
        <v>108</v>
      </c>
    </row>
    <row r="208" spans="1:22" ht="12" customHeight="1">
      <c r="A208" s="110">
        <v>204</v>
      </c>
      <c r="B208" s="66" t="s">
        <v>239</v>
      </c>
      <c r="C208" s="6" t="s">
        <v>243</v>
      </c>
      <c r="D208" s="6" t="s">
        <v>252</v>
      </c>
      <c r="E208" s="7" t="s">
        <v>209</v>
      </c>
      <c r="F208" s="47" t="s">
        <v>0</v>
      </c>
      <c r="G208" s="53">
        <v>1</v>
      </c>
      <c r="H208" s="54">
        <v>1</v>
      </c>
      <c r="I208" s="54">
        <v>1</v>
      </c>
      <c r="J208" s="54">
        <v>1</v>
      </c>
      <c r="K208" s="54">
        <v>1</v>
      </c>
      <c r="L208" s="54">
        <v>1</v>
      </c>
      <c r="M208" s="54"/>
      <c r="N208" s="54">
        <v>1</v>
      </c>
      <c r="O208" s="54">
        <v>1</v>
      </c>
      <c r="P208" s="54">
        <v>1</v>
      </c>
      <c r="Q208" s="54">
        <v>1</v>
      </c>
      <c r="R208" s="54"/>
      <c r="S208" s="54"/>
      <c r="T208" s="54"/>
      <c r="U208" s="83" t="s">
        <v>100</v>
      </c>
      <c r="V208" s="83" t="s">
        <v>114</v>
      </c>
    </row>
    <row r="209" spans="1:22" ht="12" customHeight="1">
      <c r="A209" s="110">
        <v>205</v>
      </c>
      <c r="B209" s="66" t="s">
        <v>294</v>
      </c>
      <c r="C209" s="6" t="s">
        <v>242</v>
      </c>
      <c r="D209" s="6" t="s">
        <v>248</v>
      </c>
      <c r="E209" s="7" t="s">
        <v>209</v>
      </c>
      <c r="F209" s="47" t="s">
        <v>89</v>
      </c>
      <c r="G209" s="53">
        <v>1</v>
      </c>
      <c r="H209" s="54">
        <v>1</v>
      </c>
      <c r="I209" s="54">
        <v>1</v>
      </c>
      <c r="J209" s="54">
        <v>1</v>
      </c>
      <c r="K209" s="54">
        <v>1</v>
      </c>
      <c r="L209" s="54">
        <v>1</v>
      </c>
      <c r="M209" s="54">
        <v>1</v>
      </c>
      <c r="N209" s="54">
        <v>1</v>
      </c>
      <c r="O209" s="54">
        <v>1</v>
      </c>
      <c r="P209" s="54">
        <v>1</v>
      </c>
      <c r="Q209" s="54">
        <v>1</v>
      </c>
      <c r="R209" s="54">
        <v>1</v>
      </c>
      <c r="S209" s="54">
        <v>1</v>
      </c>
      <c r="T209" s="54">
        <v>1</v>
      </c>
      <c r="U209" s="83" t="s">
        <v>101</v>
      </c>
      <c r="V209" s="83" t="s">
        <v>108</v>
      </c>
    </row>
    <row r="210" spans="1:22" ht="12" customHeight="1">
      <c r="A210" s="110">
        <v>206</v>
      </c>
      <c r="B210" s="66" t="s">
        <v>239</v>
      </c>
      <c r="C210" s="6" t="s">
        <v>243</v>
      </c>
      <c r="D210" s="6" t="s">
        <v>248</v>
      </c>
      <c r="E210" s="7" t="s">
        <v>209</v>
      </c>
      <c r="F210" s="47" t="s">
        <v>0</v>
      </c>
      <c r="G210" s="53">
        <v>1</v>
      </c>
      <c r="H210" s="54">
        <v>1</v>
      </c>
      <c r="I210" s="54">
        <v>1</v>
      </c>
      <c r="J210" s="54">
        <v>1</v>
      </c>
      <c r="K210" s="54">
        <v>1</v>
      </c>
      <c r="L210" s="54">
        <v>1</v>
      </c>
      <c r="M210" s="54">
        <v>1</v>
      </c>
      <c r="N210" s="54">
        <v>1</v>
      </c>
      <c r="O210" s="54">
        <v>1</v>
      </c>
      <c r="P210" s="54">
        <v>1</v>
      </c>
      <c r="Q210" s="54">
        <v>1</v>
      </c>
      <c r="R210" s="54">
        <v>1</v>
      </c>
      <c r="S210" s="54">
        <v>1</v>
      </c>
      <c r="T210" s="54"/>
      <c r="U210" s="83" t="s">
        <v>101</v>
      </c>
      <c r="V210" s="83" t="s">
        <v>108</v>
      </c>
    </row>
    <row r="211" spans="1:22" ht="12" customHeight="1">
      <c r="A211" s="110">
        <v>207</v>
      </c>
      <c r="B211" s="66" t="s">
        <v>240</v>
      </c>
      <c r="C211" s="6" t="s">
        <v>244</v>
      </c>
      <c r="D211" s="6" t="s">
        <v>250</v>
      </c>
      <c r="E211" s="7" t="s">
        <v>209</v>
      </c>
      <c r="F211" s="47" t="s">
        <v>89</v>
      </c>
      <c r="G211" s="53">
        <v>1</v>
      </c>
      <c r="H211" s="54">
        <v>1</v>
      </c>
      <c r="I211" s="54">
        <v>1</v>
      </c>
      <c r="J211" s="54">
        <v>1</v>
      </c>
      <c r="K211" s="54">
        <v>1</v>
      </c>
      <c r="L211" s="54">
        <v>1</v>
      </c>
      <c r="M211" s="54">
        <v>1</v>
      </c>
      <c r="N211" s="54">
        <v>1</v>
      </c>
      <c r="O211" s="54"/>
      <c r="P211" s="54">
        <v>1</v>
      </c>
      <c r="Q211" s="54">
        <v>1</v>
      </c>
      <c r="R211" s="54">
        <v>1</v>
      </c>
      <c r="S211" s="54">
        <v>1</v>
      </c>
      <c r="T211" s="54"/>
      <c r="U211" s="83" t="s">
        <v>100</v>
      </c>
      <c r="V211" s="83" t="s">
        <v>108</v>
      </c>
    </row>
    <row r="212" spans="1:22" ht="12" customHeight="1">
      <c r="A212" s="110">
        <v>208</v>
      </c>
      <c r="B212" s="66" t="s">
        <v>235</v>
      </c>
      <c r="C212" s="47" t="s">
        <v>245</v>
      </c>
      <c r="D212" s="47" t="s">
        <v>247</v>
      </c>
      <c r="E212" s="47" t="s">
        <v>209</v>
      </c>
      <c r="F212" s="47" t="s">
        <v>0</v>
      </c>
      <c r="G212" s="53">
        <v>1</v>
      </c>
      <c r="H212" s="54">
        <v>1</v>
      </c>
      <c r="I212" s="54">
        <v>1</v>
      </c>
      <c r="J212" s="54">
        <v>1</v>
      </c>
      <c r="K212" s="54">
        <v>1</v>
      </c>
      <c r="L212" s="54">
        <v>1</v>
      </c>
      <c r="M212" s="54">
        <v>1</v>
      </c>
      <c r="N212" s="54">
        <v>1</v>
      </c>
      <c r="O212" s="54">
        <v>1</v>
      </c>
      <c r="P212" s="54">
        <v>1</v>
      </c>
      <c r="Q212" s="54">
        <v>1</v>
      </c>
      <c r="R212" s="54">
        <v>1</v>
      </c>
      <c r="S212" s="54"/>
      <c r="T212" s="54"/>
      <c r="U212" s="83" t="s">
        <v>70</v>
      </c>
      <c r="V212" s="83" t="s">
        <v>50</v>
      </c>
    </row>
    <row r="213" spans="1:22" ht="12" customHeight="1">
      <c r="A213" s="110">
        <v>209</v>
      </c>
      <c r="B213" s="66" t="s">
        <v>235</v>
      </c>
      <c r="C213" s="47" t="s">
        <v>244</v>
      </c>
      <c r="D213" s="47" t="s">
        <v>250</v>
      </c>
      <c r="E213" s="47" t="s">
        <v>209</v>
      </c>
      <c r="F213" s="47" t="s">
        <v>89</v>
      </c>
      <c r="G213" s="53">
        <v>1</v>
      </c>
      <c r="H213" s="54">
        <v>1</v>
      </c>
      <c r="I213" s="54">
        <v>1</v>
      </c>
      <c r="J213" s="54">
        <v>1</v>
      </c>
      <c r="K213" s="54">
        <v>1</v>
      </c>
      <c r="L213" s="54">
        <v>1</v>
      </c>
      <c r="M213" s="54">
        <v>1</v>
      </c>
      <c r="N213" s="54">
        <v>1</v>
      </c>
      <c r="O213" s="54">
        <v>1</v>
      </c>
      <c r="P213" s="54">
        <v>1</v>
      </c>
      <c r="Q213" s="54">
        <v>1</v>
      </c>
      <c r="R213" s="54"/>
      <c r="S213" s="54"/>
      <c r="T213" s="54"/>
      <c r="U213" s="83" t="s">
        <v>101</v>
      </c>
      <c r="V213" s="83" t="s">
        <v>50</v>
      </c>
    </row>
    <row r="214" spans="1:22" ht="12" customHeight="1">
      <c r="A214" s="110">
        <v>210</v>
      </c>
      <c r="B214" s="66" t="s">
        <v>235</v>
      </c>
      <c r="C214" s="6" t="s">
        <v>244</v>
      </c>
      <c r="D214" s="6" t="s">
        <v>247</v>
      </c>
      <c r="E214" s="7" t="s">
        <v>209</v>
      </c>
      <c r="F214" s="47" t="s">
        <v>89</v>
      </c>
      <c r="G214" s="53">
        <v>1</v>
      </c>
      <c r="H214" s="54">
        <v>1</v>
      </c>
      <c r="I214" s="54">
        <v>1</v>
      </c>
      <c r="J214" s="54">
        <v>1</v>
      </c>
      <c r="K214" s="54"/>
      <c r="L214" s="54"/>
      <c r="M214" s="54"/>
      <c r="N214" s="54">
        <v>1</v>
      </c>
      <c r="O214" s="54"/>
      <c r="P214" s="54">
        <v>1</v>
      </c>
      <c r="Q214" s="54">
        <v>1</v>
      </c>
      <c r="R214" s="54">
        <v>1</v>
      </c>
      <c r="S214" s="54"/>
      <c r="T214" s="54"/>
      <c r="U214" s="83" t="s">
        <v>101</v>
      </c>
      <c r="V214" s="83" t="s">
        <v>279</v>
      </c>
    </row>
    <row r="215" spans="1:22" ht="12" customHeight="1">
      <c r="A215" s="110">
        <v>211</v>
      </c>
      <c r="B215" s="66" t="s">
        <v>238</v>
      </c>
      <c r="C215" s="6" t="s">
        <v>243</v>
      </c>
      <c r="D215" s="6" t="s">
        <v>253</v>
      </c>
      <c r="E215" s="7" t="s">
        <v>209</v>
      </c>
      <c r="F215" s="47" t="s">
        <v>0</v>
      </c>
      <c r="G215" s="53">
        <v>1</v>
      </c>
      <c r="H215" s="54">
        <v>1</v>
      </c>
      <c r="I215" s="54">
        <v>1</v>
      </c>
      <c r="J215" s="54">
        <v>1</v>
      </c>
      <c r="K215" s="54">
        <v>1</v>
      </c>
      <c r="L215" s="54"/>
      <c r="M215" s="54"/>
      <c r="N215" s="54">
        <v>1</v>
      </c>
      <c r="O215" s="54"/>
      <c r="P215" s="54"/>
      <c r="Q215" s="54">
        <v>1</v>
      </c>
      <c r="R215" s="54">
        <v>1</v>
      </c>
      <c r="S215" s="54"/>
      <c r="T215" s="54"/>
      <c r="U215" s="83" t="s">
        <v>50</v>
      </c>
      <c r="V215" s="83" t="s">
        <v>279</v>
      </c>
    </row>
    <row r="216" spans="1:22" ht="12" customHeight="1">
      <c r="A216" s="110">
        <v>212</v>
      </c>
      <c r="B216" s="66" t="s">
        <v>235</v>
      </c>
      <c r="C216" s="6" t="s">
        <v>244</v>
      </c>
      <c r="D216" s="6" t="s">
        <v>247</v>
      </c>
      <c r="E216" s="7" t="s">
        <v>209</v>
      </c>
      <c r="F216" s="47" t="s">
        <v>0</v>
      </c>
      <c r="G216" s="53"/>
      <c r="H216" s="54"/>
      <c r="I216" s="54"/>
      <c r="J216" s="54">
        <v>1</v>
      </c>
      <c r="K216" s="54"/>
      <c r="L216" s="54"/>
      <c r="M216" s="54">
        <v>1</v>
      </c>
      <c r="N216" s="54"/>
      <c r="O216" s="54"/>
      <c r="P216" s="54">
        <v>1</v>
      </c>
      <c r="Q216" s="54"/>
      <c r="R216" s="54">
        <v>1</v>
      </c>
      <c r="S216" s="54"/>
      <c r="T216" s="54"/>
      <c r="U216" s="83" t="s">
        <v>101</v>
      </c>
      <c r="V216" s="83" t="s">
        <v>109</v>
      </c>
    </row>
    <row r="217" spans="1:22" ht="12" customHeight="1">
      <c r="A217" s="110">
        <v>213</v>
      </c>
      <c r="B217" s="66" t="s">
        <v>240</v>
      </c>
      <c r="C217" s="6" t="s">
        <v>244</v>
      </c>
      <c r="D217" s="6" t="s">
        <v>249</v>
      </c>
      <c r="E217" s="7" t="s">
        <v>209</v>
      </c>
      <c r="F217" s="47" t="s">
        <v>0</v>
      </c>
      <c r="G217" s="53">
        <v>1</v>
      </c>
      <c r="H217" s="54">
        <v>1</v>
      </c>
      <c r="I217" s="54">
        <v>1</v>
      </c>
      <c r="J217" s="54">
        <v>1</v>
      </c>
      <c r="K217" s="54">
        <v>1</v>
      </c>
      <c r="L217" s="54">
        <v>1</v>
      </c>
      <c r="M217" s="54">
        <v>1</v>
      </c>
      <c r="N217" s="54">
        <v>1</v>
      </c>
      <c r="O217" s="54">
        <v>1</v>
      </c>
      <c r="P217" s="54">
        <v>1</v>
      </c>
      <c r="Q217" s="54">
        <v>1</v>
      </c>
      <c r="R217" s="54">
        <v>1</v>
      </c>
      <c r="S217" s="54"/>
      <c r="T217" s="54"/>
      <c r="U217" s="83" t="s">
        <v>50</v>
      </c>
      <c r="V217" s="83" t="s">
        <v>108</v>
      </c>
    </row>
    <row r="218" spans="1:22" ht="12" customHeight="1">
      <c r="A218" s="110">
        <v>214</v>
      </c>
      <c r="B218" s="66" t="s">
        <v>235</v>
      </c>
      <c r="C218" s="6" t="s">
        <v>243</v>
      </c>
      <c r="D218" s="6" t="s">
        <v>252</v>
      </c>
      <c r="E218" s="7" t="s">
        <v>209</v>
      </c>
      <c r="F218" s="47" t="s">
        <v>89</v>
      </c>
      <c r="G218" s="53">
        <v>1</v>
      </c>
      <c r="H218" s="54">
        <v>1</v>
      </c>
      <c r="I218" s="54"/>
      <c r="J218" s="54">
        <v>1</v>
      </c>
      <c r="K218" s="54">
        <v>1</v>
      </c>
      <c r="L218" s="54"/>
      <c r="M218" s="54"/>
      <c r="N218" s="54">
        <v>1</v>
      </c>
      <c r="O218" s="54">
        <v>1</v>
      </c>
      <c r="P218" s="54"/>
      <c r="Q218" s="54"/>
      <c r="R218" s="54"/>
      <c r="S218" s="54"/>
      <c r="T218" s="54"/>
      <c r="U218" s="83" t="s">
        <v>50</v>
      </c>
      <c r="V218" s="83" t="s">
        <v>109</v>
      </c>
    </row>
    <row r="219" spans="1:22" ht="12" customHeight="1">
      <c r="A219" s="110">
        <v>215</v>
      </c>
      <c r="B219" s="66" t="s">
        <v>235</v>
      </c>
      <c r="C219" s="6" t="s">
        <v>245</v>
      </c>
      <c r="D219" s="6" t="s">
        <v>247</v>
      </c>
      <c r="E219" s="7" t="s">
        <v>208</v>
      </c>
      <c r="F219" s="47" t="s">
        <v>89</v>
      </c>
      <c r="G219" s="53">
        <v>1</v>
      </c>
      <c r="H219" s="54">
        <v>1</v>
      </c>
      <c r="I219" s="54">
        <v>1</v>
      </c>
      <c r="J219" s="54">
        <v>1</v>
      </c>
      <c r="K219" s="54"/>
      <c r="L219" s="54">
        <v>1</v>
      </c>
      <c r="M219" s="54"/>
      <c r="N219" s="54">
        <v>1</v>
      </c>
      <c r="O219" s="54"/>
      <c r="P219" s="54">
        <v>1</v>
      </c>
      <c r="Q219" s="54">
        <v>1</v>
      </c>
      <c r="R219" s="54">
        <v>1</v>
      </c>
      <c r="S219" s="54"/>
      <c r="T219" s="54"/>
      <c r="U219" s="83" t="s">
        <v>50</v>
      </c>
      <c r="V219" s="83" t="s">
        <v>50</v>
      </c>
    </row>
    <row r="220" spans="1:22" ht="12" customHeight="1">
      <c r="A220" s="110">
        <v>216</v>
      </c>
      <c r="B220" s="66" t="s">
        <v>235</v>
      </c>
      <c r="C220" s="6" t="s">
        <v>244</v>
      </c>
      <c r="D220" s="6" t="s">
        <v>247</v>
      </c>
      <c r="E220" s="7" t="s">
        <v>208</v>
      </c>
      <c r="F220" s="47" t="s">
        <v>0</v>
      </c>
      <c r="G220" s="53">
        <v>1</v>
      </c>
      <c r="H220" s="54">
        <v>1</v>
      </c>
      <c r="I220" s="54">
        <v>1</v>
      </c>
      <c r="J220" s="54">
        <v>1</v>
      </c>
      <c r="K220" s="54">
        <v>1</v>
      </c>
      <c r="L220" s="54">
        <v>1</v>
      </c>
      <c r="M220" s="54">
        <v>1</v>
      </c>
      <c r="N220" s="54">
        <v>1</v>
      </c>
      <c r="O220" s="54">
        <v>1</v>
      </c>
      <c r="P220" s="54">
        <v>1</v>
      </c>
      <c r="Q220" s="54">
        <v>1</v>
      </c>
      <c r="R220" s="54">
        <v>1</v>
      </c>
      <c r="S220" s="54"/>
      <c r="T220" s="54"/>
      <c r="U220" s="83" t="s">
        <v>101</v>
      </c>
      <c r="V220" s="83" t="s">
        <v>50</v>
      </c>
    </row>
    <row r="221" spans="1:22" ht="12" customHeight="1">
      <c r="A221" s="110">
        <v>217</v>
      </c>
      <c r="B221" s="66" t="s">
        <v>237</v>
      </c>
      <c r="C221" s="6" t="s">
        <v>244</v>
      </c>
      <c r="D221" s="6" t="s">
        <v>251</v>
      </c>
      <c r="E221" s="7" t="s">
        <v>208</v>
      </c>
      <c r="F221" s="47" t="s">
        <v>89</v>
      </c>
      <c r="G221" s="53"/>
      <c r="H221" s="54">
        <v>1</v>
      </c>
      <c r="I221" s="54"/>
      <c r="J221" s="54">
        <v>1</v>
      </c>
      <c r="K221" s="54">
        <v>1</v>
      </c>
      <c r="L221" s="54">
        <v>1</v>
      </c>
      <c r="M221" s="54">
        <v>1</v>
      </c>
      <c r="N221" s="54">
        <v>1</v>
      </c>
      <c r="O221" s="54">
        <v>1</v>
      </c>
      <c r="P221" s="54">
        <v>1</v>
      </c>
      <c r="Q221" s="54">
        <v>1</v>
      </c>
      <c r="R221" s="54">
        <v>1</v>
      </c>
      <c r="S221" s="54">
        <v>1</v>
      </c>
      <c r="T221" s="54"/>
      <c r="U221" s="83" t="s">
        <v>100</v>
      </c>
      <c r="V221" s="83" t="s">
        <v>108</v>
      </c>
    </row>
    <row r="222" spans="1:22" ht="12" customHeight="1">
      <c r="A222" s="110">
        <v>218</v>
      </c>
      <c r="B222" s="66" t="s">
        <v>239</v>
      </c>
      <c r="C222" s="6" t="s">
        <v>243</v>
      </c>
      <c r="D222" s="6" t="s">
        <v>247</v>
      </c>
      <c r="E222" s="7" t="s">
        <v>208</v>
      </c>
      <c r="F222" s="47" t="s">
        <v>0</v>
      </c>
      <c r="G222" s="53">
        <v>1</v>
      </c>
      <c r="H222" s="54">
        <v>1</v>
      </c>
      <c r="I222" s="54">
        <v>1</v>
      </c>
      <c r="J222" s="54">
        <v>1</v>
      </c>
      <c r="K222" s="54"/>
      <c r="L222" s="54">
        <v>1</v>
      </c>
      <c r="M222" s="54">
        <v>1</v>
      </c>
      <c r="N222" s="54">
        <v>1</v>
      </c>
      <c r="O222" s="54"/>
      <c r="P222" s="54">
        <v>1</v>
      </c>
      <c r="Q222" s="54">
        <v>1</v>
      </c>
      <c r="R222" s="54">
        <v>1</v>
      </c>
      <c r="S222" s="54"/>
      <c r="T222" s="54"/>
      <c r="U222" s="83" t="s">
        <v>101</v>
      </c>
      <c r="V222" s="83" t="s">
        <v>108</v>
      </c>
    </row>
    <row r="223" spans="1:22" ht="12" customHeight="1">
      <c r="A223" s="110">
        <v>219</v>
      </c>
      <c r="B223" s="66" t="s">
        <v>294</v>
      </c>
      <c r="C223" s="6" t="s">
        <v>242</v>
      </c>
      <c r="D223" s="6" t="s">
        <v>247</v>
      </c>
      <c r="E223" s="7" t="s">
        <v>208</v>
      </c>
      <c r="F223" s="47" t="s">
        <v>89</v>
      </c>
      <c r="G223" s="53">
        <v>1</v>
      </c>
      <c r="H223" s="54">
        <v>1</v>
      </c>
      <c r="I223" s="54">
        <v>1</v>
      </c>
      <c r="J223" s="54">
        <v>1</v>
      </c>
      <c r="K223" s="54">
        <v>1</v>
      </c>
      <c r="L223" s="54">
        <v>1</v>
      </c>
      <c r="M223" s="54">
        <v>1</v>
      </c>
      <c r="N223" s="54">
        <v>1</v>
      </c>
      <c r="O223" s="54">
        <v>1</v>
      </c>
      <c r="P223" s="54">
        <v>1</v>
      </c>
      <c r="Q223" s="54">
        <v>1</v>
      </c>
      <c r="R223" s="54">
        <v>1</v>
      </c>
      <c r="S223" s="54"/>
      <c r="T223" s="54"/>
      <c r="U223" s="83" t="s">
        <v>50</v>
      </c>
      <c r="V223" s="83" t="s">
        <v>108</v>
      </c>
    </row>
    <row r="224" spans="1:22" ht="12" customHeight="1">
      <c r="A224" s="110">
        <v>220</v>
      </c>
      <c r="B224" s="66" t="s">
        <v>293</v>
      </c>
      <c r="C224" s="6" t="s">
        <v>244</v>
      </c>
      <c r="D224" s="6" t="s">
        <v>248</v>
      </c>
      <c r="E224" s="7" t="s">
        <v>208</v>
      </c>
      <c r="F224" s="47" t="s">
        <v>0</v>
      </c>
      <c r="G224" s="53">
        <v>1</v>
      </c>
      <c r="H224" s="54">
        <v>1</v>
      </c>
      <c r="I224" s="54">
        <v>1</v>
      </c>
      <c r="J224" s="54">
        <v>1</v>
      </c>
      <c r="K224" s="54"/>
      <c r="L224" s="54">
        <v>1</v>
      </c>
      <c r="M224" s="54">
        <v>1</v>
      </c>
      <c r="N224" s="54">
        <v>1</v>
      </c>
      <c r="O224" s="54"/>
      <c r="P224" s="54">
        <v>1</v>
      </c>
      <c r="Q224" s="54">
        <v>1</v>
      </c>
      <c r="R224" s="54">
        <v>1</v>
      </c>
      <c r="S224" s="54"/>
      <c r="T224" s="54"/>
      <c r="U224" s="83" t="s">
        <v>50</v>
      </c>
      <c r="V224" s="83" t="s">
        <v>108</v>
      </c>
    </row>
    <row r="225" spans="1:22" ht="12" customHeight="1">
      <c r="A225" s="110">
        <v>221</v>
      </c>
      <c r="B225" s="66" t="s">
        <v>293</v>
      </c>
      <c r="C225" s="6" t="s">
        <v>244</v>
      </c>
      <c r="D225" s="6" t="s">
        <v>248</v>
      </c>
      <c r="E225" s="7" t="s">
        <v>208</v>
      </c>
      <c r="F225" s="47" t="s">
        <v>0</v>
      </c>
      <c r="G225" s="53">
        <v>1</v>
      </c>
      <c r="H225" s="54">
        <v>1</v>
      </c>
      <c r="I225" s="54">
        <v>1</v>
      </c>
      <c r="J225" s="54">
        <v>1</v>
      </c>
      <c r="K225" s="54">
        <v>1</v>
      </c>
      <c r="L225" s="54">
        <v>1</v>
      </c>
      <c r="M225" s="54">
        <v>1</v>
      </c>
      <c r="N225" s="54">
        <v>1</v>
      </c>
      <c r="O225" s="54">
        <v>1</v>
      </c>
      <c r="P225" s="54">
        <v>1</v>
      </c>
      <c r="Q225" s="54">
        <v>1</v>
      </c>
      <c r="R225" s="54">
        <v>1</v>
      </c>
      <c r="S225" s="54">
        <v>1</v>
      </c>
      <c r="T225" s="54"/>
      <c r="U225" s="83" t="s">
        <v>50</v>
      </c>
      <c r="V225" s="83" t="s">
        <v>108</v>
      </c>
    </row>
    <row r="226" spans="1:22" ht="12" customHeight="1">
      <c r="A226" s="110">
        <v>222</v>
      </c>
      <c r="B226" s="66" t="s">
        <v>240</v>
      </c>
      <c r="C226" s="6" t="s">
        <v>244</v>
      </c>
      <c r="D226" s="6" t="s">
        <v>247</v>
      </c>
      <c r="E226" s="7" t="s">
        <v>208</v>
      </c>
      <c r="F226" s="47" t="s">
        <v>0</v>
      </c>
      <c r="G226" s="53">
        <v>1</v>
      </c>
      <c r="H226" s="54">
        <v>1</v>
      </c>
      <c r="I226" s="54">
        <v>1</v>
      </c>
      <c r="J226" s="54">
        <v>1</v>
      </c>
      <c r="K226" s="54">
        <v>1</v>
      </c>
      <c r="L226" s="54">
        <v>1</v>
      </c>
      <c r="M226" s="54">
        <v>1</v>
      </c>
      <c r="N226" s="54">
        <v>1</v>
      </c>
      <c r="O226" s="54">
        <v>1</v>
      </c>
      <c r="P226" s="54">
        <v>1</v>
      </c>
      <c r="Q226" s="54">
        <v>1</v>
      </c>
      <c r="R226" s="54">
        <v>1</v>
      </c>
      <c r="S226" s="54">
        <v>1</v>
      </c>
      <c r="T226" s="54"/>
      <c r="U226" s="83" t="s">
        <v>71</v>
      </c>
      <c r="V226" s="83" t="s">
        <v>108</v>
      </c>
    </row>
    <row r="227" spans="1:22" ht="12" customHeight="1">
      <c r="A227" s="110">
        <v>223</v>
      </c>
      <c r="B227" s="66" t="s">
        <v>293</v>
      </c>
      <c r="C227" s="6" t="s">
        <v>244</v>
      </c>
      <c r="D227" s="6" t="s">
        <v>249</v>
      </c>
      <c r="E227" s="7" t="s">
        <v>208</v>
      </c>
      <c r="F227" s="47" t="s">
        <v>89</v>
      </c>
      <c r="G227" s="53"/>
      <c r="H227" s="54">
        <v>1</v>
      </c>
      <c r="I227" s="54"/>
      <c r="J227" s="54">
        <v>1</v>
      </c>
      <c r="K227" s="54">
        <v>1</v>
      </c>
      <c r="L227" s="54">
        <v>1</v>
      </c>
      <c r="M227" s="54">
        <v>1</v>
      </c>
      <c r="N227" s="54">
        <v>1</v>
      </c>
      <c r="O227" s="54">
        <v>1</v>
      </c>
      <c r="P227" s="54">
        <v>1</v>
      </c>
      <c r="Q227" s="54">
        <v>1</v>
      </c>
      <c r="R227" s="54">
        <v>1</v>
      </c>
      <c r="S227" s="54"/>
      <c r="T227" s="54"/>
      <c r="U227" s="83" t="s">
        <v>71</v>
      </c>
      <c r="V227" s="83" t="s">
        <v>108</v>
      </c>
    </row>
    <row r="228" spans="1:22" ht="12" customHeight="1">
      <c r="A228" s="110">
        <v>224</v>
      </c>
      <c r="B228" s="66" t="s">
        <v>236</v>
      </c>
      <c r="C228" s="6" t="s">
        <v>243</v>
      </c>
      <c r="D228" s="6" t="s">
        <v>250</v>
      </c>
      <c r="E228" s="7" t="s">
        <v>207</v>
      </c>
      <c r="F228" s="47" t="s">
        <v>89</v>
      </c>
      <c r="G228" s="53">
        <v>1</v>
      </c>
      <c r="H228" s="54">
        <v>1</v>
      </c>
      <c r="I228" s="54">
        <v>1</v>
      </c>
      <c r="J228" s="54">
        <v>1</v>
      </c>
      <c r="K228" s="54">
        <v>1</v>
      </c>
      <c r="L228" s="54">
        <v>1</v>
      </c>
      <c r="M228" s="54"/>
      <c r="N228" s="54">
        <v>1</v>
      </c>
      <c r="O228" s="54">
        <v>1</v>
      </c>
      <c r="P228" s="54">
        <v>1</v>
      </c>
      <c r="Q228" s="54">
        <v>1</v>
      </c>
      <c r="R228" s="54">
        <v>1</v>
      </c>
      <c r="S228" s="54">
        <v>1</v>
      </c>
      <c r="T228" s="54"/>
      <c r="U228" s="83" t="s">
        <v>100</v>
      </c>
      <c r="V228" s="83" t="s">
        <v>108</v>
      </c>
    </row>
    <row r="229" spans="1:22" ht="12" customHeight="1">
      <c r="A229" s="110">
        <v>225</v>
      </c>
      <c r="B229" s="66" t="s">
        <v>50</v>
      </c>
      <c r="C229" s="47" t="s">
        <v>242</v>
      </c>
      <c r="D229" s="6" t="s">
        <v>247</v>
      </c>
      <c r="E229" s="47" t="s">
        <v>207</v>
      </c>
      <c r="F229" s="47" t="s">
        <v>0</v>
      </c>
      <c r="G229" s="53">
        <v>1</v>
      </c>
      <c r="H229" s="54">
        <v>1</v>
      </c>
      <c r="I229" s="54">
        <v>1</v>
      </c>
      <c r="J229" s="54">
        <v>1</v>
      </c>
      <c r="K229" s="54">
        <v>1</v>
      </c>
      <c r="L229" s="54">
        <v>1</v>
      </c>
      <c r="M229" s="54">
        <v>1</v>
      </c>
      <c r="N229" s="54">
        <v>1</v>
      </c>
      <c r="O229" s="54">
        <v>1</v>
      </c>
      <c r="P229" s="54">
        <v>1</v>
      </c>
      <c r="Q229" s="54">
        <v>1</v>
      </c>
      <c r="R229" s="54">
        <v>1</v>
      </c>
      <c r="S229" s="54"/>
      <c r="T229" s="54"/>
      <c r="U229" s="83" t="s">
        <v>100</v>
      </c>
      <c r="V229" s="83" t="s">
        <v>50</v>
      </c>
    </row>
    <row r="230" spans="1:22" ht="12" customHeight="1">
      <c r="A230" s="110">
        <v>226</v>
      </c>
      <c r="B230" s="66" t="s">
        <v>50</v>
      </c>
      <c r="C230" s="6" t="s">
        <v>242</v>
      </c>
      <c r="D230" s="6" t="s">
        <v>249</v>
      </c>
      <c r="E230" s="7" t="s">
        <v>207</v>
      </c>
      <c r="F230" s="47" t="s">
        <v>90</v>
      </c>
      <c r="G230" s="53">
        <v>1</v>
      </c>
      <c r="H230" s="54">
        <v>1</v>
      </c>
      <c r="I230" s="54">
        <v>1</v>
      </c>
      <c r="J230" s="54">
        <v>1</v>
      </c>
      <c r="K230" s="54">
        <v>1</v>
      </c>
      <c r="L230" s="54">
        <v>1</v>
      </c>
      <c r="M230" s="54">
        <v>1</v>
      </c>
      <c r="N230" s="54">
        <v>1</v>
      </c>
      <c r="O230" s="54">
        <v>1</v>
      </c>
      <c r="P230" s="54">
        <v>1</v>
      </c>
      <c r="Q230" s="54">
        <v>1</v>
      </c>
      <c r="R230" s="54"/>
      <c r="S230" s="54">
        <v>1</v>
      </c>
      <c r="T230" s="54"/>
      <c r="U230" s="83" t="s">
        <v>101</v>
      </c>
      <c r="V230" s="83" t="s">
        <v>108</v>
      </c>
    </row>
    <row r="231" spans="1:22" ht="12" customHeight="1">
      <c r="A231" s="110">
        <v>227</v>
      </c>
      <c r="B231" s="66" t="s">
        <v>238</v>
      </c>
      <c r="C231" s="6" t="s">
        <v>243</v>
      </c>
      <c r="D231" s="6" t="s">
        <v>253</v>
      </c>
      <c r="E231" s="7" t="s">
        <v>207</v>
      </c>
      <c r="F231" s="47" t="s">
        <v>0</v>
      </c>
      <c r="G231" s="53">
        <v>1</v>
      </c>
      <c r="H231" s="54">
        <v>1</v>
      </c>
      <c r="I231" s="54">
        <v>1</v>
      </c>
      <c r="J231" s="54">
        <v>1</v>
      </c>
      <c r="K231" s="54"/>
      <c r="L231" s="54"/>
      <c r="M231" s="54">
        <v>1</v>
      </c>
      <c r="N231" s="54">
        <v>1</v>
      </c>
      <c r="O231" s="54"/>
      <c r="P231" s="54">
        <v>1</v>
      </c>
      <c r="Q231" s="54">
        <v>1</v>
      </c>
      <c r="R231" s="54">
        <v>1</v>
      </c>
      <c r="S231" s="54"/>
      <c r="T231" s="54"/>
      <c r="U231" s="83" t="s">
        <v>101</v>
      </c>
      <c r="V231" s="83" t="s">
        <v>114</v>
      </c>
    </row>
    <row r="232" spans="1:22" ht="12" customHeight="1">
      <c r="A232" s="110">
        <v>228</v>
      </c>
      <c r="B232" s="66" t="s">
        <v>240</v>
      </c>
      <c r="C232" s="6" t="s">
        <v>90</v>
      </c>
      <c r="D232" s="6" t="s">
        <v>249</v>
      </c>
      <c r="E232" s="7" t="s">
        <v>207</v>
      </c>
      <c r="F232" s="47" t="s">
        <v>0</v>
      </c>
      <c r="G232" s="53">
        <v>1</v>
      </c>
      <c r="H232" s="54">
        <v>1</v>
      </c>
      <c r="I232" s="54">
        <v>1</v>
      </c>
      <c r="J232" s="54">
        <v>1</v>
      </c>
      <c r="K232" s="54">
        <v>1</v>
      </c>
      <c r="L232" s="54">
        <v>1</v>
      </c>
      <c r="M232" s="54">
        <v>1</v>
      </c>
      <c r="N232" s="54">
        <v>1</v>
      </c>
      <c r="O232" s="54">
        <v>1</v>
      </c>
      <c r="P232" s="54">
        <v>1</v>
      </c>
      <c r="Q232" s="54">
        <v>1</v>
      </c>
      <c r="R232" s="54">
        <v>1</v>
      </c>
      <c r="S232" s="54">
        <v>1</v>
      </c>
      <c r="T232" s="54">
        <v>1</v>
      </c>
      <c r="U232" s="83" t="s">
        <v>100</v>
      </c>
      <c r="V232" s="83" t="s">
        <v>108</v>
      </c>
    </row>
    <row r="233" spans="1:22" ht="12" customHeight="1">
      <c r="A233" s="110">
        <v>229</v>
      </c>
      <c r="B233" s="66" t="s">
        <v>239</v>
      </c>
      <c r="C233" s="6" t="s">
        <v>244</v>
      </c>
      <c r="D233" s="6" t="s">
        <v>247</v>
      </c>
      <c r="E233" s="7" t="s">
        <v>207</v>
      </c>
      <c r="F233" s="47" t="s">
        <v>0</v>
      </c>
      <c r="G233" s="53">
        <v>1</v>
      </c>
      <c r="H233" s="54">
        <v>1</v>
      </c>
      <c r="I233" s="54">
        <v>1</v>
      </c>
      <c r="J233" s="54">
        <v>1</v>
      </c>
      <c r="K233" s="54">
        <v>1</v>
      </c>
      <c r="L233" s="54">
        <v>1</v>
      </c>
      <c r="M233" s="54">
        <v>1</v>
      </c>
      <c r="N233" s="54"/>
      <c r="O233" s="54">
        <v>1</v>
      </c>
      <c r="P233" s="54">
        <v>1</v>
      </c>
      <c r="Q233" s="54">
        <v>1</v>
      </c>
      <c r="R233" s="54">
        <v>1</v>
      </c>
      <c r="S233" s="54"/>
      <c r="T233" s="54"/>
      <c r="U233" s="83" t="s">
        <v>101</v>
      </c>
      <c r="V233" s="83" t="s">
        <v>108</v>
      </c>
    </row>
    <row r="234" spans="1:22" ht="12" customHeight="1">
      <c r="A234" s="110">
        <v>230</v>
      </c>
      <c r="B234" s="66" t="s">
        <v>240</v>
      </c>
      <c r="C234" s="6" t="s">
        <v>90</v>
      </c>
      <c r="D234" s="6" t="s">
        <v>247</v>
      </c>
      <c r="E234" s="7" t="s">
        <v>207</v>
      </c>
      <c r="F234" s="47" t="s">
        <v>0</v>
      </c>
      <c r="G234" s="53">
        <v>1</v>
      </c>
      <c r="H234" s="54">
        <v>1</v>
      </c>
      <c r="I234" s="54">
        <v>1</v>
      </c>
      <c r="J234" s="54">
        <v>1</v>
      </c>
      <c r="K234" s="54">
        <v>1</v>
      </c>
      <c r="L234" s="54">
        <v>1</v>
      </c>
      <c r="M234" s="54">
        <v>1</v>
      </c>
      <c r="N234" s="54">
        <v>1</v>
      </c>
      <c r="O234" s="54">
        <v>1</v>
      </c>
      <c r="P234" s="54">
        <v>1</v>
      </c>
      <c r="Q234" s="54">
        <v>1</v>
      </c>
      <c r="R234" s="54">
        <v>1</v>
      </c>
      <c r="S234" s="54">
        <v>1</v>
      </c>
      <c r="T234" s="54"/>
      <c r="U234" s="83" t="s">
        <v>100</v>
      </c>
      <c r="V234" s="83" t="s">
        <v>108</v>
      </c>
    </row>
    <row r="235" spans="1:22" ht="12" customHeight="1">
      <c r="A235" s="110">
        <v>231</v>
      </c>
      <c r="B235" s="66" t="s">
        <v>235</v>
      </c>
      <c r="C235" s="6" t="s">
        <v>244</v>
      </c>
      <c r="D235" s="6" t="s">
        <v>250</v>
      </c>
      <c r="E235" s="7" t="s">
        <v>207</v>
      </c>
      <c r="F235" s="47" t="s">
        <v>0</v>
      </c>
      <c r="G235" s="53">
        <v>1</v>
      </c>
      <c r="H235" s="54">
        <v>1</v>
      </c>
      <c r="I235" s="54">
        <v>1</v>
      </c>
      <c r="J235" s="54">
        <v>1</v>
      </c>
      <c r="K235" s="54">
        <v>1</v>
      </c>
      <c r="L235" s="54">
        <v>1</v>
      </c>
      <c r="M235" s="54">
        <v>1</v>
      </c>
      <c r="N235" s="54">
        <v>1</v>
      </c>
      <c r="O235" s="54">
        <v>1</v>
      </c>
      <c r="P235" s="54">
        <v>1</v>
      </c>
      <c r="Q235" s="54">
        <v>1</v>
      </c>
      <c r="R235" s="54">
        <v>1</v>
      </c>
      <c r="S235" s="54">
        <v>1</v>
      </c>
      <c r="T235" s="54"/>
      <c r="U235" s="83" t="s">
        <v>74</v>
      </c>
      <c r="V235" s="83" t="s">
        <v>112</v>
      </c>
    </row>
    <row r="236" spans="1:22" ht="12" customHeight="1">
      <c r="A236" s="110">
        <v>232</v>
      </c>
      <c r="B236" s="66" t="s">
        <v>235</v>
      </c>
      <c r="C236" s="6" t="s">
        <v>244</v>
      </c>
      <c r="D236" s="6" t="s">
        <v>247</v>
      </c>
      <c r="E236" s="7" t="s">
        <v>207</v>
      </c>
      <c r="F236" s="47" t="s">
        <v>0</v>
      </c>
      <c r="G236" s="53">
        <v>1</v>
      </c>
      <c r="H236" s="54">
        <v>1</v>
      </c>
      <c r="I236" s="54">
        <v>1</v>
      </c>
      <c r="J236" s="54">
        <v>1</v>
      </c>
      <c r="K236" s="54">
        <v>1</v>
      </c>
      <c r="L236" s="54">
        <v>1</v>
      </c>
      <c r="M236" s="54">
        <v>1</v>
      </c>
      <c r="N236" s="54">
        <v>1</v>
      </c>
      <c r="O236" s="54">
        <v>1</v>
      </c>
      <c r="P236" s="54">
        <v>1</v>
      </c>
      <c r="Q236" s="54">
        <v>1</v>
      </c>
      <c r="R236" s="54">
        <v>1</v>
      </c>
      <c r="S236" s="54">
        <v>1</v>
      </c>
      <c r="T236" s="54"/>
      <c r="U236" s="83" t="s">
        <v>74</v>
      </c>
      <c r="V236" s="83" t="s">
        <v>50</v>
      </c>
    </row>
    <row r="237" spans="1:22" ht="12" customHeight="1">
      <c r="A237" s="110">
        <v>233</v>
      </c>
      <c r="B237" s="66" t="s">
        <v>240</v>
      </c>
      <c r="C237" s="6" t="s">
        <v>244</v>
      </c>
      <c r="D237" s="6" t="s">
        <v>252</v>
      </c>
      <c r="E237" s="7" t="s">
        <v>207</v>
      </c>
      <c r="F237" s="47" t="s">
        <v>89</v>
      </c>
      <c r="G237" s="53">
        <v>1</v>
      </c>
      <c r="H237" s="54">
        <v>1</v>
      </c>
      <c r="I237" s="54">
        <v>1</v>
      </c>
      <c r="J237" s="54"/>
      <c r="K237" s="54">
        <v>1</v>
      </c>
      <c r="L237" s="54">
        <v>1</v>
      </c>
      <c r="M237" s="54">
        <v>1</v>
      </c>
      <c r="N237" s="54">
        <v>1</v>
      </c>
      <c r="O237" s="54"/>
      <c r="P237" s="54">
        <v>1</v>
      </c>
      <c r="Q237" s="54">
        <v>1</v>
      </c>
      <c r="R237" s="54">
        <v>1</v>
      </c>
      <c r="S237" s="54"/>
      <c r="T237" s="54"/>
      <c r="U237" s="83" t="s">
        <v>50</v>
      </c>
      <c r="V237" s="83" t="s">
        <v>108</v>
      </c>
    </row>
    <row r="238" spans="1:22" ht="12" customHeight="1">
      <c r="A238" s="110">
        <v>234</v>
      </c>
      <c r="B238" s="66" t="s">
        <v>235</v>
      </c>
      <c r="C238" s="6" t="s">
        <v>244</v>
      </c>
      <c r="D238" s="6" t="s">
        <v>249</v>
      </c>
      <c r="E238" s="7" t="s">
        <v>207</v>
      </c>
      <c r="F238" s="47" t="s">
        <v>0</v>
      </c>
      <c r="G238" s="53">
        <v>1</v>
      </c>
      <c r="H238" s="54">
        <v>1</v>
      </c>
      <c r="I238" s="54">
        <v>1</v>
      </c>
      <c r="J238" s="54">
        <v>1</v>
      </c>
      <c r="K238" s="54">
        <v>1</v>
      </c>
      <c r="L238" s="54">
        <v>1</v>
      </c>
      <c r="M238" s="54">
        <v>1</v>
      </c>
      <c r="N238" s="54">
        <v>1</v>
      </c>
      <c r="O238" s="54">
        <v>1</v>
      </c>
      <c r="P238" s="54">
        <v>1</v>
      </c>
      <c r="Q238" s="54">
        <v>1</v>
      </c>
      <c r="R238" s="54">
        <v>1</v>
      </c>
      <c r="S238" s="54">
        <v>1</v>
      </c>
      <c r="T238" s="54"/>
      <c r="U238" s="83" t="s">
        <v>74</v>
      </c>
      <c r="V238" s="83" t="s">
        <v>50</v>
      </c>
    </row>
    <row r="239" spans="1:22" ht="12" customHeight="1">
      <c r="A239" s="110">
        <v>235</v>
      </c>
      <c r="B239" s="66" t="s">
        <v>293</v>
      </c>
      <c r="C239" s="6" t="s">
        <v>244</v>
      </c>
      <c r="D239" s="6" t="s">
        <v>249</v>
      </c>
      <c r="E239" s="7" t="s">
        <v>207</v>
      </c>
      <c r="F239" s="47" t="s">
        <v>0</v>
      </c>
      <c r="G239" s="53">
        <v>1</v>
      </c>
      <c r="H239" s="54">
        <v>1</v>
      </c>
      <c r="I239" s="54">
        <v>1</v>
      </c>
      <c r="J239" s="54">
        <v>1</v>
      </c>
      <c r="K239" s="54">
        <v>1</v>
      </c>
      <c r="L239" s="54">
        <v>1</v>
      </c>
      <c r="M239" s="54">
        <v>1</v>
      </c>
      <c r="N239" s="54">
        <v>1</v>
      </c>
      <c r="O239" s="54">
        <v>1</v>
      </c>
      <c r="P239" s="54">
        <v>1</v>
      </c>
      <c r="Q239" s="54">
        <v>1</v>
      </c>
      <c r="R239" s="54">
        <v>1</v>
      </c>
      <c r="S239" s="54"/>
      <c r="T239" s="54"/>
      <c r="U239" s="83" t="s">
        <v>101</v>
      </c>
      <c r="V239" s="83" t="s">
        <v>108</v>
      </c>
    </row>
    <row r="240" spans="1:22" ht="12" customHeight="1">
      <c r="A240" s="110">
        <v>236</v>
      </c>
      <c r="B240" s="66" t="s">
        <v>235</v>
      </c>
      <c r="C240" s="6" t="s">
        <v>242</v>
      </c>
      <c r="D240" s="6" t="s">
        <v>249</v>
      </c>
      <c r="E240" s="7" t="s">
        <v>207</v>
      </c>
      <c r="F240" s="47" t="s">
        <v>0</v>
      </c>
      <c r="G240" s="53">
        <v>1</v>
      </c>
      <c r="H240" s="54">
        <v>1</v>
      </c>
      <c r="I240" s="54">
        <v>1</v>
      </c>
      <c r="J240" s="54">
        <v>1</v>
      </c>
      <c r="K240" s="54">
        <v>1</v>
      </c>
      <c r="L240" s="54">
        <v>1</v>
      </c>
      <c r="M240" s="54">
        <v>1</v>
      </c>
      <c r="N240" s="54">
        <v>1</v>
      </c>
      <c r="O240" s="54">
        <v>1</v>
      </c>
      <c r="P240" s="54">
        <v>1</v>
      </c>
      <c r="Q240" s="54">
        <v>1</v>
      </c>
      <c r="R240" s="54">
        <v>1</v>
      </c>
      <c r="S240" s="54">
        <v>1</v>
      </c>
      <c r="T240" s="54"/>
      <c r="U240" s="83" t="s">
        <v>101</v>
      </c>
      <c r="V240" s="83" t="s">
        <v>50</v>
      </c>
    </row>
    <row r="241" spans="1:22" ht="12" customHeight="1">
      <c r="A241" s="110">
        <v>237</v>
      </c>
      <c r="B241" s="66" t="s">
        <v>239</v>
      </c>
      <c r="C241" s="6" t="s">
        <v>243</v>
      </c>
      <c r="D241" s="6" t="s">
        <v>251</v>
      </c>
      <c r="E241" s="7" t="s">
        <v>207</v>
      </c>
      <c r="F241" s="47" t="s">
        <v>89</v>
      </c>
      <c r="G241" s="53">
        <v>1</v>
      </c>
      <c r="H241" s="54">
        <v>1</v>
      </c>
      <c r="I241" s="54">
        <v>1</v>
      </c>
      <c r="J241" s="54">
        <v>1</v>
      </c>
      <c r="K241" s="54"/>
      <c r="L241" s="54">
        <v>1</v>
      </c>
      <c r="M241" s="54">
        <v>1</v>
      </c>
      <c r="N241" s="54">
        <v>1</v>
      </c>
      <c r="O241" s="54"/>
      <c r="P241" s="54">
        <v>1</v>
      </c>
      <c r="Q241" s="54">
        <v>1</v>
      </c>
      <c r="R241" s="54">
        <v>1</v>
      </c>
      <c r="S241" s="54"/>
      <c r="T241" s="54"/>
      <c r="U241" s="83" t="s">
        <v>50</v>
      </c>
      <c r="V241" s="83" t="s">
        <v>108</v>
      </c>
    </row>
    <row r="242" spans="1:22" ht="12" customHeight="1">
      <c r="A242" s="110">
        <v>238</v>
      </c>
      <c r="B242" s="66" t="s">
        <v>235</v>
      </c>
      <c r="C242" s="6" t="s">
        <v>245</v>
      </c>
      <c r="D242" s="6" t="s">
        <v>248</v>
      </c>
      <c r="E242" s="7" t="s">
        <v>207</v>
      </c>
      <c r="F242" s="47" t="s">
        <v>89</v>
      </c>
      <c r="G242" s="53">
        <v>1</v>
      </c>
      <c r="H242" s="54">
        <v>1</v>
      </c>
      <c r="I242" s="54">
        <v>1</v>
      </c>
      <c r="J242" s="54">
        <v>1</v>
      </c>
      <c r="K242" s="54">
        <v>1</v>
      </c>
      <c r="L242" s="54">
        <v>1</v>
      </c>
      <c r="M242" s="54">
        <v>1</v>
      </c>
      <c r="N242" s="54">
        <v>1</v>
      </c>
      <c r="O242" s="54">
        <v>1</v>
      </c>
      <c r="P242" s="54">
        <v>1</v>
      </c>
      <c r="Q242" s="54">
        <v>1</v>
      </c>
      <c r="R242" s="54">
        <v>1</v>
      </c>
      <c r="S242" s="54">
        <v>1</v>
      </c>
      <c r="T242" s="54"/>
      <c r="U242" s="83" t="s">
        <v>74</v>
      </c>
      <c r="V242" s="83" t="s">
        <v>50</v>
      </c>
    </row>
    <row r="243" spans="1:22" ht="12" customHeight="1">
      <c r="A243" s="110">
        <v>239</v>
      </c>
      <c r="B243" s="66" t="s">
        <v>235</v>
      </c>
      <c r="C243" s="47" t="s">
        <v>244</v>
      </c>
      <c r="D243" s="47" t="s">
        <v>248</v>
      </c>
      <c r="E243" s="47" t="s">
        <v>207</v>
      </c>
      <c r="F243" s="47" t="s">
        <v>89</v>
      </c>
      <c r="G243" s="53">
        <v>1</v>
      </c>
      <c r="H243" s="54">
        <v>1</v>
      </c>
      <c r="I243" s="54">
        <v>1</v>
      </c>
      <c r="J243" s="54">
        <v>1</v>
      </c>
      <c r="K243" s="54">
        <v>1</v>
      </c>
      <c r="L243" s="54">
        <v>1</v>
      </c>
      <c r="M243" s="54">
        <v>1</v>
      </c>
      <c r="N243" s="54">
        <v>1</v>
      </c>
      <c r="O243" s="54">
        <v>1</v>
      </c>
      <c r="P243" s="54">
        <v>1</v>
      </c>
      <c r="Q243" s="54">
        <v>1</v>
      </c>
      <c r="R243" s="54">
        <v>1</v>
      </c>
      <c r="S243" s="54"/>
      <c r="T243" s="54"/>
      <c r="U243" s="83" t="s">
        <v>101</v>
      </c>
      <c r="V243" s="83" t="s">
        <v>50</v>
      </c>
    </row>
    <row r="244" spans="1:22" ht="12" customHeight="1">
      <c r="A244" s="110">
        <v>240</v>
      </c>
      <c r="B244" s="66" t="s">
        <v>294</v>
      </c>
      <c r="C244" s="6" t="s">
        <v>242</v>
      </c>
      <c r="D244" s="6" t="s">
        <v>253</v>
      </c>
      <c r="E244" s="7" t="s">
        <v>207</v>
      </c>
      <c r="F244" s="47" t="s">
        <v>0</v>
      </c>
      <c r="G244" s="53">
        <v>1</v>
      </c>
      <c r="H244" s="54">
        <v>1</v>
      </c>
      <c r="I244" s="54">
        <v>1</v>
      </c>
      <c r="J244" s="54">
        <v>1</v>
      </c>
      <c r="K244" s="54">
        <v>1</v>
      </c>
      <c r="L244" s="54">
        <v>1</v>
      </c>
      <c r="M244" s="54">
        <v>1</v>
      </c>
      <c r="N244" s="54">
        <v>1</v>
      </c>
      <c r="O244" s="54">
        <v>1</v>
      </c>
      <c r="P244" s="54">
        <v>1</v>
      </c>
      <c r="Q244" s="54">
        <v>1</v>
      </c>
      <c r="R244" s="54">
        <v>1</v>
      </c>
      <c r="S244" s="54">
        <v>1</v>
      </c>
      <c r="T244" s="54"/>
      <c r="U244" s="83" t="s">
        <v>50</v>
      </c>
      <c r="V244" s="83" t="s">
        <v>50</v>
      </c>
    </row>
    <row r="245" spans="1:22" ht="12" customHeight="1">
      <c r="A245" s="110">
        <v>241</v>
      </c>
      <c r="B245" s="66" t="s">
        <v>240</v>
      </c>
      <c r="C245" s="6" t="s">
        <v>244</v>
      </c>
      <c r="D245" s="6" t="s">
        <v>250</v>
      </c>
      <c r="E245" s="7" t="s">
        <v>207</v>
      </c>
      <c r="F245" s="47" t="s">
        <v>89</v>
      </c>
      <c r="G245" s="53">
        <v>1</v>
      </c>
      <c r="H245" s="54">
        <v>1</v>
      </c>
      <c r="I245" s="54">
        <v>1</v>
      </c>
      <c r="J245" s="54">
        <v>1</v>
      </c>
      <c r="K245" s="54">
        <v>1</v>
      </c>
      <c r="L245" s="54">
        <v>1</v>
      </c>
      <c r="M245" s="54">
        <v>1</v>
      </c>
      <c r="N245" s="54">
        <v>1</v>
      </c>
      <c r="O245" s="54">
        <v>1</v>
      </c>
      <c r="P245" s="54">
        <v>1</v>
      </c>
      <c r="Q245" s="54">
        <v>1</v>
      </c>
      <c r="R245" s="54">
        <v>1</v>
      </c>
      <c r="S245" s="54">
        <v>1</v>
      </c>
      <c r="T245" s="54"/>
      <c r="U245" s="83" t="s">
        <v>100</v>
      </c>
      <c r="V245" s="83" t="s">
        <v>108</v>
      </c>
    </row>
    <row r="246" spans="1:22" ht="12" customHeight="1">
      <c r="A246" s="110">
        <v>242</v>
      </c>
      <c r="B246" s="66" t="s">
        <v>293</v>
      </c>
      <c r="C246" s="6" t="s">
        <v>244</v>
      </c>
      <c r="D246" s="6" t="s">
        <v>247</v>
      </c>
      <c r="E246" s="7" t="s">
        <v>207</v>
      </c>
      <c r="F246" s="47" t="s">
        <v>0</v>
      </c>
      <c r="G246" s="53">
        <v>1</v>
      </c>
      <c r="H246" s="54">
        <v>1</v>
      </c>
      <c r="I246" s="54">
        <v>1</v>
      </c>
      <c r="J246" s="54">
        <v>1</v>
      </c>
      <c r="K246" s="54">
        <v>1</v>
      </c>
      <c r="L246" s="54">
        <v>1</v>
      </c>
      <c r="M246" s="54">
        <v>1</v>
      </c>
      <c r="N246" s="54">
        <v>1</v>
      </c>
      <c r="O246" s="54">
        <v>1</v>
      </c>
      <c r="P246" s="54">
        <v>1</v>
      </c>
      <c r="Q246" s="54">
        <v>1</v>
      </c>
      <c r="R246" s="54">
        <v>1</v>
      </c>
      <c r="S246" s="54"/>
      <c r="T246" s="54"/>
      <c r="U246" s="83" t="s">
        <v>50</v>
      </c>
      <c r="V246" s="83" t="s">
        <v>108</v>
      </c>
    </row>
    <row r="247" spans="1:22" ht="12" customHeight="1">
      <c r="A247" s="110">
        <v>243</v>
      </c>
      <c r="B247" s="66" t="s">
        <v>293</v>
      </c>
      <c r="C247" s="6" t="s">
        <v>243</v>
      </c>
      <c r="D247" s="6" t="s">
        <v>248</v>
      </c>
      <c r="E247" s="7" t="s">
        <v>207</v>
      </c>
      <c r="F247" s="47" t="s">
        <v>0</v>
      </c>
      <c r="G247" s="53">
        <v>1</v>
      </c>
      <c r="H247" s="54">
        <v>1</v>
      </c>
      <c r="I247" s="54">
        <v>1</v>
      </c>
      <c r="J247" s="54">
        <v>1</v>
      </c>
      <c r="K247" s="54">
        <v>1</v>
      </c>
      <c r="L247" s="54"/>
      <c r="M247" s="54">
        <v>1</v>
      </c>
      <c r="N247" s="54">
        <v>1</v>
      </c>
      <c r="O247" s="54">
        <v>1</v>
      </c>
      <c r="P247" s="54">
        <v>1</v>
      </c>
      <c r="Q247" s="54">
        <v>1</v>
      </c>
      <c r="R247" s="54">
        <v>1</v>
      </c>
      <c r="S247" s="54"/>
      <c r="T247" s="54"/>
      <c r="U247" s="83" t="s">
        <v>101</v>
      </c>
      <c r="V247" s="83" t="s">
        <v>108</v>
      </c>
    </row>
    <row r="248" spans="1:22" ht="12" customHeight="1">
      <c r="A248" s="110">
        <v>244</v>
      </c>
      <c r="B248" s="66" t="s">
        <v>240</v>
      </c>
      <c r="C248" s="6" t="s">
        <v>243</v>
      </c>
      <c r="D248" s="6" t="s">
        <v>253</v>
      </c>
      <c r="E248" s="7" t="s">
        <v>207</v>
      </c>
      <c r="F248" s="47" t="s">
        <v>89</v>
      </c>
      <c r="G248" s="53">
        <v>1</v>
      </c>
      <c r="H248" s="54">
        <v>1</v>
      </c>
      <c r="I248" s="54">
        <v>1</v>
      </c>
      <c r="J248" s="54">
        <v>1</v>
      </c>
      <c r="K248" s="54">
        <v>1</v>
      </c>
      <c r="L248" s="54">
        <v>1</v>
      </c>
      <c r="M248" s="54">
        <v>1</v>
      </c>
      <c r="N248" s="54">
        <v>1</v>
      </c>
      <c r="O248" s="54">
        <v>1</v>
      </c>
      <c r="P248" s="54">
        <v>1</v>
      </c>
      <c r="Q248" s="54">
        <v>1</v>
      </c>
      <c r="R248" s="54">
        <v>1</v>
      </c>
      <c r="S248" s="54">
        <v>1</v>
      </c>
      <c r="T248" s="54"/>
      <c r="U248" s="83" t="s">
        <v>71</v>
      </c>
      <c r="V248" s="83" t="s">
        <v>108</v>
      </c>
    </row>
    <row r="249" spans="1:22" ht="12" customHeight="1">
      <c r="A249" s="110">
        <v>245</v>
      </c>
      <c r="B249" s="66" t="s">
        <v>294</v>
      </c>
      <c r="C249" s="6" t="s">
        <v>242</v>
      </c>
      <c r="D249" s="6" t="s">
        <v>251</v>
      </c>
      <c r="E249" s="7" t="s">
        <v>207</v>
      </c>
      <c r="F249" s="47" t="s">
        <v>0</v>
      </c>
      <c r="G249" s="53">
        <v>1</v>
      </c>
      <c r="H249" s="54">
        <v>1</v>
      </c>
      <c r="I249" s="54">
        <v>1</v>
      </c>
      <c r="J249" s="54">
        <v>1</v>
      </c>
      <c r="K249" s="54">
        <v>1</v>
      </c>
      <c r="L249" s="54">
        <v>1</v>
      </c>
      <c r="M249" s="54"/>
      <c r="N249" s="54">
        <v>1</v>
      </c>
      <c r="O249" s="54">
        <v>1</v>
      </c>
      <c r="P249" s="54">
        <v>1</v>
      </c>
      <c r="Q249" s="54">
        <v>1</v>
      </c>
      <c r="R249" s="54"/>
      <c r="S249" s="54">
        <v>1</v>
      </c>
      <c r="T249" s="54"/>
      <c r="U249" s="83" t="s">
        <v>50</v>
      </c>
      <c r="V249" s="83" t="s">
        <v>108</v>
      </c>
    </row>
    <row r="250" spans="1:22" ht="12" customHeight="1">
      <c r="A250" s="110">
        <v>246</v>
      </c>
      <c r="B250" s="66" t="s">
        <v>240</v>
      </c>
      <c r="C250" s="6" t="s">
        <v>243</v>
      </c>
      <c r="D250" s="6" t="s">
        <v>251</v>
      </c>
      <c r="E250" s="7" t="s">
        <v>207</v>
      </c>
      <c r="F250" s="47" t="s">
        <v>89</v>
      </c>
      <c r="G250" s="53">
        <v>1</v>
      </c>
      <c r="H250" s="54">
        <v>1</v>
      </c>
      <c r="I250" s="54">
        <v>1</v>
      </c>
      <c r="J250" s="54">
        <v>1</v>
      </c>
      <c r="K250" s="54">
        <v>1</v>
      </c>
      <c r="L250" s="54">
        <v>1</v>
      </c>
      <c r="M250" s="54">
        <v>1</v>
      </c>
      <c r="N250" s="54">
        <v>1</v>
      </c>
      <c r="O250" s="54">
        <v>1</v>
      </c>
      <c r="P250" s="54">
        <v>1</v>
      </c>
      <c r="Q250" s="54">
        <v>1</v>
      </c>
      <c r="R250" s="54">
        <v>1</v>
      </c>
      <c r="S250" s="54">
        <v>1</v>
      </c>
      <c r="T250" s="54"/>
      <c r="U250" s="83" t="s">
        <v>71</v>
      </c>
      <c r="V250" s="83" t="s">
        <v>108</v>
      </c>
    </row>
    <row r="251" spans="1:22" ht="12" customHeight="1">
      <c r="A251" s="110">
        <v>247</v>
      </c>
      <c r="B251" s="66" t="s">
        <v>240</v>
      </c>
      <c r="C251" s="6" t="s">
        <v>243</v>
      </c>
      <c r="D251" s="6" t="s">
        <v>251</v>
      </c>
      <c r="E251" s="7" t="s">
        <v>207</v>
      </c>
      <c r="F251" s="47" t="s">
        <v>89</v>
      </c>
      <c r="G251" s="53">
        <v>1</v>
      </c>
      <c r="H251" s="54">
        <v>1</v>
      </c>
      <c r="I251" s="54">
        <v>1</v>
      </c>
      <c r="J251" s="54">
        <v>1</v>
      </c>
      <c r="K251" s="54">
        <v>1</v>
      </c>
      <c r="L251" s="54">
        <v>1</v>
      </c>
      <c r="M251" s="54">
        <v>1</v>
      </c>
      <c r="N251" s="54">
        <v>1</v>
      </c>
      <c r="O251" s="54">
        <v>1</v>
      </c>
      <c r="P251" s="54">
        <v>1</v>
      </c>
      <c r="Q251" s="54">
        <v>1</v>
      </c>
      <c r="R251" s="54">
        <v>1</v>
      </c>
      <c r="S251" s="54">
        <v>1</v>
      </c>
      <c r="T251" s="54"/>
      <c r="U251" s="83" t="s">
        <v>71</v>
      </c>
      <c r="V251" s="83" t="s">
        <v>108</v>
      </c>
    </row>
    <row r="252" spans="1:22" ht="12" customHeight="1">
      <c r="A252" s="110">
        <v>248</v>
      </c>
      <c r="B252" s="66" t="s">
        <v>238</v>
      </c>
      <c r="C252" s="6" t="s">
        <v>245</v>
      </c>
      <c r="D252" s="6" t="s">
        <v>251</v>
      </c>
      <c r="E252" s="7" t="s">
        <v>207</v>
      </c>
      <c r="F252" s="47" t="s">
        <v>89</v>
      </c>
      <c r="G252" s="53">
        <v>1</v>
      </c>
      <c r="H252" s="54">
        <v>1</v>
      </c>
      <c r="I252" s="54">
        <v>1</v>
      </c>
      <c r="J252" s="54">
        <v>1</v>
      </c>
      <c r="K252" s="54">
        <v>1</v>
      </c>
      <c r="L252" s="54">
        <v>1</v>
      </c>
      <c r="M252" s="54">
        <v>1</v>
      </c>
      <c r="N252" s="54">
        <v>1</v>
      </c>
      <c r="O252" s="54">
        <v>1</v>
      </c>
      <c r="P252" s="54">
        <v>1</v>
      </c>
      <c r="Q252" s="54">
        <v>1</v>
      </c>
      <c r="R252" s="54">
        <v>1</v>
      </c>
      <c r="S252" s="54"/>
      <c r="T252" s="54"/>
      <c r="U252" s="83" t="s">
        <v>100</v>
      </c>
      <c r="V252" s="83" t="s">
        <v>108</v>
      </c>
    </row>
    <row r="253" spans="1:22" ht="12" customHeight="1">
      <c r="A253" s="110">
        <v>249</v>
      </c>
      <c r="B253" s="66" t="s">
        <v>235</v>
      </c>
      <c r="C253" s="6" t="s">
        <v>242</v>
      </c>
      <c r="D253" s="6" t="s">
        <v>248</v>
      </c>
      <c r="E253" s="7" t="s">
        <v>207</v>
      </c>
      <c r="F253" s="47" t="s">
        <v>0</v>
      </c>
      <c r="G253" s="53">
        <v>1</v>
      </c>
      <c r="H253" s="54">
        <v>1</v>
      </c>
      <c r="I253" s="54">
        <v>1</v>
      </c>
      <c r="J253" s="54">
        <v>1</v>
      </c>
      <c r="K253" s="54">
        <v>1</v>
      </c>
      <c r="L253" s="54">
        <v>1</v>
      </c>
      <c r="M253" s="54">
        <v>1</v>
      </c>
      <c r="N253" s="54">
        <v>1</v>
      </c>
      <c r="O253" s="54">
        <v>1</v>
      </c>
      <c r="P253" s="54">
        <v>1</v>
      </c>
      <c r="Q253" s="54">
        <v>1</v>
      </c>
      <c r="R253" s="54">
        <v>1</v>
      </c>
      <c r="S253" s="54">
        <v>1</v>
      </c>
      <c r="T253" s="54"/>
      <c r="U253" s="83" t="s">
        <v>50</v>
      </c>
      <c r="V253" s="83" t="s">
        <v>108</v>
      </c>
    </row>
    <row r="254" spans="1:22" ht="12" customHeight="1">
      <c r="A254" s="110">
        <v>250</v>
      </c>
      <c r="B254" s="66" t="s">
        <v>235</v>
      </c>
      <c r="C254" s="6" t="s">
        <v>243</v>
      </c>
      <c r="D254" s="6" t="s">
        <v>251</v>
      </c>
      <c r="E254" s="7" t="s">
        <v>207</v>
      </c>
      <c r="F254" s="47" t="s">
        <v>89</v>
      </c>
      <c r="G254" s="53">
        <v>1</v>
      </c>
      <c r="H254" s="54">
        <v>1</v>
      </c>
      <c r="I254" s="54">
        <v>1</v>
      </c>
      <c r="J254" s="54">
        <v>1</v>
      </c>
      <c r="K254" s="54">
        <v>1</v>
      </c>
      <c r="L254" s="54">
        <v>1</v>
      </c>
      <c r="M254" s="54">
        <v>1</v>
      </c>
      <c r="N254" s="54">
        <v>1</v>
      </c>
      <c r="O254" s="54">
        <v>1</v>
      </c>
      <c r="P254" s="54">
        <v>1</v>
      </c>
      <c r="Q254" s="54">
        <v>1</v>
      </c>
      <c r="R254" s="54">
        <v>1</v>
      </c>
      <c r="S254" s="54">
        <v>1</v>
      </c>
      <c r="T254" s="54"/>
      <c r="U254" s="84" t="s">
        <v>100</v>
      </c>
      <c r="V254" s="84" t="s">
        <v>279</v>
      </c>
    </row>
    <row r="255" spans="1:22" ht="12" customHeight="1">
      <c r="A255" s="148"/>
      <c r="B255" s="149"/>
      <c r="C255" s="149"/>
      <c r="D255" s="150"/>
      <c r="E255" s="150"/>
      <c r="F255" s="149"/>
      <c r="G255" s="150"/>
      <c r="H255" s="150"/>
      <c r="I255" s="150"/>
      <c r="J255" s="150"/>
      <c r="K255" s="150"/>
      <c r="L255" s="150"/>
      <c r="M255" s="150"/>
      <c r="N255" s="150"/>
      <c r="O255" s="150"/>
      <c r="P255" s="150"/>
      <c r="Q255" s="150"/>
      <c r="R255" s="150"/>
      <c r="S255" s="150"/>
      <c r="T255" s="150"/>
      <c r="U255" s="132"/>
      <c r="V255" s="132"/>
    </row>
    <row r="256" spans="1:22" ht="12" customHeight="1">
      <c r="A256" s="151"/>
      <c r="B256" s="152"/>
      <c r="C256" s="152"/>
      <c r="D256" s="153"/>
      <c r="E256" s="153"/>
      <c r="F256" s="152"/>
      <c r="G256" s="153"/>
      <c r="H256" s="153"/>
      <c r="I256" s="153"/>
      <c r="J256" s="153"/>
      <c r="K256" s="153"/>
      <c r="L256" s="153"/>
      <c r="M256" s="153"/>
      <c r="N256" s="153"/>
      <c r="O256" s="153"/>
      <c r="P256" s="153"/>
      <c r="Q256" s="153"/>
      <c r="R256" s="153"/>
      <c r="S256" s="153"/>
      <c r="T256" s="153"/>
      <c r="U256" s="54"/>
      <c r="V256" s="54"/>
    </row>
    <row r="257" spans="1:22" ht="12" customHeight="1">
      <c r="A257" s="151"/>
      <c r="B257" s="152"/>
      <c r="C257" s="152"/>
      <c r="D257" s="153"/>
      <c r="E257" s="153"/>
      <c r="F257" s="152"/>
      <c r="G257" s="153"/>
      <c r="H257" s="153"/>
      <c r="I257" s="153"/>
      <c r="J257" s="153"/>
      <c r="K257" s="153"/>
      <c r="L257" s="153"/>
      <c r="M257" s="153"/>
      <c r="N257" s="153"/>
      <c r="O257" s="153"/>
      <c r="P257" s="153"/>
      <c r="Q257" s="153"/>
      <c r="R257" s="153"/>
      <c r="S257" s="153"/>
      <c r="T257" s="153"/>
      <c r="U257" s="54"/>
      <c r="V257" s="54"/>
    </row>
    <row r="258" spans="1:22" ht="12" customHeight="1">
      <c r="A258" s="151"/>
      <c r="B258" s="152"/>
      <c r="C258" s="152"/>
      <c r="D258" s="153"/>
      <c r="E258" s="153"/>
      <c r="F258" s="152"/>
      <c r="G258" s="153"/>
      <c r="H258" s="153"/>
      <c r="I258" s="153"/>
      <c r="J258" s="153"/>
      <c r="K258" s="153"/>
      <c r="L258" s="153"/>
      <c r="M258" s="153"/>
      <c r="N258" s="153"/>
      <c r="O258" s="153"/>
      <c r="P258" s="153"/>
      <c r="Q258" s="153"/>
      <c r="R258" s="153"/>
      <c r="S258" s="153"/>
      <c r="T258" s="153"/>
      <c r="U258" s="54"/>
      <c r="V258" s="54"/>
    </row>
    <row r="259" spans="1:22" ht="12" customHeight="1">
      <c r="A259" s="151"/>
      <c r="B259" s="152"/>
      <c r="C259" s="152"/>
      <c r="D259" s="153"/>
      <c r="E259" s="153"/>
      <c r="F259" s="152"/>
      <c r="G259" s="153"/>
      <c r="H259" s="153"/>
      <c r="I259" s="153"/>
      <c r="J259" s="153"/>
      <c r="K259" s="153"/>
      <c r="L259" s="153"/>
      <c r="M259" s="153"/>
      <c r="N259" s="153"/>
      <c r="O259" s="153"/>
      <c r="P259" s="153"/>
      <c r="Q259" s="153"/>
      <c r="R259" s="153"/>
      <c r="S259" s="153"/>
      <c r="T259" s="153"/>
      <c r="U259" s="54"/>
      <c r="V259" s="54"/>
    </row>
    <row r="260" spans="1:22" ht="12" customHeight="1">
      <c r="A260" s="151"/>
      <c r="B260" s="152"/>
      <c r="C260" s="152"/>
      <c r="D260" s="153"/>
      <c r="E260" s="153"/>
      <c r="F260" s="152"/>
      <c r="G260" s="153"/>
      <c r="H260" s="153"/>
      <c r="I260" s="153"/>
      <c r="J260" s="153"/>
      <c r="K260" s="153"/>
      <c r="L260" s="153"/>
      <c r="M260" s="153"/>
      <c r="N260" s="153"/>
      <c r="O260" s="153"/>
      <c r="P260" s="153"/>
      <c r="Q260" s="153"/>
      <c r="R260" s="153"/>
      <c r="S260" s="153"/>
      <c r="T260" s="153"/>
      <c r="U260" s="54"/>
      <c r="V260" s="54"/>
    </row>
    <row r="261" spans="1:22" ht="12" customHeight="1">
      <c r="A261" s="151"/>
      <c r="B261" s="152"/>
      <c r="C261" s="152"/>
      <c r="D261" s="153"/>
      <c r="E261" s="153"/>
      <c r="F261" s="152"/>
      <c r="G261" s="153"/>
      <c r="H261" s="153"/>
      <c r="I261" s="153"/>
      <c r="J261" s="153"/>
      <c r="K261" s="153"/>
      <c r="L261" s="153"/>
      <c r="M261" s="153"/>
      <c r="N261" s="153"/>
      <c r="O261" s="153"/>
      <c r="P261" s="153"/>
      <c r="Q261" s="153"/>
      <c r="R261" s="153"/>
      <c r="S261" s="153"/>
      <c r="T261" s="153"/>
      <c r="U261" s="54"/>
      <c r="V261" s="54"/>
    </row>
    <row r="262" spans="1:22" ht="12" customHeight="1">
      <c r="A262" s="151"/>
      <c r="B262" s="152"/>
      <c r="C262" s="152"/>
      <c r="D262" s="153"/>
      <c r="E262" s="153"/>
      <c r="F262" s="152"/>
      <c r="G262" s="153"/>
      <c r="H262" s="153"/>
      <c r="I262" s="153"/>
      <c r="J262" s="153"/>
      <c r="K262" s="153"/>
      <c r="L262" s="153"/>
      <c r="M262" s="153"/>
      <c r="N262" s="153"/>
      <c r="O262" s="153"/>
      <c r="P262" s="153"/>
      <c r="Q262" s="153"/>
      <c r="R262" s="153"/>
      <c r="S262" s="153"/>
      <c r="T262" s="153"/>
      <c r="U262" s="54"/>
      <c r="V262" s="54"/>
    </row>
    <row r="263" spans="1:22" ht="12" customHeight="1">
      <c r="A263" s="151"/>
      <c r="B263" s="152"/>
      <c r="C263" s="152"/>
      <c r="D263" s="153"/>
      <c r="E263" s="153"/>
      <c r="F263" s="152"/>
      <c r="G263" s="153"/>
      <c r="H263" s="153"/>
      <c r="I263" s="153"/>
      <c r="J263" s="153"/>
      <c r="K263" s="153"/>
      <c r="L263" s="153"/>
      <c r="M263" s="153"/>
      <c r="N263" s="153"/>
      <c r="O263" s="153"/>
      <c r="P263" s="153"/>
      <c r="Q263" s="153"/>
      <c r="R263" s="153"/>
      <c r="S263" s="153"/>
      <c r="T263" s="153"/>
      <c r="U263" s="54"/>
      <c r="V263" s="54"/>
    </row>
    <row r="264" spans="1:22" ht="12" customHeight="1">
      <c r="A264" s="151"/>
      <c r="B264" s="152"/>
      <c r="C264" s="152"/>
      <c r="D264" s="153"/>
      <c r="E264" s="153"/>
      <c r="F264" s="152"/>
      <c r="G264" s="153"/>
      <c r="H264" s="153"/>
      <c r="I264" s="153"/>
      <c r="J264" s="153"/>
      <c r="K264" s="153"/>
      <c r="L264" s="153"/>
      <c r="M264" s="153"/>
      <c r="N264" s="153"/>
      <c r="O264" s="153"/>
      <c r="P264" s="153"/>
      <c r="Q264" s="153"/>
      <c r="R264" s="153"/>
      <c r="S264" s="153"/>
      <c r="T264" s="153"/>
      <c r="U264" s="54"/>
      <c r="V264" s="54"/>
    </row>
    <row r="265" spans="1:22" ht="12" customHeight="1">
      <c r="A265" s="151"/>
      <c r="B265" s="152"/>
      <c r="C265" s="152"/>
      <c r="D265" s="153"/>
      <c r="E265" s="153"/>
      <c r="F265" s="152"/>
      <c r="G265" s="153"/>
      <c r="H265" s="153"/>
      <c r="I265" s="153"/>
      <c r="J265" s="153"/>
      <c r="K265" s="153"/>
      <c r="L265" s="153"/>
      <c r="M265" s="153"/>
      <c r="N265" s="153"/>
      <c r="O265" s="153"/>
      <c r="P265" s="153"/>
      <c r="Q265" s="153"/>
      <c r="R265" s="153"/>
      <c r="S265" s="153"/>
      <c r="T265" s="153"/>
      <c r="U265" s="54"/>
      <c r="V265" s="54"/>
    </row>
    <row r="266" spans="1:22" ht="12" customHeight="1">
      <c r="A266" s="151"/>
      <c r="B266" s="152"/>
      <c r="C266" s="152"/>
      <c r="D266" s="153"/>
      <c r="E266" s="153"/>
      <c r="F266" s="152"/>
      <c r="G266" s="153"/>
      <c r="H266" s="153"/>
      <c r="I266" s="153"/>
      <c r="J266" s="153"/>
      <c r="K266" s="153"/>
      <c r="L266" s="153"/>
      <c r="M266" s="153"/>
      <c r="N266" s="153"/>
      <c r="O266" s="153"/>
      <c r="P266" s="153"/>
      <c r="Q266" s="153"/>
      <c r="R266" s="153"/>
      <c r="S266" s="153"/>
      <c r="T266" s="153"/>
      <c r="U266" s="54"/>
      <c r="V266" s="54"/>
    </row>
    <row r="267" spans="1:22" ht="12" customHeight="1">
      <c r="A267" s="151"/>
      <c r="B267" s="152"/>
      <c r="C267" s="152"/>
      <c r="D267" s="153"/>
      <c r="E267" s="153"/>
      <c r="F267" s="152"/>
      <c r="G267" s="153"/>
      <c r="H267" s="153"/>
      <c r="I267" s="153"/>
      <c r="J267" s="153"/>
      <c r="K267" s="153"/>
      <c r="L267" s="153"/>
      <c r="M267" s="153"/>
      <c r="N267" s="153"/>
      <c r="O267" s="153"/>
      <c r="P267" s="153"/>
      <c r="Q267" s="153"/>
      <c r="R267" s="153"/>
      <c r="S267" s="153"/>
      <c r="T267" s="153"/>
      <c r="U267" s="54"/>
      <c r="V267" s="54"/>
    </row>
    <row r="268" spans="1:22" ht="12" customHeight="1">
      <c r="A268" s="151"/>
      <c r="B268" s="152"/>
      <c r="C268" s="152"/>
      <c r="D268" s="153"/>
      <c r="E268" s="153"/>
      <c r="F268" s="152"/>
      <c r="G268" s="153"/>
      <c r="H268" s="153"/>
      <c r="I268" s="153"/>
      <c r="J268" s="153"/>
      <c r="K268" s="153"/>
      <c r="L268" s="153"/>
      <c r="M268" s="153"/>
      <c r="N268" s="153"/>
      <c r="O268" s="153"/>
      <c r="P268" s="153"/>
      <c r="Q268" s="153"/>
      <c r="R268" s="153"/>
      <c r="S268" s="153"/>
      <c r="T268" s="153"/>
      <c r="U268" s="54"/>
      <c r="V268" s="54"/>
    </row>
    <row r="269" spans="1:22" ht="12" customHeight="1">
      <c r="A269" s="151"/>
      <c r="B269" s="152"/>
      <c r="C269" s="152"/>
      <c r="D269" s="153"/>
      <c r="E269" s="153"/>
      <c r="F269" s="152"/>
      <c r="G269" s="153"/>
      <c r="H269" s="153"/>
      <c r="I269" s="153"/>
      <c r="J269" s="153"/>
      <c r="K269" s="153"/>
      <c r="L269" s="153"/>
      <c r="M269" s="153"/>
      <c r="N269" s="153"/>
      <c r="O269" s="153"/>
      <c r="P269" s="153"/>
      <c r="Q269" s="153"/>
      <c r="R269" s="153"/>
      <c r="S269" s="153"/>
      <c r="T269" s="153"/>
      <c r="U269" s="54"/>
      <c r="V269" s="54"/>
    </row>
    <row r="270" spans="1:22" ht="12" customHeight="1">
      <c r="A270" s="151"/>
      <c r="B270" s="152"/>
      <c r="C270" s="152"/>
      <c r="D270" s="153"/>
      <c r="E270" s="153"/>
      <c r="F270" s="152"/>
      <c r="G270" s="153"/>
      <c r="H270" s="153"/>
      <c r="I270" s="153"/>
      <c r="J270" s="153"/>
      <c r="K270" s="153"/>
      <c r="L270" s="153"/>
      <c r="M270" s="153"/>
      <c r="N270" s="153"/>
      <c r="O270" s="153"/>
      <c r="P270" s="153"/>
      <c r="Q270" s="153"/>
      <c r="R270" s="153"/>
      <c r="S270" s="153"/>
      <c r="T270" s="153"/>
      <c r="U270" s="54"/>
      <c r="V270" s="54"/>
    </row>
    <row r="271" spans="1:22" ht="12" customHeight="1">
      <c r="A271" s="151"/>
      <c r="B271" s="152"/>
      <c r="C271" s="152"/>
      <c r="D271" s="153"/>
      <c r="E271" s="153"/>
      <c r="F271" s="152"/>
      <c r="G271" s="153"/>
      <c r="H271" s="153"/>
      <c r="I271" s="153"/>
      <c r="J271" s="153"/>
      <c r="K271" s="153"/>
      <c r="L271" s="153"/>
      <c r="M271" s="153"/>
      <c r="N271" s="153"/>
      <c r="O271" s="153"/>
      <c r="P271" s="153"/>
      <c r="Q271" s="153"/>
      <c r="R271" s="153"/>
      <c r="S271" s="153"/>
      <c r="T271" s="153"/>
      <c r="U271" s="54"/>
      <c r="V271" s="54"/>
    </row>
    <row r="272" spans="1:22" ht="12" customHeight="1">
      <c r="A272" s="151"/>
      <c r="B272" s="152"/>
      <c r="C272" s="152"/>
      <c r="D272" s="153"/>
      <c r="E272" s="153"/>
      <c r="F272" s="152"/>
      <c r="G272" s="153"/>
      <c r="H272" s="153"/>
      <c r="I272" s="153"/>
      <c r="J272" s="153"/>
      <c r="K272" s="153"/>
      <c r="L272" s="153"/>
      <c r="M272" s="153"/>
      <c r="N272" s="153"/>
      <c r="O272" s="153"/>
      <c r="P272" s="153"/>
      <c r="Q272" s="153"/>
      <c r="R272" s="153"/>
      <c r="S272" s="153"/>
      <c r="T272" s="153"/>
      <c r="U272" s="54"/>
      <c r="V272" s="54"/>
    </row>
    <row r="273" spans="1:22" ht="12" customHeight="1">
      <c r="A273" s="151"/>
      <c r="B273" s="152"/>
      <c r="C273" s="152"/>
      <c r="D273" s="153"/>
      <c r="E273" s="153"/>
      <c r="F273" s="152"/>
      <c r="G273" s="153"/>
      <c r="H273" s="153"/>
      <c r="I273" s="153"/>
      <c r="J273" s="153"/>
      <c r="K273" s="153"/>
      <c r="L273" s="153"/>
      <c r="M273" s="153"/>
      <c r="N273" s="153"/>
      <c r="O273" s="153"/>
      <c r="P273" s="153"/>
      <c r="Q273" s="153"/>
      <c r="R273" s="153"/>
      <c r="S273" s="153"/>
      <c r="T273" s="153"/>
      <c r="U273" s="54"/>
      <c r="V273" s="54"/>
    </row>
    <row r="274" spans="1:22" ht="12" customHeight="1">
      <c r="A274" s="151"/>
      <c r="B274" s="152"/>
      <c r="C274" s="152"/>
      <c r="D274" s="153"/>
      <c r="E274" s="153"/>
      <c r="F274" s="152"/>
      <c r="G274" s="153"/>
      <c r="H274" s="153"/>
      <c r="I274" s="153"/>
      <c r="J274" s="153"/>
      <c r="K274" s="153"/>
      <c r="L274" s="153"/>
      <c r="M274" s="153"/>
      <c r="N274" s="153"/>
      <c r="O274" s="153"/>
      <c r="P274" s="153"/>
      <c r="Q274" s="153"/>
      <c r="R274" s="153"/>
      <c r="S274" s="153"/>
      <c r="T274" s="153"/>
      <c r="U274" s="54"/>
      <c r="V274" s="54"/>
    </row>
    <row r="275" spans="1:22" ht="12" customHeight="1">
      <c r="A275" s="151"/>
      <c r="B275" s="152"/>
      <c r="C275" s="152"/>
      <c r="D275" s="153"/>
      <c r="E275" s="153"/>
      <c r="F275" s="152"/>
      <c r="G275" s="153"/>
      <c r="H275" s="153"/>
      <c r="I275" s="153"/>
      <c r="J275" s="153"/>
      <c r="K275" s="153"/>
      <c r="L275" s="153"/>
      <c r="M275" s="153"/>
      <c r="N275" s="153"/>
      <c r="O275" s="153"/>
      <c r="P275" s="153"/>
      <c r="Q275" s="153"/>
      <c r="R275" s="153"/>
      <c r="S275" s="153"/>
      <c r="T275" s="153"/>
      <c r="U275" s="54"/>
      <c r="V275" s="54"/>
    </row>
    <row r="276" spans="1:22" ht="12" customHeight="1">
      <c r="A276" s="151"/>
      <c r="B276" s="152"/>
      <c r="C276" s="152"/>
      <c r="D276" s="153"/>
      <c r="E276" s="153"/>
      <c r="F276" s="152"/>
      <c r="G276" s="153"/>
      <c r="H276" s="153"/>
      <c r="I276" s="153"/>
      <c r="J276" s="153"/>
      <c r="K276" s="153"/>
      <c r="L276" s="153"/>
      <c r="M276" s="153"/>
      <c r="N276" s="153"/>
      <c r="O276" s="153"/>
      <c r="P276" s="153"/>
      <c r="Q276" s="153"/>
      <c r="R276" s="153"/>
      <c r="S276" s="153"/>
      <c r="T276" s="153"/>
      <c r="U276" s="54"/>
      <c r="V276" s="54"/>
    </row>
    <row r="277" spans="1:22" ht="12" customHeight="1">
      <c r="A277" s="151"/>
      <c r="B277" s="152"/>
      <c r="C277" s="152"/>
      <c r="D277" s="153"/>
      <c r="E277" s="153"/>
      <c r="F277" s="152"/>
      <c r="G277" s="153"/>
      <c r="H277" s="153"/>
      <c r="I277" s="153"/>
      <c r="J277" s="153"/>
      <c r="K277" s="153"/>
      <c r="L277" s="153"/>
      <c r="M277" s="153"/>
      <c r="N277" s="153"/>
      <c r="O277" s="153"/>
      <c r="P277" s="153"/>
      <c r="Q277" s="153"/>
      <c r="R277" s="153"/>
      <c r="S277" s="153"/>
      <c r="T277" s="153"/>
      <c r="U277" s="54"/>
      <c r="V277" s="54"/>
    </row>
    <row r="278" spans="1:22" ht="12" customHeight="1">
      <c r="A278" s="151"/>
      <c r="B278" s="152"/>
      <c r="C278" s="152"/>
      <c r="D278" s="153"/>
      <c r="E278" s="153"/>
      <c r="F278" s="152"/>
      <c r="G278" s="153"/>
      <c r="H278" s="153"/>
      <c r="I278" s="153"/>
      <c r="J278" s="153"/>
      <c r="K278" s="153"/>
      <c r="L278" s="153"/>
      <c r="M278" s="153"/>
      <c r="N278" s="153"/>
      <c r="O278" s="153"/>
      <c r="P278" s="153"/>
      <c r="Q278" s="153"/>
      <c r="R278" s="153"/>
      <c r="S278" s="153"/>
      <c r="T278" s="153"/>
      <c r="U278" s="54"/>
      <c r="V278" s="54"/>
    </row>
    <row r="279" spans="1:22" ht="12" customHeight="1">
      <c r="A279" s="151"/>
      <c r="B279" s="152"/>
      <c r="C279" s="152"/>
      <c r="D279" s="153"/>
      <c r="E279" s="153"/>
      <c r="F279" s="152"/>
      <c r="G279" s="153"/>
      <c r="H279" s="153"/>
      <c r="I279" s="153"/>
      <c r="J279" s="153"/>
      <c r="K279" s="153"/>
      <c r="L279" s="153"/>
      <c r="M279" s="153"/>
      <c r="N279" s="153"/>
      <c r="O279" s="153"/>
      <c r="P279" s="153"/>
      <c r="Q279" s="153"/>
      <c r="R279" s="153"/>
      <c r="S279" s="153"/>
      <c r="T279" s="153"/>
      <c r="U279" s="54"/>
      <c r="V279" s="54"/>
    </row>
    <row r="280" spans="1:22" ht="12" customHeight="1">
      <c r="A280" s="151"/>
      <c r="B280" s="152"/>
      <c r="C280" s="152"/>
      <c r="D280" s="153"/>
      <c r="E280" s="153"/>
      <c r="F280" s="152"/>
      <c r="G280" s="153"/>
      <c r="H280" s="153"/>
      <c r="I280" s="153"/>
      <c r="J280" s="153"/>
      <c r="K280" s="153"/>
      <c r="L280" s="153"/>
      <c r="M280" s="153"/>
      <c r="N280" s="153"/>
      <c r="O280" s="153"/>
      <c r="P280" s="153"/>
      <c r="Q280" s="153"/>
      <c r="R280" s="153"/>
      <c r="S280" s="153"/>
      <c r="T280" s="153"/>
      <c r="U280" s="54"/>
      <c r="V280" s="54"/>
    </row>
    <row r="281" spans="1:22" ht="12" customHeight="1">
      <c r="A281" s="151"/>
      <c r="B281" s="152"/>
      <c r="C281" s="152"/>
      <c r="D281" s="153"/>
      <c r="E281" s="153"/>
      <c r="F281" s="152"/>
      <c r="G281" s="153"/>
      <c r="H281" s="153"/>
      <c r="I281" s="153"/>
      <c r="J281" s="153"/>
      <c r="K281" s="153"/>
      <c r="L281" s="153"/>
      <c r="M281" s="153"/>
      <c r="N281" s="153"/>
      <c r="O281" s="153"/>
      <c r="P281" s="153"/>
      <c r="Q281" s="153"/>
      <c r="R281" s="153"/>
      <c r="S281" s="153"/>
      <c r="T281" s="153"/>
      <c r="U281" s="54"/>
      <c r="V281" s="54"/>
    </row>
    <row r="282" spans="1:22" ht="12" customHeight="1">
      <c r="A282" s="151"/>
      <c r="B282" s="152"/>
      <c r="C282" s="152"/>
      <c r="D282" s="153"/>
      <c r="E282" s="153"/>
      <c r="F282" s="152"/>
      <c r="G282" s="153"/>
      <c r="H282" s="153"/>
      <c r="I282" s="153"/>
      <c r="J282" s="153"/>
      <c r="K282" s="153"/>
      <c r="L282" s="153"/>
      <c r="M282" s="153"/>
      <c r="N282" s="153"/>
      <c r="O282" s="153"/>
      <c r="P282" s="153"/>
      <c r="Q282" s="153"/>
      <c r="R282" s="153"/>
      <c r="S282" s="153"/>
      <c r="T282" s="153"/>
      <c r="U282" s="54"/>
      <c r="V282" s="54"/>
    </row>
    <row r="283" spans="1:22" ht="12" customHeight="1">
      <c r="A283" s="151"/>
      <c r="B283" s="152"/>
      <c r="C283" s="152"/>
      <c r="D283" s="153"/>
      <c r="E283" s="153"/>
      <c r="F283" s="152"/>
      <c r="G283" s="153"/>
      <c r="H283" s="153"/>
      <c r="I283" s="153"/>
      <c r="J283" s="153"/>
      <c r="K283" s="153"/>
      <c r="L283" s="153"/>
      <c r="M283" s="153"/>
      <c r="N283" s="153"/>
      <c r="O283" s="153"/>
      <c r="P283" s="153"/>
      <c r="Q283" s="153"/>
      <c r="R283" s="153"/>
      <c r="S283" s="153"/>
      <c r="T283" s="153"/>
      <c r="U283" s="54"/>
      <c r="V283" s="54"/>
    </row>
    <row r="284" spans="1:22" ht="12" customHeight="1">
      <c r="A284" s="151"/>
      <c r="B284" s="152"/>
      <c r="C284" s="152"/>
      <c r="D284" s="153"/>
      <c r="E284" s="153"/>
      <c r="F284" s="152"/>
      <c r="G284" s="153"/>
      <c r="H284" s="153"/>
      <c r="I284" s="153"/>
      <c r="J284" s="153"/>
      <c r="K284" s="153"/>
      <c r="L284" s="153"/>
      <c r="M284" s="153"/>
      <c r="N284" s="153"/>
      <c r="O284" s="153"/>
      <c r="P284" s="153"/>
      <c r="Q284" s="153"/>
      <c r="R284" s="153"/>
      <c r="S284" s="153"/>
      <c r="T284" s="153"/>
      <c r="U284" s="54"/>
      <c r="V284" s="54"/>
    </row>
    <row r="285" spans="1:22" ht="12" customHeight="1">
      <c r="A285" s="151"/>
      <c r="B285" s="152"/>
      <c r="C285" s="152"/>
      <c r="D285" s="153"/>
      <c r="E285" s="153"/>
      <c r="F285" s="152"/>
      <c r="G285" s="153"/>
      <c r="H285" s="153"/>
      <c r="I285" s="153"/>
      <c r="J285" s="153"/>
      <c r="K285" s="153"/>
      <c r="L285" s="153"/>
      <c r="M285" s="153"/>
      <c r="N285" s="153"/>
      <c r="O285" s="153"/>
      <c r="P285" s="153"/>
      <c r="Q285" s="153"/>
      <c r="R285" s="153"/>
      <c r="S285" s="153"/>
      <c r="T285" s="153"/>
      <c r="U285" s="54"/>
      <c r="V285" s="54"/>
    </row>
    <row r="286" spans="1:22" ht="12" customHeight="1">
      <c r="A286" s="151"/>
      <c r="B286" s="152"/>
      <c r="C286" s="152"/>
      <c r="D286" s="153"/>
      <c r="E286" s="153"/>
      <c r="F286" s="152"/>
      <c r="G286" s="153"/>
      <c r="H286" s="153"/>
      <c r="I286" s="153"/>
      <c r="J286" s="153"/>
      <c r="K286" s="153"/>
      <c r="L286" s="153"/>
      <c r="M286" s="153"/>
      <c r="N286" s="153"/>
      <c r="O286" s="153"/>
      <c r="P286" s="153"/>
      <c r="Q286" s="153"/>
      <c r="R286" s="153"/>
      <c r="S286" s="153"/>
      <c r="T286" s="153"/>
      <c r="U286" s="54"/>
      <c r="V286" s="54"/>
    </row>
    <row r="287" spans="1:22" ht="12" customHeight="1">
      <c r="A287" s="151"/>
      <c r="B287" s="152"/>
      <c r="C287" s="152"/>
      <c r="D287" s="153"/>
      <c r="E287" s="153"/>
      <c r="F287" s="152"/>
      <c r="G287" s="153"/>
      <c r="H287" s="153"/>
      <c r="I287" s="153"/>
      <c r="J287" s="153"/>
      <c r="K287" s="153"/>
      <c r="L287" s="153"/>
      <c r="M287" s="153"/>
      <c r="N287" s="153"/>
      <c r="O287" s="153"/>
      <c r="P287" s="153"/>
      <c r="Q287" s="153"/>
      <c r="R287" s="153"/>
      <c r="S287" s="153"/>
      <c r="T287" s="153"/>
      <c r="U287" s="54"/>
      <c r="V287" s="54"/>
    </row>
    <row r="288" spans="1:22" ht="12" customHeight="1">
      <c r="A288" s="151"/>
      <c r="B288" s="152"/>
      <c r="C288" s="152"/>
      <c r="D288" s="153"/>
      <c r="E288" s="153"/>
      <c r="F288" s="152"/>
      <c r="G288" s="153"/>
      <c r="H288" s="153"/>
      <c r="I288" s="153"/>
      <c r="J288" s="153"/>
      <c r="K288" s="153"/>
      <c r="L288" s="153"/>
      <c r="M288" s="153"/>
      <c r="N288" s="153"/>
      <c r="O288" s="153"/>
      <c r="P288" s="153"/>
      <c r="Q288" s="153"/>
      <c r="R288" s="153"/>
      <c r="S288" s="153"/>
      <c r="T288" s="153"/>
      <c r="U288" s="54"/>
      <c r="V288" s="54"/>
    </row>
    <row r="289" spans="1:22" ht="12" customHeight="1">
      <c r="A289" s="151"/>
      <c r="B289" s="152"/>
      <c r="C289" s="152"/>
      <c r="D289" s="153"/>
      <c r="E289" s="153"/>
      <c r="F289" s="152"/>
      <c r="G289" s="153"/>
      <c r="H289" s="153"/>
      <c r="I289" s="153"/>
      <c r="J289" s="153"/>
      <c r="K289" s="153"/>
      <c r="L289" s="153"/>
      <c r="M289" s="153"/>
      <c r="N289" s="153"/>
      <c r="O289" s="153"/>
      <c r="P289" s="153"/>
      <c r="Q289" s="153"/>
      <c r="R289" s="153"/>
      <c r="S289" s="153"/>
      <c r="T289" s="153"/>
      <c r="U289" s="54"/>
      <c r="V289" s="54"/>
    </row>
    <row r="290" spans="1:22" ht="12" customHeight="1">
      <c r="A290" s="151"/>
      <c r="B290" s="152"/>
      <c r="C290" s="152"/>
      <c r="D290" s="153"/>
      <c r="E290" s="153"/>
      <c r="F290" s="152"/>
      <c r="G290" s="153"/>
      <c r="H290" s="153"/>
      <c r="I290" s="153"/>
      <c r="J290" s="153"/>
      <c r="K290" s="153"/>
      <c r="L290" s="153"/>
      <c r="M290" s="153"/>
      <c r="N290" s="153"/>
      <c r="O290" s="153"/>
      <c r="P290" s="153"/>
      <c r="Q290" s="153"/>
      <c r="R290" s="153"/>
      <c r="S290" s="153"/>
      <c r="T290" s="153"/>
      <c r="U290" s="54"/>
      <c r="V290" s="54"/>
    </row>
    <row r="291" spans="1:22" ht="12" customHeight="1">
      <c r="A291" s="151"/>
      <c r="B291" s="152"/>
      <c r="C291" s="152"/>
      <c r="D291" s="153"/>
      <c r="E291" s="153"/>
      <c r="F291" s="152"/>
      <c r="G291" s="153"/>
      <c r="H291" s="153"/>
      <c r="I291" s="153"/>
      <c r="J291" s="153"/>
      <c r="K291" s="153"/>
      <c r="L291" s="153"/>
      <c r="M291" s="153"/>
      <c r="N291" s="153"/>
      <c r="O291" s="153"/>
      <c r="P291" s="153"/>
      <c r="Q291" s="153"/>
      <c r="R291" s="153"/>
      <c r="S291" s="153"/>
      <c r="T291" s="153"/>
      <c r="U291" s="54"/>
      <c r="V291" s="54"/>
    </row>
    <row r="292" spans="1:22" ht="12" customHeight="1">
      <c r="A292" s="151"/>
      <c r="B292" s="152"/>
      <c r="C292" s="152"/>
      <c r="D292" s="153"/>
      <c r="E292" s="153"/>
      <c r="F292" s="152"/>
      <c r="G292" s="153"/>
      <c r="H292" s="153"/>
      <c r="I292" s="153"/>
      <c r="J292" s="153"/>
      <c r="K292" s="153"/>
      <c r="L292" s="153"/>
      <c r="M292" s="153"/>
      <c r="N292" s="153"/>
      <c r="O292" s="153"/>
      <c r="P292" s="153"/>
      <c r="Q292" s="153"/>
      <c r="R292" s="153"/>
      <c r="S292" s="153"/>
      <c r="T292" s="153"/>
      <c r="U292" s="54"/>
      <c r="V292" s="54"/>
    </row>
    <row r="293" spans="1:22" ht="12" customHeight="1">
      <c r="A293" s="151"/>
      <c r="B293" s="152"/>
      <c r="C293" s="152"/>
      <c r="D293" s="153"/>
      <c r="E293" s="153"/>
      <c r="F293" s="152"/>
      <c r="G293" s="153"/>
      <c r="H293" s="153"/>
      <c r="I293" s="153"/>
      <c r="J293" s="153"/>
      <c r="K293" s="153"/>
      <c r="L293" s="153"/>
      <c r="M293" s="153"/>
      <c r="N293" s="153"/>
      <c r="O293" s="153"/>
      <c r="P293" s="153"/>
      <c r="Q293" s="153"/>
      <c r="R293" s="153"/>
      <c r="S293" s="153"/>
      <c r="T293" s="153"/>
      <c r="U293" s="54"/>
      <c r="V293" s="54"/>
    </row>
    <row r="294" spans="1:22" ht="12" customHeight="1">
      <c r="A294" s="151"/>
      <c r="B294" s="152"/>
      <c r="C294" s="152"/>
      <c r="D294" s="153"/>
      <c r="E294" s="153"/>
      <c r="F294" s="152"/>
      <c r="G294" s="153"/>
      <c r="H294" s="153"/>
      <c r="I294" s="153"/>
      <c r="J294" s="153"/>
      <c r="K294" s="153"/>
      <c r="L294" s="153"/>
      <c r="M294" s="153"/>
      <c r="N294" s="153"/>
      <c r="O294" s="153"/>
      <c r="P294" s="153"/>
      <c r="Q294" s="153"/>
      <c r="R294" s="153"/>
      <c r="S294" s="153"/>
      <c r="T294" s="153"/>
      <c r="U294" s="54"/>
      <c r="V294" s="54"/>
    </row>
    <row r="295" spans="1:22" ht="12" customHeight="1">
      <c r="A295" s="151"/>
      <c r="B295" s="152"/>
      <c r="C295" s="152"/>
      <c r="D295" s="153"/>
      <c r="E295" s="153"/>
      <c r="F295" s="152"/>
      <c r="G295" s="153"/>
      <c r="H295" s="153"/>
      <c r="I295" s="153"/>
      <c r="J295" s="153"/>
      <c r="K295" s="153"/>
      <c r="L295" s="153"/>
      <c r="M295" s="153"/>
      <c r="N295" s="153"/>
      <c r="O295" s="153"/>
      <c r="P295" s="153"/>
      <c r="Q295" s="153"/>
      <c r="R295" s="153"/>
      <c r="S295" s="153"/>
      <c r="T295" s="153"/>
      <c r="U295" s="54"/>
      <c r="V295" s="54"/>
    </row>
    <row r="296" spans="1:22" ht="12" customHeight="1">
      <c r="A296" s="151"/>
      <c r="B296" s="152"/>
      <c r="C296" s="152"/>
      <c r="D296" s="153"/>
      <c r="E296" s="153"/>
      <c r="F296" s="152"/>
      <c r="G296" s="153"/>
      <c r="H296" s="153"/>
      <c r="I296" s="153"/>
      <c r="J296" s="153"/>
      <c r="K296" s="153"/>
      <c r="L296" s="153"/>
      <c r="M296" s="153"/>
      <c r="N296" s="153"/>
      <c r="O296" s="153"/>
      <c r="P296" s="153"/>
      <c r="Q296" s="153"/>
      <c r="R296" s="153"/>
      <c r="S296" s="153"/>
      <c r="T296" s="153"/>
      <c r="U296" s="54"/>
      <c r="V296" s="54"/>
    </row>
    <row r="297" spans="1:22" ht="12" customHeight="1">
      <c r="A297" s="151"/>
      <c r="B297" s="152"/>
      <c r="C297" s="152"/>
      <c r="D297" s="153"/>
      <c r="E297" s="153"/>
      <c r="F297" s="152"/>
      <c r="G297" s="153"/>
      <c r="H297" s="153"/>
      <c r="I297" s="153"/>
      <c r="J297" s="153"/>
      <c r="K297" s="153"/>
      <c r="L297" s="153"/>
      <c r="M297" s="153"/>
      <c r="N297" s="153"/>
      <c r="O297" s="153"/>
      <c r="P297" s="153"/>
      <c r="Q297" s="153"/>
      <c r="R297" s="153"/>
      <c r="S297" s="153"/>
      <c r="T297" s="153"/>
      <c r="U297" s="54"/>
      <c r="V297" s="54"/>
    </row>
    <row r="298" spans="1:22" ht="12" customHeight="1">
      <c r="A298" s="151"/>
      <c r="B298" s="152"/>
      <c r="C298" s="152"/>
      <c r="D298" s="153"/>
      <c r="E298" s="153"/>
      <c r="F298" s="152"/>
      <c r="G298" s="153"/>
      <c r="H298" s="153"/>
      <c r="I298" s="153"/>
      <c r="J298" s="153"/>
      <c r="K298" s="153"/>
      <c r="L298" s="153"/>
      <c r="M298" s="153"/>
      <c r="N298" s="153"/>
      <c r="O298" s="153"/>
      <c r="P298" s="153"/>
      <c r="Q298" s="153"/>
      <c r="R298" s="153"/>
      <c r="S298" s="153"/>
      <c r="T298" s="153"/>
      <c r="U298" s="54"/>
      <c r="V298" s="54"/>
    </row>
    <row r="299" spans="1:22" ht="12" customHeight="1">
      <c r="A299" s="151"/>
      <c r="B299" s="152"/>
      <c r="C299" s="152"/>
      <c r="D299" s="153"/>
      <c r="E299" s="153"/>
      <c r="F299" s="152"/>
      <c r="G299" s="153"/>
      <c r="H299" s="153"/>
      <c r="I299" s="153"/>
      <c r="J299" s="153"/>
      <c r="K299" s="153"/>
      <c r="L299" s="153"/>
      <c r="M299" s="153"/>
      <c r="N299" s="153"/>
      <c r="O299" s="153"/>
      <c r="P299" s="153"/>
      <c r="Q299" s="153"/>
      <c r="R299" s="153"/>
      <c r="S299" s="153"/>
      <c r="T299" s="153"/>
      <c r="U299" s="54"/>
      <c r="V299" s="54"/>
    </row>
    <row r="300" spans="1:22" ht="12" customHeight="1">
      <c r="A300" s="151"/>
      <c r="B300" s="152"/>
      <c r="C300" s="152"/>
      <c r="D300" s="153"/>
      <c r="E300" s="153"/>
      <c r="F300" s="152"/>
      <c r="G300" s="153"/>
      <c r="H300" s="153"/>
      <c r="I300" s="153"/>
      <c r="J300" s="153"/>
      <c r="K300" s="153"/>
      <c r="L300" s="153"/>
      <c r="M300" s="153"/>
      <c r="N300" s="153"/>
      <c r="O300" s="153"/>
      <c r="P300" s="153"/>
      <c r="Q300" s="153"/>
      <c r="R300" s="153"/>
      <c r="S300" s="153"/>
      <c r="T300" s="153"/>
      <c r="U300" s="54"/>
      <c r="V300" s="54"/>
    </row>
    <row r="301" spans="1:22" ht="12" customHeight="1">
      <c r="A301" s="151"/>
      <c r="B301" s="152"/>
      <c r="C301" s="152"/>
      <c r="D301" s="153"/>
      <c r="E301" s="153"/>
      <c r="F301" s="152"/>
      <c r="G301" s="153"/>
      <c r="H301" s="153"/>
      <c r="I301" s="153"/>
      <c r="J301" s="153"/>
      <c r="K301" s="153"/>
      <c r="L301" s="153"/>
      <c r="M301" s="153"/>
      <c r="N301" s="153"/>
      <c r="O301" s="153"/>
      <c r="P301" s="153"/>
      <c r="Q301" s="153"/>
      <c r="R301" s="153"/>
      <c r="S301" s="153"/>
      <c r="T301" s="153"/>
      <c r="U301" s="54"/>
      <c r="V301" s="54"/>
    </row>
    <row r="302" spans="1:22" ht="12" customHeight="1">
      <c r="A302" s="151"/>
      <c r="B302" s="152"/>
      <c r="C302" s="152"/>
      <c r="D302" s="153"/>
      <c r="E302" s="153"/>
      <c r="F302" s="152"/>
      <c r="G302" s="153"/>
      <c r="H302" s="153"/>
      <c r="I302" s="153"/>
      <c r="J302" s="153"/>
      <c r="K302" s="153"/>
      <c r="L302" s="153"/>
      <c r="M302" s="153"/>
      <c r="N302" s="153"/>
      <c r="O302" s="153"/>
      <c r="P302" s="153"/>
      <c r="Q302" s="153"/>
      <c r="R302" s="153"/>
      <c r="S302" s="153"/>
      <c r="T302" s="153"/>
      <c r="U302" s="54"/>
      <c r="V302" s="54"/>
    </row>
    <row r="303" spans="1:22" ht="12" customHeight="1">
      <c r="A303" s="151"/>
      <c r="B303" s="152"/>
      <c r="C303" s="152"/>
      <c r="D303" s="153"/>
      <c r="E303" s="153"/>
      <c r="F303" s="152"/>
      <c r="G303" s="153"/>
      <c r="H303" s="153"/>
      <c r="I303" s="153"/>
      <c r="J303" s="153"/>
      <c r="K303" s="153"/>
      <c r="L303" s="153"/>
      <c r="M303" s="153"/>
      <c r="N303" s="153"/>
      <c r="O303" s="153"/>
      <c r="P303" s="153"/>
      <c r="Q303" s="153"/>
      <c r="R303" s="153"/>
      <c r="S303" s="153"/>
      <c r="T303" s="153"/>
      <c r="U303" s="54"/>
      <c r="V303" s="54"/>
    </row>
    <row r="304" spans="1:22" ht="12" customHeight="1">
      <c r="A304" s="151"/>
      <c r="B304" s="152"/>
      <c r="C304" s="152"/>
      <c r="D304" s="153"/>
      <c r="E304" s="153"/>
      <c r="F304" s="152"/>
      <c r="G304" s="153"/>
      <c r="H304" s="153"/>
      <c r="I304" s="153"/>
      <c r="J304" s="153"/>
      <c r="K304" s="153"/>
      <c r="L304" s="153"/>
      <c r="M304" s="153"/>
      <c r="N304" s="153"/>
      <c r="O304" s="153"/>
      <c r="P304" s="153"/>
      <c r="Q304" s="153"/>
      <c r="R304" s="153"/>
      <c r="S304" s="153"/>
      <c r="T304" s="153"/>
      <c r="U304" s="54"/>
      <c r="V304" s="54"/>
    </row>
  </sheetData>
  <mergeCells count="4">
    <mergeCell ref="U2:U3"/>
    <mergeCell ref="V2:V3"/>
    <mergeCell ref="G2:T2"/>
    <mergeCell ref="G3:T3"/>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filterMode="1"/>
  <dimension ref="A1:U304"/>
  <sheetViews>
    <sheetView showGridLines="0" zoomScale="82" zoomScaleNormal="82" workbookViewId="0">
      <pane xSplit="1" ySplit="4" topLeftCell="B5" activePane="bottomRight" state="frozen"/>
      <selection activeCell="N5" sqref="N5:N1252"/>
      <selection pane="topRight" activeCell="N5" sqref="N5:N1252"/>
      <selection pane="bottomLeft" activeCell="N5" sqref="N5:N1252"/>
      <selection pane="bottomRight" activeCell="M1" sqref="M1:M1048576"/>
    </sheetView>
  </sheetViews>
  <sheetFormatPr baseColWidth="10" defaultColWidth="9" defaultRowHeight="12"/>
  <cols>
    <col min="1" max="1" width="5.875" style="112" bestFit="1" customWidth="1"/>
    <col min="2" max="3" width="11.5" style="3" customWidth="1"/>
    <col min="4" max="4" width="12" style="2" bestFit="1" customWidth="1"/>
    <col min="5" max="5" width="11.875" style="2" bestFit="1" customWidth="1"/>
    <col min="6" max="6" width="12.375" style="3" bestFit="1" customWidth="1"/>
    <col min="7" max="7" width="10.25" style="2" bestFit="1" customWidth="1"/>
    <col min="8" max="13" width="8.375" style="2" customWidth="1"/>
    <col min="14" max="18" width="9.125" style="2" bestFit="1" customWidth="1"/>
    <col min="19" max="19" width="9.125" style="2" customWidth="1"/>
    <col min="20" max="21" width="15.25" style="80" bestFit="1" customWidth="1"/>
    <col min="22" max="16384" width="9" style="2"/>
  </cols>
  <sheetData>
    <row r="1" spans="1:21" s="1" customFormat="1" ht="12" customHeight="1">
      <c r="A1" s="109"/>
      <c r="B1" s="113" t="s">
        <v>125</v>
      </c>
      <c r="C1" s="113"/>
      <c r="D1" s="113"/>
      <c r="E1" s="134"/>
      <c r="F1" s="114"/>
      <c r="G1" s="24"/>
      <c r="H1" s="65"/>
      <c r="I1" s="65"/>
      <c r="J1" s="65"/>
      <c r="K1" s="65"/>
      <c r="L1" s="65"/>
      <c r="M1" s="65"/>
      <c r="N1" s="65"/>
      <c r="O1" s="65"/>
      <c r="P1" s="65"/>
      <c r="Q1" s="65"/>
      <c r="R1" s="65"/>
      <c r="S1" s="70"/>
      <c r="T1" s="81"/>
      <c r="U1" s="81"/>
    </row>
    <row r="2" spans="1:21" s="1" customFormat="1" ht="12" customHeight="1">
      <c r="A2" s="107"/>
      <c r="B2" s="102"/>
      <c r="C2" s="102" t="s">
        <v>246</v>
      </c>
      <c r="D2" s="102"/>
      <c r="E2" s="102"/>
      <c r="F2" s="103"/>
      <c r="G2" s="961" t="s">
        <v>7</v>
      </c>
      <c r="H2" s="940" t="s">
        <v>11</v>
      </c>
      <c r="I2" s="962"/>
      <c r="J2" s="962"/>
      <c r="K2" s="962"/>
      <c r="L2" s="962"/>
      <c r="M2" s="962"/>
      <c r="N2" s="962"/>
      <c r="O2" s="962"/>
      <c r="P2" s="962"/>
      <c r="Q2" s="962"/>
      <c r="R2" s="962"/>
      <c r="S2" s="942"/>
      <c r="T2" s="955" t="s">
        <v>2</v>
      </c>
      <c r="U2" s="955" t="s">
        <v>3</v>
      </c>
    </row>
    <row r="3" spans="1:21" s="1" customFormat="1" ht="12" customHeight="1">
      <c r="A3" s="107"/>
      <c r="B3" s="105"/>
      <c r="C3" s="105"/>
      <c r="D3" s="105"/>
      <c r="E3" s="105"/>
      <c r="F3" s="106"/>
      <c r="G3" s="961"/>
      <c r="H3" s="943" t="s">
        <v>219</v>
      </c>
      <c r="I3" s="963"/>
      <c r="J3" s="963"/>
      <c r="K3" s="963"/>
      <c r="L3" s="963"/>
      <c r="M3" s="945"/>
      <c r="N3" s="943" t="s">
        <v>220</v>
      </c>
      <c r="O3" s="963"/>
      <c r="P3" s="963"/>
      <c r="Q3" s="963"/>
      <c r="R3" s="963"/>
      <c r="S3" s="945"/>
      <c r="T3" s="955"/>
      <c r="U3" s="955"/>
    </row>
    <row r="4" spans="1:21" s="1" customFormat="1" ht="24">
      <c r="A4" s="108" t="s">
        <v>126</v>
      </c>
      <c r="B4" s="100" t="s">
        <v>234</v>
      </c>
      <c r="C4" s="100" t="s">
        <v>241</v>
      </c>
      <c r="D4" s="100" t="s">
        <v>254</v>
      </c>
      <c r="E4" s="100" t="s">
        <v>48</v>
      </c>
      <c r="F4" s="100" t="s">
        <v>229</v>
      </c>
      <c r="G4" s="5" t="s">
        <v>178</v>
      </c>
      <c r="H4" s="28" t="s">
        <v>24</v>
      </c>
      <c r="I4" s="29" t="s">
        <v>25</v>
      </c>
      <c r="J4" s="29" t="s">
        <v>26</v>
      </c>
      <c r="K4" s="29" t="s">
        <v>27</v>
      </c>
      <c r="L4" s="30" t="s">
        <v>28</v>
      </c>
      <c r="M4" s="69" t="s">
        <v>43</v>
      </c>
      <c r="N4" s="72" t="s">
        <v>29</v>
      </c>
      <c r="O4" s="73" t="s">
        <v>30</v>
      </c>
      <c r="P4" s="73" t="s">
        <v>31</v>
      </c>
      <c r="Q4" s="73" t="s">
        <v>32</v>
      </c>
      <c r="R4" s="74" t="s">
        <v>33</v>
      </c>
      <c r="S4" s="71" t="s">
        <v>44</v>
      </c>
      <c r="T4" s="34" t="s">
        <v>283</v>
      </c>
      <c r="U4" s="79" t="s">
        <v>123</v>
      </c>
    </row>
    <row r="5" spans="1:21" ht="12" customHeight="1">
      <c r="A5" s="110">
        <v>1</v>
      </c>
      <c r="B5" s="67" t="s">
        <v>239</v>
      </c>
      <c r="C5" s="16" t="s">
        <v>243</v>
      </c>
      <c r="D5" s="16" t="s">
        <v>251</v>
      </c>
      <c r="E5" s="17" t="s">
        <v>207</v>
      </c>
      <c r="F5" s="46" t="s">
        <v>89</v>
      </c>
      <c r="G5" s="17">
        <v>1</v>
      </c>
      <c r="H5" s="59">
        <v>1</v>
      </c>
      <c r="I5" s="60">
        <v>1</v>
      </c>
      <c r="J5" s="60"/>
      <c r="K5" s="60"/>
      <c r="L5" s="60"/>
      <c r="M5" s="76"/>
      <c r="N5" s="60"/>
      <c r="O5" s="60"/>
      <c r="P5" s="60"/>
      <c r="Q5" s="60"/>
      <c r="R5" s="60"/>
      <c r="S5" s="76">
        <v>1</v>
      </c>
      <c r="T5" s="82" t="s">
        <v>50</v>
      </c>
      <c r="U5" s="82" t="s">
        <v>108</v>
      </c>
    </row>
    <row r="6" spans="1:21" ht="12" customHeight="1">
      <c r="A6" s="110">
        <v>2</v>
      </c>
      <c r="B6" s="66" t="s">
        <v>237</v>
      </c>
      <c r="C6" s="6" t="s">
        <v>244</v>
      </c>
      <c r="D6" s="6" t="s">
        <v>247</v>
      </c>
      <c r="E6" s="7" t="s">
        <v>207</v>
      </c>
      <c r="F6" s="47" t="s">
        <v>0</v>
      </c>
      <c r="G6" s="7">
        <v>1</v>
      </c>
      <c r="H6" s="62">
        <v>1</v>
      </c>
      <c r="I6" s="63"/>
      <c r="J6" s="63"/>
      <c r="K6" s="63"/>
      <c r="L6" s="63"/>
      <c r="M6" s="75"/>
      <c r="N6" s="63"/>
      <c r="O6" s="63"/>
      <c r="P6" s="63"/>
      <c r="Q6" s="63"/>
      <c r="R6" s="63"/>
      <c r="S6" s="49">
        <v>1</v>
      </c>
      <c r="T6" s="83" t="s">
        <v>98</v>
      </c>
      <c r="U6" s="83" t="s">
        <v>108</v>
      </c>
    </row>
    <row r="7" spans="1:21" ht="12" hidden="1" customHeight="1">
      <c r="A7" s="110">
        <v>3</v>
      </c>
      <c r="B7" s="66" t="s">
        <v>50</v>
      </c>
      <c r="C7" s="6" t="s">
        <v>244</v>
      </c>
      <c r="D7" s="6" t="s">
        <v>249</v>
      </c>
      <c r="E7" s="7" t="s">
        <v>207</v>
      </c>
      <c r="F7" s="47" t="s">
        <v>0</v>
      </c>
      <c r="G7" s="7"/>
      <c r="H7" s="62"/>
      <c r="I7" s="63"/>
      <c r="J7" s="63"/>
      <c r="K7" s="63"/>
      <c r="L7" s="63"/>
      <c r="M7" s="75">
        <v>1</v>
      </c>
      <c r="N7" s="63"/>
      <c r="O7" s="63"/>
      <c r="P7" s="63"/>
      <c r="Q7" s="63"/>
      <c r="R7" s="63"/>
      <c r="S7" s="49">
        <v>1</v>
      </c>
      <c r="T7" s="83" t="s">
        <v>98</v>
      </c>
      <c r="U7" s="83" t="s">
        <v>108</v>
      </c>
    </row>
    <row r="8" spans="1:21" ht="12" hidden="1" customHeight="1">
      <c r="A8" s="110">
        <v>4</v>
      </c>
      <c r="B8" s="66" t="s">
        <v>236</v>
      </c>
      <c r="C8" s="6" t="s">
        <v>243</v>
      </c>
      <c r="D8" s="6" t="s">
        <v>248</v>
      </c>
      <c r="E8" s="7" t="s">
        <v>207</v>
      </c>
      <c r="F8" s="47" t="s">
        <v>89</v>
      </c>
      <c r="G8" s="7"/>
      <c r="H8" s="62"/>
      <c r="I8" s="63"/>
      <c r="J8" s="63"/>
      <c r="K8" s="63"/>
      <c r="L8" s="63"/>
      <c r="M8" s="75">
        <v>1</v>
      </c>
      <c r="N8" s="63"/>
      <c r="O8" s="63"/>
      <c r="P8" s="63"/>
      <c r="Q8" s="63"/>
      <c r="R8" s="63"/>
      <c r="S8" s="49">
        <v>1</v>
      </c>
      <c r="T8" s="83" t="s">
        <v>100</v>
      </c>
      <c r="U8" s="83" t="s">
        <v>108</v>
      </c>
    </row>
    <row r="9" spans="1:21" ht="12" customHeight="1">
      <c r="A9" s="110">
        <v>5</v>
      </c>
      <c r="B9" s="66" t="s">
        <v>236</v>
      </c>
      <c r="C9" s="6" t="s">
        <v>243</v>
      </c>
      <c r="D9" s="6" t="s">
        <v>250</v>
      </c>
      <c r="E9" s="7" t="s">
        <v>207</v>
      </c>
      <c r="F9" s="47" t="s">
        <v>89</v>
      </c>
      <c r="G9" s="7">
        <v>1</v>
      </c>
      <c r="H9" s="62">
        <v>1</v>
      </c>
      <c r="I9" s="63"/>
      <c r="J9" s="63"/>
      <c r="K9" s="63"/>
      <c r="L9" s="63"/>
      <c r="M9" s="75"/>
      <c r="N9" s="63"/>
      <c r="O9" s="63"/>
      <c r="P9" s="63"/>
      <c r="Q9" s="63"/>
      <c r="R9" s="63"/>
      <c r="S9" s="49">
        <v>1</v>
      </c>
      <c r="T9" s="83" t="s">
        <v>100</v>
      </c>
      <c r="U9" s="83" t="s">
        <v>108</v>
      </c>
    </row>
    <row r="10" spans="1:21" ht="12" hidden="1" customHeight="1">
      <c r="A10" s="110">
        <v>6</v>
      </c>
      <c r="B10" s="66" t="s">
        <v>236</v>
      </c>
      <c r="C10" s="6" t="s">
        <v>242</v>
      </c>
      <c r="D10" s="6" t="s">
        <v>247</v>
      </c>
      <c r="E10" s="7" t="s">
        <v>207</v>
      </c>
      <c r="F10" s="47" t="s">
        <v>0</v>
      </c>
      <c r="G10" s="7"/>
      <c r="H10" s="62"/>
      <c r="I10" s="63"/>
      <c r="J10" s="63"/>
      <c r="K10" s="63"/>
      <c r="L10" s="63"/>
      <c r="M10" s="75">
        <v>1</v>
      </c>
      <c r="N10" s="63"/>
      <c r="O10" s="63"/>
      <c r="P10" s="63"/>
      <c r="Q10" s="63"/>
      <c r="R10" s="63"/>
      <c r="S10" s="49">
        <v>1</v>
      </c>
      <c r="T10" s="83" t="s">
        <v>50</v>
      </c>
      <c r="U10" s="83" t="s">
        <v>108</v>
      </c>
    </row>
    <row r="11" spans="1:21" ht="12" customHeight="1">
      <c r="A11" s="110">
        <v>7</v>
      </c>
      <c r="B11" s="66" t="s">
        <v>236</v>
      </c>
      <c r="C11" s="6" t="s">
        <v>244</v>
      </c>
      <c r="D11" s="6" t="s">
        <v>248</v>
      </c>
      <c r="E11" s="7" t="s">
        <v>207</v>
      </c>
      <c r="F11" s="47" t="s">
        <v>0</v>
      </c>
      <c r="G11" s="7">
        <v>1</v>
      </c>
      <c r="H11" s="62">
        <v>1</v>
      </c>
      <c r="I11" s="63"/>
      <c r="J11" s="63"/>
      <c r="K11" s="63"/>
      <c r="L11" s="63"/>
      <c r="M11" s="75"/>
      <c r="N11" s="63"/>
      <c r="O11" s="63"/>
      <c r="P11" s="63"/>
      <c r="Q11" s="63"/>
      <c r="R11" s="63"/>
      <c r="S11" s="49">
        <v>1</v>
      </c>
      <c r="T11" s="83" t="s">
        <v>98</v>
      </c>
      <c r="U11" s="83" t="s">
        <v>108</v>
      </c>
    </row>
    <row r="12" spans="1:21" ht="12" hidden="1" customHeight="1">
      <c r="A12" s="110">
        <v>8</v>
      </c>
      <c r="B12" s="66" t="s">
        <v>50</v>
      </c>
      <c r="C12" s="6" t="s">
        <v>242</v>
      </c>
      <c r="D12" s="6" t="s">
        <v>247</v>
      </c>
      <c r="E12" s="7" t="s">
        <v>207</v>
      </c>
      <c r="F12" s="47" t="s">
        <v>0</v>
      </c>
      <c r="G12" s="7"/>
      <c r="H12" s="62"/>
      <c r="I12" s="63"/>
      <c r="J12" s="63"/>
      <c r="K12" s="63"/>
      <c r="L12" s="63"/>
      <c r="M12" s="75">
        <v>1</v>
      </c>
      <c r="N12" s="63"/>
      <c r="O12" s="63"/>
      <c r="P12" s="63"/>
      <c r="Q12" s="63"/>
      <c r="R12" s="63"/>
      <c r="S12" s="49">
        <v>1</v>
      </c>
      <c r="T12" s="83" t="s">
        <v>100</v>
      </c>
      <c r="U12" s="83" t="s">
        <v>50</v>
      </c>
    </row>
    <row r="13" spans="1:21" ht="12" hidden="1" customHeight="1">
      <c r="A13" s="110">
        <v>9</v>
      </c>
      <c r="B13" s="66" t="s">
        <v>236</v>
      </c>
      <c r="C13" s="6" t="s">
        <v>243</v>
      </c>
      <c r="D13" s="6" t="s">
        <v>250</v>
      </c>
      <c r="E13" s="7" t="s">
        <v>207</v>
      </c>
      <c r="F13" s="47" t="s">
        <v>89</v>
      </c>
      <c r="G13" s="7"/>
      <c r="H13" s="62"/>
      <c r="I13" s="63"/>
      <c r="J13" s="63"/>
      <c r="K13" s="63"/>
      <c r="L13" s="63"/>
      <c r="M13" s="75">
        <v>1</v>
      </c>
      <c r="N13" s="63"/>
      <c r="O13" s="63"/>
      <c r="P13" s="63"/>
      <c r="Q13" s="63"/>
      <c r="R13" s="63"/>
      <c r="S13" s="49">
        <v>1</v>
      </c>
      <c r="T13" s="83" t="s">
        <v>50</v>
      </c>
      <c r="U13" s="83" t="s">
        <v>108</v>
      </c>
    </row>
    <row r="14" spans="1:21" ht="12" customHeight="1">
      <c r="A14" s="110">
        <v>10</v>
      </c>
      <c r="B14" s="66" t="s">
        <v>50</v>
      </c>
      <c r="C14" s="6" t="s">
        <v>242</v>
      </c>
      <c r="D14" s="6" t="s">
        <v>249</v>
      </c>
      <c r="E14" s="7" t="s">
        <v>207</v>
      </c>
      <c r="F14" s="47" t="s">
        <v>90</v>
      </c>
      <c r="G14" s="7">
        <v>1</v>
      </c>
      <c r="H14" s="62">
        <v>1</v>
      </c>
      <c r="I14" s="63"/>
      <c r="J14" s="63"/>
      <c r="K14" s="63"/>
      <c r="L14" s="63"/>
      <c r="M14" s="75"/>
      <c r="N14" s="63"/>
      <c r="O14" s="63"/>
      <c r="P14" s="63"/>
      <c r="Q14" s="63"/>
      <c r="R14" s="63"/>
      <c r="S14" s="49">
        <v>1</v>
      </c>
      <c r="T14" s="83" t="s">
        <v>101</v>
      </c>
      <c r="U14" s="83" t="s">
        <v>108</v>
      </c>
    </row>
    <row r="15" spans="1:21" ht="12" customHeight="1">
      <c r="A15" s="110">
        <v>11</v>
      </c>
      <c r="B15" s="66" t="s">
        <v>239</v>
      </c>
      <c r="C15" s="6" t="s">
        <v>243</v>
      </c>
      <c r="D15" s="6" t="s">
        <v>247</v>
      </c>
      <c r="E15" s="7" t="s">
        <v>207</v>
      </c>
      <c r="F15" s="47" t="s">
        <v>0</v>
      </c>
      <c r="G15" s="7">
        <v>1</v>
      </c>
      <c r="H15" s="62"/>
      <c r="I15" s="63">
        <v>1</v>
      </c>
      <c r="J15" s="63"/>
      <c r="K15" s="63"/>
      <c r="L15" s="63"/>
      <c r="M15" s="75"/>
      <c r="N15" s="63"/>
      <c r="O15" s="63"/>
      <c r="P15" s="63"/>
      <c r="Q15" s="63"/>
      <c r="R15" s="63"/>
      <c r="S15" s="49">
        <v>1</v>
      </c>
      <c r="T15" s="83" t="s">
        <v>101</v>
      </c>
      <c r="U15" s="83" t="s">
        <v>108</v>
      </c>
    </row>
    <row r="16" spans="1:21" ht="12" customHeight="1">
      <c r="A16" s="110">
        <v>12</v>
      </c>
      <c r="B16" s="66" t="s">
        <v>294</v>
      </c>
      <c r="C16" s="6" t="s">
        <v>242</v>
      </c>
      <c r="D16" s="6" t="s">
        <v>248</v>
      </c>
      <c r="E16" s="7" t="s">
        <v>207</v>
      </c>
      <c r="F16" s="47" t="s">
        <v>89</v>
      </c>
      <c r="G16" s="7">
        <v>1</v>
      </c>
      <c r="H16" s="62"/>
      <c r="I16" s="63"/>
      <c r="J16" s="63"/>
      <c r="K16" s="63"/>
      <c r="L16" s="63"/>
      <c r="M16" s="75">
        <v>1</v>
      </c>
      <c r="N16" s="63">
        <v>1</v>
      </c>
      <c r="O16" s="63"/>
      <c r="P16" s="63"/>
      <c r="Q16" s="63"/>
      <c r="R16" s="63"/>
      <c r="S16" s="49"/>
      <c r="T16" s="83" t="s">
        <v>50</v>
      </c>
      <c r="U16" s="83" t="s">
        <v>50</v>
      </c>
    </row>
    <row r="17" spans="1:21" ht="12" hidden="1" customHeight="1">
      <c r="A17" s="110">
        <v>13</v>
      </c>
      <c r="B17" s="66" t="s">
        <v>294</v>
      </c>
      <c r="C17" s="47" t="s">
        <v>242</v>
      </c>
      <c r="D17" s="6" t="s">
        <v>249</v>
      </c>
      <c r="E17" s="47" t="s">
        <v>207</v>
      </c>
      <c r="F17" s="47" t="s">
        <v>90</v>
      </c>
      <c r="G17" s="7"/>
      <c r="H17" s="62"/>
      <c r="I17" s="63"/>
      <c r="J17" s="63"/>
      <c r="K17" s="63"/>
      <c r="L17" s="63"/>
      <c r="M17" s="75">
        <v>1</v>
      </c>
      <c r="N17" s="63"/>
      <c r="O17" s="63"/>
      <c r="P17" s="63"/>
      <c r="Q17" s="63"/>
      <c r="R17" s="63"/>
      <c r="S17" s="49">
        <v>1</v>
      </c>
      <c r="T17" s="83" t="s">
        <v>100</v>
      </c>
      <c r="U17" s="83" t="s">
        <v>108</v>
      </c>
    </row>
    <row r="18" spans="1:21" ht="12" customHeight="1">
      <c r="A18" s="110">
        <v>14</v>
      </c>
      <c r="B18" s="66" t="s">
        <v>238</v>
      </c>
      <c r="C18" s="47" t="s">
        <v>243</v>
      </c>
      <c r="D18" s="6" t="s">
        <v>253</v>
      </c>
      <c r="E18" s="47" t="s">
        <v>207</v>
      </c>
      <c r="F18" s="47" t="s">
        <v>0</v>
      </c>
      <c r="G18" s="7">
        <v>1</v>
      </c>
      <c r="H18" s="62">
        <v>1</v>
      </c>
      <c r="I18" s="63"/>
      <c r="J18" s="63">
        <v>1</v>
      </c>
      <c r="K18" s="63"/>
      <c r="L18" s="63"/>
      <c r="M18" s="75"/>
      <c r="N18" s="63">
        <v>1</v>
      </c>
      <c r="O18" s="63"/>
      <c r="P18" s="63">
        <v>1</v>
      </c>
      <c r="Q18" s="63"/>
      <c r="R18" s="63"/>
      <c r="S18" s="49"/>
      <c r="T18" s="83" t="s">
        <v>101</v>
      </c>
      <c r="U18" s="83" t="s">
        <v>114</v>
      </c>
    </row>
    <row r="19" spans="1:21" ht="12" customHeight="1">
      <c r="A19" s="110">
        <v>15</v>
      </c>
      <c r="B19" s="66" t="s">
        <v>240</v>
      </c>
      <c r="C19" s="6" t="s">
        <v>243</v>
      </c>
      <c r="D19" s="6" t="s">
        <v>252</v>
      </c>
      <c r="E19" s="7" t="s">
        <v>207</v>
      </c>
      <c r="F19" s="47" t="s">
        <v>89</v>
      </c>
      <c r="G19" s="7">
        <v>1</v>
      </c>
      <c r="H19" s="62">
        <v>1</v>
      </c>
      <c r="I19" s="63">
        <v>1</v>
      </c>
      <c r="J19" s="63"/>
      <c r="K19" s="63"/>
      <c r="L19" s="63"/>
      <c r="M19" s="75"/>
      <c r="N19" s="63">
        <v>1</v>
      </c>
      <c r="O19" s="63"/>
      <c r="P19" s="63"/>
      <c r="Q19" s="63"/>
      <c r="R19" s="63"/>
      <c r="S19" s="49"/>
      <c r="T19" s="83" t="s">
        <v>74</v>
      </c>
      <c r="U19" s="83" t="s">
        <v>112</v>
      </c>
    </row>
    <row r="20" spans="1:21" ht="12" customHeight="1">
      <c r="A20" s="110">
        <v>16</v>
      </c>
      <c r="B20" s="66" t="s">
        <v>240</v>
      </c>
      <c r="C20" s="6" t="s">
        <v>245</v>
      </c>
      <c r="D20" s="6" t="s">
        <v>249</v>
      </c>
      <c r="E20" s="7" t="s">
        <v>207</v>
      </c>
      <c r="F20" s="47" t="s">
        <v>89</v>
      </c>
      <c r="G20" s="7">
        <v>1</v>
      </c>
      <c r="H20" s="62">
        <v>1</v>
      </c>
      <c r="I20" s="63">
        <v>1</v>
      </c>
      <c r="J20" s="63"/>
      <c r="K20" s="63">
        <v>1</v>
      </c>
      <c r="L20" s="63"/>
      <c r="M20" s="75"/>
      <c r="N20" s="63"/>
      <c r="O20" s="63"/>
      <c r="P20" s="63"/>
      <c r="Q20" s="63"/>
      <c r="R20" s="63"/>
      <c r="S20" s="49">
        <v>1</v>
      </c>
      <c r="T20" s="83" t="s">
        <v>100</v>
      </c>
      <c r="U20" s="83" t="s">
        <v>108</v>
      </c>
    </row>
    <row r="21" spans="1:21" ht="12" hidden="1" customHeight="1">
      <c r="A21" s="110">
        <v>17</v>
      </c>
      <c r="B21" s="66" t="s">
        <v>240</v>
      </c>
      <c r="C21" s="6" t="s">
        <v>90</v>
      </c>
      <c r="D21" s="6" t="s">
        <v>249</v>
      </c>
      <c r="E21" s="7" t="s">
        <v>207</v>
      </c>
      <c r="F21" s="47" t="s">
        <v>0</v>
      </c>
      <c r="G21" s="7"/>
      <c r="H21" s="62"/>
      <c r="I21" s="63"/>
      <c r="J21" s="63"/>
      <c r="K21" s="63"/>
      <c r="L21" s="63"/>
      <c r="M21" s="75">
        <v>1</v>
      </c>
      <c r="N21" s="63"/>
      <c r="O21" s="63"/>
      <c r="P21" s="63"/>
      <c r="Q21" s="63"/>
      <c r="R21" s="63"/>
      <c r="S21" s="49">
        <v>1</v>
      </c>
      <c r="T21" s="83" t="s">
        <v>100</v>
      </c>
      <c r="U21" s="83" t="s">
        <v>108</v>
      </c>
    </row>
    <row r="22" spans="1:21" ht="12" customHeight="1">
      <c r="A22" s="110">
        <v>18</v>
      </c>
      <c r="B22" s="66" t="s">
        <v>240</v>
      </c>
      <c r="C22" s="6" t="s">
        <v>90</v>
      </c>
      <c r="D22" s="6" t="s">
        <v>253</v>
      </c>
      <c r="E22" s="7" t="s">
        <v>207</v>
      </c>
      <c r="F22" s="47" t="s">
        <v>0</v>
      </c>
      <c r="G22" s="7">
        <v>1</v>
      </c>
      <c r="H22" s="62"/>
      <c r="I22" s="63">
        <v>1</v>
      </c>
      <c r="J22" s="63"/>
      <c r="K22" s="63"/>
      <c r="L22" s="63"/>
      <c r="M22" s="75"/>
      <c r="N22" s="63"/>
      <c r="O22" s="63"/>
      <c r="P22" s="63">
        <v>1</v>
      </c>
      <c r="Q22" s="63"/>
      <c r="R22" s="63"/>
      <c r="S22" s="49">
        <v>1</v>
      </c>
      <c r="T22" s="83" t="s">
        <v>100</v>
      </c>
      <c r="U22" s="83" t="s">
        <v>108</v>
      </c>
    </row>
    <row r="23" spans="1:21" ht="12" hidden="1" customHeight="1">
      <c r="A23" s="110">
        <v>19</v>
      </c>
      <c r="B23" s="66" t="s">
        <v>240</v>
      </c>
      <c r="C23" s="6" t="s">
        <v>242</v>
      </c>
      <c r="D23" s="6" t="s">
        <v>248</v>
      </c>
      <c r="E23" s="7" t="s">
        <v>207</v>
      </c>
      <c r="F23" s="47" t="s">
        <v>0</v>
      </c>
      <c r="G23" s="7"/>
      <c r="H23" s="62"/>
      <c r="I23" s="63"/>
      <c r="J23" s="63"/>
      <c r="K23" s="63"/>
      <c r="L23" s="63"/>
      <c r="M23" s="75">
        <v>1</v>
      </c>
      <c r="N23" s="63"/>
      <c r="O23" s="63"/>
      <c r="P23" s="63"/>
      <c r="Q23" s="63"/>
      <c r="R23" s="63"/>
      <c r="S23" s="49">
        <v>1</v>
      </c>
      <c r="T23" s="83" t="s">
        <v>50</v>
      </c>
      <c r="U23" s="83" t="s">
        <v>108</v>
      </c>
    </row>
    <row r="24" spans="1:21" ht="12" hidden="1" customHeight="1">
      <c r="A24" s="110">
        <v>20</v>
      </c>
      <c r="B24" s="66" t="s">
        <v>239</v>
      </c>
      <c r="C24" s="6" t="s">
        <v>244</v>
      </c>
      <c r="D24" s="6" t="s">
        <v>247</v>
      </c>
      <c r="E24" s="7" t="s">
        <v>207</v>
      </c>
      <c r="F24" s="47" t="s">
        <v>0</v>
      </c>
      <c r="G24" s="7"/>
      <c r="H24" s="62"/>
      <c r="I24" s="63"/>
      <c r="J24" s="63"/>
      <c r="K24" s="63"/>
      <c r="L24" s="63"/>
      <c r="M24" s="75">
        <v>1</v>
      </c>
      <c r="N24" s="63"/>
      <c r="O24" s="63"/>
      <c r="P24" s="63"/>
      <c r="Q24" s="63"/>
      <c r="R24" s="63"/>
      <c r="S24" s="49">
        <v>1</v>
      </c>
      <c r="T24" s="83" t="s">
        <v>101</v>
      </c>
      <c r="U24" s="83" t="s">
        <v>108</v>
      </c>
    </row>
    <row r="25" spans="1:21" ht="12" customHeight="1">
      <c r="A25" s="110">
        <v>21</v>
      </c>
      <c r="B25" s="66" t="s">
        <v>239</v>
      </c>
      <c r="C25" s="6" t="s">
        <v>245</v>
      </c>
      <c r="D25" s="6" t="s">
        <v>253</v>
      </c>
      <c r="E25" s="7" t="s">
        <v>207</v>
      </c>
      <c r="F25" s="47" t="s">
        <v>89</v>
      </c>
      <c r="G25" s="7">
        <v>1</v>
      </c>
      <c r="H25" s="62">
        <v>1</v>
      </c>
      <c r="I25" s="63"/>
      <c r="J25" s="63"/>
      <c r="K25" s="63"/>
      <c r="L25" s="63"/>
      <c r="M25" s="75"/>
      <c r="N25" s="63">
        <v>1</v>
      </c>
      <c r="O25" s="63"/>
      <c r="P25" s="63"/>
      <c r="Q25" s="63"/>
      <c r="R25" s="63"/>
      <c r="S25" s="49"/>
      <c r="T25" s="83" t="s">
        <v>99</v>
      </c>
      <c r="U25" s="83" t="s">
        <v>50</v>
      </c>
    </row>
    <row r="26" spans="1:21" ht="12" customHeight="1">
      <c r="A26" s="110">
        <v>22</v>
      </c>
      <c r="B26" s="66" t="s">
        <v>240</v>
      </c>
      <c r="C26" s="6" t="s">
        <v>244</v>
      </c>
      <c r="D26" s="6" t="s">
        <v>249</v>
      </c>
      <c r="E26" s="7" t="s">
        <v>207</v>
      </c>
      <c r="F26" s="47" t="s">
        <v>0</v>
      </c>
      <c r="G26" s="7">
        <v>1</v>
      </c>
      <c r="H26" s="62"/>
      <c r="I26" s="63">
        <v>1</v>
      </c>
      <c r="J26" s="63"/>
      <c r="K26" s="63"/>
      <c r="L26" s="63"/>
      <c r="M26" s="75"/>
      <c r="N26" s="63"/>
      <c r="O26" s="63"/>
      <c r="P26" s="63"/>
      <c r="Q26" s="63"/>
      <c r="R26" s="63"/>
      <c r="S26" s="49">
        <v>1</v>
      </c>
      <c r="T26" s="83" t="s">
        <v>50</v>
      </c>
      <c r="U26" s="83" t="s">
        <v>108</v>
      </c>
    </row>
    <row r="27" spans="1:21" ht="12" customHeight="1">
      <c r="A27" s="110">
        <v>23</v>
      </c>
      <c r="B27" s="66" t="s">
        <v>240</v>
      </c>
      <c r="C27" s="6" t="s">
        <v>90</v>
      </c>
      <c r="D27" s="6" t="s">
        <v>247</v>
      </c>
      <c r="E27" s="7" t="s">
        <v>207</v>
      </c>
      <c r="F27" s="47" t="s">
        <v>0</v>
      </c>
      <c r="G27" s="7">
        <v>1</v>
      </c>
      <c r="H27" s="62">
        <v>1</v>
      </c>
      <c r="I27" s="63"/>
      <c r="J27" s="63"/>
      <c r="K27" s="63"/>
      <c r="L27" s="63"/>
      <c r="M27" s="75"/>
      <c r="N27" s="63"/>
      <c r="O27" s="63"/>
      <c r="P27" s="63"/>
      <c r="Q27" s="63"/>
      <c r="R27" s="63"/>
      <c r="S27" s="49">
        <v>1</v>
      </c>
      <c r="T27" s="83" t="s">
        <v>100</v>
      </c>
      <c r="U27" s="83" t="s">
        <v>108</v>
      </c>
    </row>
    <row r="28" spans="1:21" ht="12" customHeight="1">
      <c r="A28" s="110">
        <v>24</v>
      </c>
      <c r="B28" s="66" t="s">
        <v>240</v>
      </c>
      <c r="C28" s="6" t="s">
        <v>244</v>
      </c>
      <c r="D28" s="6" t="s">
        <v>249</v>
      </c>
      <c r="E28" s="7" t="s">
        <v>207</v>
      </c>
      <c r="F28" s="47" t="s">
        <v>0</v>
      </c>
      <c r="G28" s="7">
        <v>1</v>
      </c>
      <c r="H28" s="62"/>
      <c r="I28" s="63">
        <v>1</v>
      </c>
      <c r="J28" s="63"/>
      <c r="K28" s="63"/>
      <c r="L28" s="63"/>
      <c r="M28" s="75"/>
      <c r="N28" s="63"/>
      <c r="O28" s="63"/>
      <c r="P28" s="63"/>
      <c r="Q28" s="63"/>
      <c r="R28" s="63"/>
      <c r="S28" s="49">
        <v>1</v>
      </c>
      <c r="T28" s="83" t="s">
        <v>50</v>
      </c>
      <c r="U28" s="83" t="s">
        <v>108</v>
      </c>
    </row>
    <row r="29" spans="1:21" ht="12" customHeight="1">
      <c r="A29" s="110">
        <v>25</v>
      </c>
      <c r="B29" s="66" t="s">
        <v>240</v>
      </c>
      <c r="C29" s="6" t="s">
        <v>244</v>
      </c>
      <c r="D29" s="6" t="s">
        <v>250</v>
      </c>
      <c r="E29" s="7" t="s">
        <v>207</v>
      </c>
      <c r="F29" s="47" t="s">
        <v>0</v>
      </c>
      <c r="G29" s="7">
        <v>1</v>
      </c>
      <c r="H29" s="62"/>
      <c r="I29" s="63">
        <v>1</v>
      </c>
      <c r="J29" s="63"/>
      <c r="K29" s="63"/>
      <c r="L29" s="63"/>
      <c r="M29" s="75"/>
      <c r="N29" s="63"/>
      <c r="O29" s="63"/>
      <c r="P29" s="63"/>
      <c r="Q29" s="63"/>
      <c r="R29" s="63"/>
      <c r="S29" s="49">
        <v>1</v>
      </c>
      <c r="T29" s="83" t="s">
        <v>50</v>
      </c>
      <c r="U29" s="83" t="s">
        <v>108</v>
      </c>
    </row>
    <row r="30" spans="1:21" ht="12" customHeight="1">
      <c r="A30" s="110">
        <v>26</v>
      </c>
      <c r="B30" s="66" t="s">
        <v>235</v>
      </c>
      <c r="C30" s="6" t="s">
        <v>244</v>
      </c>
      <c r="D30" s="6" t="s">
        <v>250</v>
      </c>
      <c r="E30" s="7" t="s">
        <v>207</v>
      </c>
      <c r="F30" s="47" t="s">
        <v>0</v>
      </c>
      <c r="G30" s="7">
        <v>1</v>
      </c>
      <c r="H30" s="62">
        <v>1</v>
      </c>
      <c r="I30" s="63"/>
      <c r="J30" s="63"/>
      <c r="K30" s="63"/>
      <c r="L30" s="63"/>
      <c r="M30" s="75"/>
      <c r="N30" s="63">
        <v>1</v>
      </c>
      <c r="O30" s="63"/>
      <c r="P30" s="63"/>
      <c r="Q30" s="63"/>
      <c r="R30" s="63"/>
      <c r="S30" s="49"/>
      <c r="T30" s="83" t="s">
        <v>74</v>
      </c>
      <c r="U30" s="83" t="s">
        <v>112</v>
      </c>
    </row>
    <row r="31" spans="1:21" ht="12" customHeight="1">
      <c r="A31" s="110">
        <v>27</v>
      </c>
      <c r="B31" s="66" t="s">
        <v>240</v>
      </c>
      <c r="C31" s="6" t="s">
        <v>244</v>
      </c>
      <c r="D31" s="6" t="s">
        <v>251</v>
      </c>
      <c r="E31" s="7" t="s">
        <v>207</v>
      </c>
      <c r="F31" s="47" t="s">
        <v>89</v>
      </c>
      <c r="G31" s="7">
        <v>1</v>
      </c>
      <c r="H31" s="62"/>
      <c r="I31" s="63">
        <v>1</v>
      </c>
      <c r="J31" s="63"/>
      <c r="K31" s="63"/>
      <c r="L31" s="63"/>
      <c r="M31" s="75"/>
      <c r="N31" s="63"/>
      <c r="O31" s="63"/>
      <c r="P31" s="63"/>
      <c r="Q31" s="63"/>
      <c r="R31" s="63"/>
      <c r="S31" s="49">
        <v>1</v>
      </c>
      <c r="T31" s="83" t="s">
        <v>100</v>
      </c>
      <c r="U31" s="83" t="s">
        <v>108</v>
      </c>
    </row>
    <row r="32" spans="1:21" ht="12" hidden="1" customHeight="1">
      <c r="A32" s="110">
        <v>28</v>
      </c>
      <c r="B32" s="66" t="s">
        <v>235</v>
      </c>
      <c r="C32" s="6" t="s">
        <v>244</v>
      </c>
      <c r="D32" s="6" t="s">
        <v>248</v>
      </c>
      <c r="E32" s="7" t="s">
        <v>207</v>
      </c>
      <c r="F32" s="47" t="s">
        <v>0</v>
      </c>
      <c r="G32" s="7"/>
      <c r="H32" s="62"/>
      <c r="I32" s="63"/>
      <c r="J32" s="63"/>
      <c r="K32" s="63"/>
      <c r="L32" s="63"/>
      <c r="M32" s="75">
        <v>1</v>
      </c>
      <c r="N32" s="63"/>
      <c r="O32" s="63"/>
      <c r="P32" s="63"/>
      <c r="Q32" s="63"/>
      <c r="R32" s="63"/>
      <c r="S32" s="49">
        <v>1</v>
      </c>
      <c r="T32" s="83" t="s">
        <v>112</v>
      </c>
      <c r="U32" s="83" t="s">
        <v>50</v>
      </c>
    </row>
    <row r="33" spans="1:21" ht="12" hidden="1" customHeight="1">
      <c r="A33" s="110">
        <v>29</v>
      </c>
      <c r="B33" s="66" t="s">
        <v>235</v>
      </c>
      <c r="C33" s="6" t="s">
        <v>244</v>
      </c>
      <c r="D33" s="6" t="s">
        <v>247</v>
      </c>
      <c r="E33" s="7" t="s">
        <v>207</v>
      </c>
      <c r="F33" s="47" t="s">
        <v>0</v>
      </c>
      <c r="G33" s="7"/>
      <c r="H33" s="62"/>
      <c r="I33" s="63"/>
      <c r="J33" s="63"/>
      <c r="K33" s="63"/>
      <c r="L33" s="63"/>
      <c r="M33" s="75">
        <v>1</v>
      </c>
      <c r="N33" s="63"/>
      <c r="O33" s="63"/>
      <c r="P33" s="63"/>
      <c r="Q33" s="63"/>
      <c r="R33" s="63"/>
      <c r="S33" s="49">
        <v>1</v>
      </c>
      <c r="T33" s="83" t="s">
        <v>74</v>
      </c>
      <c r="U33" s="83" t="s">
        <v>50</v>
      </c>
    </row>
    <row r="34" spans="1:21" ht="12" customHeight="1">
      <c r="A34" s="110">
        <v>30</v>
      </c>
      <c r="B34" s="66" t="s">
        <v>239</v>
      </c>
      <c r="C34" s="6" t="s">
        <v>243</v>
      </c>
      <c r="D34" s="6" t="s">
        <v>247</v>
      </c>
      <c r="E34" s="7" t="s">
        <v>207</v>
      </c>
      <c r="F34" s="47" t="s">
        <v>89</v>
      </c>
      <c r="G34" s="7">
        <v>1</v>
      </c>
      <c r="H34" s="62">
        <v>1</v>
      </c>
      <c r="I34" s="63"/>
      <c r="J34" s="63"/>
      <c r="K34" s="63"/>
      <c r="L34" s="63"/>
      <c r="M34" s="75"/>
      <c r="N34" s="63"/>
      <c r="O34" s="63"/>
      <c r="P34" s="63"/>
      <c r="Q34" s="63"/>
      <c r="R34" s="63"/>
      <c r="S34" s="49">
        <v>1</v>
      </c>
      <c r="T34" s="83" t="s">
        <v>98</v>
      </c>
      <c r="U34" s="83" t="s">
        <v>108</v>
      </c>
    </row>
    <row r="35" spans="1:21" ht="12" hidden="1" customHeight="1">
      <c r="A35" s="110">
        <v>31</v>
      </c>
      <c r="B35" s="66" t="s">
        <v>235</v>
      </c>
      <c r="C35" s="6" t="s">
        <v>244</v>
      </c>
      <c r="D35" s="6" t="s">
        <v>248</v>
      </c>
      <c r="E35" s="7" t="s">
        <v>207</v>
      </c>
      <c r="F35" s="47" t="s">
        <v>89</v>
      </c>
      <c r="G35" s="7"/>
      <c r="H35" s="62"/>
      <c r="I35" s="63"/>
      <c r="J35" s="63"/>
      <c r="K35" s="63"/>
      <c r="L35" s="63"/>
      <c r="M35" s="75">
        <v>1</v>
      </c>
      <c r="N35" s="63"/>
      <c r="O35" s="63"/>
      <c r="P35" s="63"/>
      <c r="Q35" s="63"/>
      <c r="R35" s="63"/>
      <c r="S35" s="49">
        <v>1</v>
      </c>
      <c r="T35" s="83" t="s">
        <v>74</v>
      </c>
      <c r="U35" s="83" t="s">
        <v>50</v>
      </c>
    </row>
    <row r="36" spans="1:21" ht="12" customHeight="1">
      <c r="A36" s="110">
        <v>32</v>
      </c>
      <c r="B36" s="66" t="s">
        <v>240</v>
      </c>
      <c r="C36" s="6" t="s">
        <v>244</v>
      </c>
      <c r="D36" s="6" t="s">
        <v>252</v>
      </c>
      <c r="E36" s="7" t="s">
        <v>207</v>
      </c>
      <c r="F36" s="47" t="s">
        <v>89</v>
      </c>
      <c r="G36" s="7">
        <v>1</v>
      </c>
      <c r="H36" s="62"/>
      <c r="I36" s="63">
        <v>1</v>
      </c>
      <c r="J36" s="63"/>
      <c r="K36" s="63"/>
      <c r="L36" s="63"/>
      <c r="M36" s="75"/>
      <c r="N36" s="63"/>
      <c r="O36" s="63"/>
      <c r="P36" s="63"/>
      <c r="Q36" s="63"/>
      <c r="R36" s="63"/>
      <c r="S36" s="49">
        <v>1</v>
      </c>
      <c r="T36" s="83" t="s">
        <v>50</v>
      </c>
      <c r="U36" s="83" t="s">
        <v>108</v>
      </c>
    </row>
    <row r="37" spans="1:21" ht="12" hidden="1" customHeight="1">
      <c r="A37" s="110">
        <v>33</v>
      </c>
      <c r="B37" s="66" t="s">
        <v>240</v>
      </c>
      <c r="C37" s="6" t="s">
        <v>244</v>
      </c>
      <c r="D37" s="6" t="s">
        <v>249</v>
      </c>
      <c r="E37" s="7" t="s">
        <v>207</v>
      </c>
      <c r="F37" s="47" t="s">
        <v>90</v>
      </c>
      <c r="G37" s="7"/>
      <c r="H37" s="62"/>
      <c r="I37" s="63"/>
      <c r="J37" s="63"/>
      <c r="K37" s="63"/>
      <c r="L37" s="63"/>
      <c r="M37" s="75">
        <v>1</v>
      </c>
      <c r="N37" s="63"/>
      <c r="O37" s="63"/>
      <c r="P37" s="63"/>
      <c r="Q37" s="63"/>
      <c r="R37" s="63"/>
      <c r="S37" s="49">
        <v>1</v>
      </c>
      <c r="T37" s="83" t="s">
        <v>100</v>
      </c>
      <c r="U37" s="83" t="s">
        <v>108</v>
      </c>
    </row>
    <row r="38" spans="1:21" ht="12" customHeight="1">
      <c r="A38" s="110">
        <v>34</v>
      </c>
      <c r="B38" s="66" t="s">
        <v>240</v>
      </c>
      <c r="C38" s="6" t="s">
        <v>244</v>
      </c>
      <c r="D38" s="6" t="s">
        <v>248</v>
      </c>
      <c r="E38" s="7" t="s">
        <v>207</v>
      </c>
      <c r="F38" s="47" t="s">
        <v>0</v>
      </c>
      <c r="G38" s="7">
        <v>1</v>
      </c>
      <c r="H38" s="62"/>
      <c r="I38" s="63">
        <v>1</v>
      </c>
      <c r="J38" s="63"/>
      <c r="K38" s="63"/>
      <c r="L38" s="63"/>
      <c r="M38" s="75"/>
      <c r="N38" s="63"/>
      <c r="O38" s="63"/>
      <c r="P38" s="63"/>
      <c r="Q38" s="63"/>
      <c r="R38" s="63"/>
      <c r="S38" s="49">
        <v>1</v>
      </c>
      <c r="T38" s="83" t="s">
        <v>100</v>
      </c>
      <c r="U38" s="83" t="s">
        <v>108</v>
      </c>
    </row>
    <row r="39" spans="1:21" ht="12" customHeight="1">
      <c r="A39" s="110">
        <v>35</v>
      </c>
      <c r="B39" s="66" t="s">
        <v>235</v>
      </c>
      <c r="C39" s="6" t="s">
        <v>244</v>
      </c>
      <c r="D39" s="6" t="s">
        <v>249</v>
      </c>
      <c r="E39" s="7" t="s">
        <v>207</v>
      </c>
      <c r="F39" s="47" t="s">
        <v>0</v>
      </c>
      <c r="G39" s="7">
        <v>1</v>
      </c>
      <c r="H39" s="62">
        <v>1</v>
      </c>
      <c r="I39" s="63"/>
      <c r="J39" s="63"/>
      <c r="K39" s="63"/>
      <c r="L39" s="63"/>
      <c r="M39" s="75"/>
      <c r="N39" s="63">
        <v>1</v>
      </c>
      <c r="O39" s="63"/>
      <c r="P39" s="63"/>
      <c r="Q39" s="63"/>
      <c r="R39" s="63"/>
      <c r="S39" s="49"/>
      <c r="T39" s="83" t="s">
        <v>74</v>
      </c>
      <c r="U39" s="83" t="s">
        <v>50</v>
      </c>
    </row>
    <row r="40" spans="1:21" ht="12" customHeight="1">
      <c r="A40" s="110">
        <v>36</v>
      </c>
      <c r="B40" s="66" t="s">
        <v>293</v>
      </c>
      <c r="C40" s="6" t="s">
        <v>244</v>
      </c>
      <c r="D40" s="6" t="s">
        <v>247</v>
      </c>
      <c r="E40" s="7" t="s">
        <v>207</v>
      </c>
      <c r="F40" s="47" t="s">
        <v>0</v>
      </c>
      <c r="G40" s="7">
        <v>1</v>
      </c>
      <c r="H40" s="62"/>
      <c r="I40" s="63">
        <v>1</v>
      </c>
      <c r="J40" s="63"/>
      <c r="K40" s="63"/>
      <c r="L40" s="63"/>
      <c r="M40" s="75"/>
      <c r="N40" s="63"/>
      <c r="O40" s="63"/>
      <c r="P40" s="63"/>
      <c r="Q40" s="63"/>
      <c r="R40" s="63"/>
      <c r="S40" s="49">
        <v>1</v>
      </c>
      <c r="T40" s="83" t="s">
        <v>50</v>
      </c>
      <c r="U40" s="83" t="s">
        <v>108</v>
      </c>
    </row>
    <row r="41" spans="1:21" ht="12" customHeight="1">
      <c r="A41" s="110">
        <v>37</v>
      </c>
      <c r="B41" s="66" t="s">
        <v>293</v>
      </c>
      <c r="C41" s="6" t="s">
        <v>244</v>
      </c>
      <c r="D41" s="6" t="s">
        <v>247</v>
      </c>
      <c r="E41" s="7" t="s">
        <v>207</v>
      </c>
      <c r="F41" s="47" t="s">
        <v>0</v>
      </c>
      <c r="G41" s="7">
        <v>1</v>
      </c>
      <c r="H41" s="62"/>
      <c r="I41" s="63">
        <v>1</v>
      </c>
      <c r="J41" s="63"/>
      <c r="K41" s="63"/>
      <c r="L41" s="63"/>
      <c r="M41" s="75"/>
      <c r="N41" s="63"/>
      <c r="O41" s="63"/>
      <c r="P41" s="63"/>
      <c r="Q41" s="63"/>
      <c r="R41" s="63"/>
      <c r="S41" s="49">
        <v>1</v>
      </c>
      <c r="T41" s="83" t="s">
        <v>50</v>
      </c>
      <c r="U41" s="83" t="s">
        <v>108</v>
      </c>
    </row>
    <row r="42" spans="1:21" ht="12" hidden="1" customHeight="1">
      <c r="A42" s="110">
        <v>38</v>
      </c>
      <c r="B42" s="66" t="s">
        <v>293</v>
      </c>
      <c r="C42" s="6" t="s">
        <v>244</v>
      </c>
      <c r="D42" s="6" t="s">
        <v>249</v>
      </c>
      <c r="E42" s="7" t="s">
        <v>207</v>
      </c>
      <c r="F42" s="47" t="s">
        <v>0</v>
      </c>
      <c r="G42" s="7"/>
      <c r="H42" s="62"/>
      <c r="I42" s="63"/>
      <c r="J42" s="63"/>
      <c r="K42" s="63"/>
      <c r="L42" s="63"/>
      <c r="M42" s="75">
        <v>1</v>
      </c>
      <c r="N42" s="63"/>
      <c r="O42" s="63"/>
      <c r="P42" s="63"/>
      <c r="Q42" s="63"/>
      <c r="R42" s="63"/>
      <c r="S42" s="49">
        <v>1</v>
      </c>
      <c r="T42" s="83" t="s">
        <v>101</v>
      </c>
      <c r="U42" s="83" t="s">
        <v>108</v>
      </c>
    </row>
    <row r="43" spans="1:21" ht="12" hidden="1" customHeight="1">
      <c r="A43" s="110">
        <v>39</v>
      </c>
      <c r="B43" s="66" t="s">
        <v>235</v>
      </c>
      <c r="C43" s="6" t="s">
        <v>244</v>
      </c>
      <c r="D43" s="6" t="s">
        <v>249</v>
      </c>
      <c r="E43" s="7" t="s">
        <v>207</v>
      </c>
      <c r="F43" s="47" t="s">
        <v>0</v>
      </c>
      <c r="G43" s="7"/>
      <c r="H43" s="62"/>
      <c r="I43" s="63"/>
      <c r="J43" s="63"/>
      <c r="K43" s="63"/>
      <c r="L43" s="63"/>
      <c r="M43" s="75">
        <v>1</v>
      </c>
      <c r="N43" s="63"/>
      <c r="O43" s="63"/>
      <c r="P43" s="63"/>
      <c r="Q43" s="63"/>
      <c r="R43" s="63"/>
      <c r="S43" s="49">
        <v>1</v>
      </c>
      <c r="T43" s="83" t="s">
        <v>74</v>
      </c>
      <c r="U43" s="83" t="s">
        <v>50</v>
      </c>
    </row>
    <row r="44" spans="1:21" ht="12" hidden="1" customHeight="1">
      <c r="A44" s="110">
        <v>40</v>
      </c>
      <c r="B44" s="66" t="s">
        <v>235</v>
      </c>
      <c r="C44" s="6" t="s">
        <v>242</v>
      </c>
      <c r="D44" s="6" t="s">
        <v>250</v>
      </c>
      <c r="E44" s="7" t="s">
        <v>207</v>
      </c>
      <c r="F44" s="47" t="s">
        <v>89</v>
      </c>
      <c r="G44" s="7"/>
      <c r="H44" s="62"/>
      <c r="I44" s="63"/>
      <c r="J44" s="63"/>
      <c r="K44" s="63"/>
      <c r="L44" s="63"/>
      <c r="M44" s="75">
        <v>1</v>
      </c>
      <c r="N44" s="63"/>
      <c r="O44" s="63"/>
      <c r="P44" s="63"/>
      <c r="Q44" s="63"/>
      <c r="R44" s="63"/>
      <c r="S44" s="49">
        <v>1</v>
      </c>
      <c r="T44" s="83" t="s">
        <v>74</v>
      </c>
      <c r="U44" s="83" t="s">
        <v>50</v>
      </c>
    </row>
    <row r="45" spans="1:21" ht="12" customHeight="1">
      <c r="A45" s="110">
        <v>41</v>
      </c>
      <c r="B45" s="66" t="s">
        <v>240</v>
      </c>
      <c r="C45" s="6" t="s">
        <v>244</v>
      </c>
      <c r="D45" s="6" t="s">
        <v>248</v>
      </c>
      <c r="E45" s="7" t="s">
        <v>207</v>
      </c>
      <c r="F45" s="47" t="s">
        <v>89</v>
      </c>
      <c r="G45" s="7">
        <v>1</v>
      </c>
      <c r="H45" s="62"/>
      <c r="I45" s="63">
        <v>1</v>
      </c>
      <c r="J45" s="63"/>
      <c r="K45" s="63"/>
      <c r="L45" s="63"/>
      <c r="M45" s="75"/>
      <c r="N45" s="63"/>
      <c r="O45" s="63"/>
      <c r="P45" s="63"/>
      <c r="Q45" s="63"/>
      <c r="R45" s="63"/>
      <c r="S45" s="49">
        <v>1</v>
      </c>
      <c r="T45" s="83" t="s">
        <v>50</v>
      </c>
      <c r="U45" s="83" t="s">
        <v>108</v>
      </c>
    </row>
    <row r="46" spans="1:21" ht="12" hidden="1" customHeight="1">
      <c r="A46" s="110">
        <v>42</v>
      </c>
      <c r="B46" s="66" t="s">
        <v>235</v>
      </c>
      <c r="C46" s="6" t="s">
        <v>242</v>
      </c>
      <c r="D46" s="6" t="s">
        <v>249</v>
      </c>
      <c r="E46" s="7" t="s">
        <v>207</v>
      </c>
      <c r="F46" s="47" t="s">
        <v>0</v>
      </c>
      <c r="G46" s="7"/>
      <c r="H46" s="62"/>
      <c r="I46" s="63"/>
      <c r="J46" s="63"/>
      <c r="K46" s="63"/>
      <c r="L46" s="63"/>
      <c r="M46" s="75">
        <v>1</v>
      </c>
      <c r="N46" s="63"/>
      <c r="O46" s="63"/>
      <c r="P46" s="63"/>
      <c r="Q46" s="63"/>
      <c r="R46" s="63"/>
      <c r="S46" s="49">
        <v>1</v>
      </c>
      <c r="T46" s="83" t="s">
        <v>101</v>
      </c>
      <c r="U46" s="83" t="s">
        <v>50</v>
      </c>
    </row>
    <row r="47" spans="1:21" ht="12" customHeight="1">
      <c r="A47" s="110">
        <v>43</v>
      </c>
      <c r="B47" s="66" t="s">
        <v>235</v>
      </c>
      <c r="C47" s="6" t="s">
        <v>245</v>
      </c>
      <c r="D47" s="6" t="s">
        <v>250</v>
      </c>
      <c r="E47" s="7" t="s">
        <v>207</v>
      </c>
      <c r="F47" s="47" t="s">
        <v>0</v>
      </c>
      <c r="G47" s="7">
        <v>1</v>
      </c>
      <c r="H47" s="62">
        <v>1</v>
      </c>
      <c r="I47" s="63"/>
      <c r="J47" s="63">
        <v>1</v>
      </c>
      <c r="K47" s="63"/>
      <c r="L47" s="63"/>
      <c r="M47" s="75"/>
      <c r="N47" s="63">
        <v>1</v>
      </c>
      <c r="O47" s="63"/>
      <c r="P47" s="63">
        <v>1</v>
      </c>
      <c r="Q47" s="63"/>
      <c r="R47" s="63"/>
      <c r="S47" s="49"/>
      <c r="T47" s="83" t="s">
        <v>98</v>
      </c>
      <c r="U47" s="83" t="s">
        <v>50</v>
      </c>
    </row>
    <row r="48" spans="1:21" ht="12" customHeight="1">
      <c r="A48" s="110">
        <v>44</v>
      </c>
      <c r="B48" s="66" t="s">
        <v>239</v>
      </c>
      <c r="C48" s="6" t="s">
        <v>243</v>
      </c>
      <c r="D48" s="6" t="s">
        <v>251</v>
      </c>
      <c r="E48" s="7" t="s">
        <v>207</v>
      </c>
      <c r="F48" s="47" t="s">
        <v>89</v>
      </c>
      <c r="G48" s="7">
        <v>1</v>
      </c>
      <c r="H48" s="62">
        <v>1</v>
      </c>
      <c r="I48" s="63">
        <v>1</v>
      </c>
      <c r="J48" s="63"/>
      <c r="K48" s="63"/>
      <c r="L48" s="63"/>
      <c r="M48" s="75"/>
      <c r="N48" s="63"/>
      <c r="O48" s="63"/>
      <c r="P48" s="63"/>
      <c r="Q48" s="63"/>
      <c r="R48" s="63"/>
      <c r="S48" s="49">
        <v>1</v>
      </c>
      <c r="T48" s="83" t="s">
        <v>50</v>
      </c>
      <c r="U48" s="83" t="s">
        <v>108</v>
      </c>
    </row>
    <row r="49" spans="1:21" ht="12" customHeight="1">
      <c r="A49" s="110">
        <v>45</v>
      </c>
      <c r="B49" s="66" t="s">
        <v>235</v>
      </c>
      <c r="C49" s="6" t="s">
        <v>245</v>
      </c>
      <c r="D49" s="6" t="s">
        <v>248</v>
      </c>
      <c r="E49" s="7" t="s">
        <v>207</v>
      </c>
      <c r="F49" s="47" t="s">
        <v>89</v>
      </c>
      <c r="G49" s="7">
        <v>1</v>
      </c>
      <c r="H49" s="62">
        <v>1</v>
      </c>
      <c r="I49" s="63"/>
      <c r="J49" s="63"/>
      <c r="K49" s="63"/>
      <c r="L49" s="63"/>
      <c r="M49" s="75"/>
      <c r="N49" s="63"/>
      <c r="O49" s="63"/>
      <c r="P49" s="63"/>
      <c r="Q49" s="63"/>
      <c r="R49" s="63"/>
      <c r="S49" s="49">
        <v>1</v>
      </c>
      <c r="T49" s="83" t="s">
        <v>101</v>
      </c>
      <c r="U49" s="83" t="s">
        <v>108</v>
      </c>
    </row>
    <row r="50" spans="1:21" ht="12" customHeight="1">
      <c r="A50" s="110">
        <v>46</v>
      </c>
      <c r="B50" s="66" t="s">
        <v>235</v>
      </c>
      <c r="C50" s="6" t="s">
        <v>245</v>
      </c>
      <c r="D50" s="6" t="s">
        <v>248</v>
      </c>
      <c r="E50" s="7" t="s">
        <v>207</v>
      </c>
      <c r="F50" s="47" t="s">
        <v>89</v>
      </c>
      <c r="G50" s="7">
        <v>1</v>
      </c>
      <c r="H50" s="62">
        <v>1</v>
      </c>
      <c r="I50" s="63"/>
      <c r="J50" s="63"/>
      <c r="K50" s="63"/>
      <c r="L50" s="63"/>
      <c r="M50" s="75"/>
      <c r="N50" s="63">
        <v>1</v>
      </c>
      <c r="O50" s="63"/>
      <c r="P50" s="63"/>
      <c r="Q50" s="63"/>
      <c r="R50" s="63"/>
      <c r="S50" s="49"/>
      <c r="T50" s="83" t="s">
        <v>74</v>
      </c>
      <c r="U50" s="83" t="s">
        <v>50</v>
      </c>
    </row>
    <row r="51" spans="1:21" ht="12" customHeight="1">
      <c r="A51" s="110">
        <v>47</v>
      </c>
      <c r="B51" s="66" t="s">
        <v>240</v>
      </c>
      <c r="C51" s="6" t="s">
        <v>244</v>
      </c>
      <c r="D51" s="6" t="s">
        <v>253</v>
      </c>
      <c r="E51" s="7" t="s">
        <v>207</v>
      </c>
      <c r="F51" s="47" t="s">
        <v>0</v>
      </c>
      <c r="G51" s="7">
        <v>1</v>
      </c>
      <c r="H51" s="62"/>
      <c r="I51" s="63">
        <v>1</v>
      </c>
      <c r="J51" s="63"/>
      <c r="K51" s="63"/>
      <c r="L51" s="63"/>
      <c r="M51" s="75"/>
      <c r="N51" s="63"/>
      <c r="O51" s="63"/>
      <c r="P51" s="63"/>
      <c r="Q51" s="63"/>
      <c r="R51" s="63"/>
      <c r="S51" s="49">
        <v>1</v>
      </c>
      <c r="T51" s="83" t="s">
        <v>100</v>
      </c>
      <c r="U51" s="83" t="s">
        <v>108</v>
      </c>
    </row>
    <row r="52" spans="1:21" ht="12" customHeight="1">
      <c r="A52" s="110">
        <v>48</v>
      </c>
      <c r="B52" s="66" t="s">
        <v>240</v>
      </c>
      <c r="C52" s="6" t="s">
        <v>244</v>
      </c>
      <c r="D52" s="6" t="s">
        <v>252</v>
      </c>
      <c r="E52" s="7" t="s">
        <v>207</v>
      </c>
      <c r="F52" s="47" t="s">
        <v>89</v>
      </c>
      <c r="G52" s="7">
        <v>1</v>
      </c>
      <c r="H52" s="62"/>
      <c r="I52" s="63">
        <v>1</v>
      </c>
      <c r="J52" s="63"/>
      <c r="K52" s="63"/>
      <c r="L52" s="63"/>
      <c r="M52" s="75"/>
      <c r="N52" s="63"/>
      <c r="O52" s="63"/>
      <c r="P52" s="63"/>
      <c r="Q52" s="63"/>
      <c r="R52" s="63"/>
      <c r="S52" s="49">
        <v>1</v>
      </c>
      <c r="T52" s="83" t="s">
        <v>100</v>
      </c>
      <c r="U52" s="83" t="s">
        <v>108</v>
      </c>
    </row>
    <row r="53" spans="1:21" ht="12" customHeight="1">
      <c r="A53" s="110">
        <v>49</v>
      </c>
      <c r="B53" s="66" t="s">
        <v>235</v>
      </c>
      <c r="C53" s="6" t="s">
        <v>244</v>
      </c>
      <c r="D53" s="6" t="s">
        <v>247</v>
      </c>
      <c r="E53" s="7" t="s">
        <v>208</v>
      </c>
      <c r="F53" s="47" t="s">
        <v>89</v>
      </c>
      <c r="G53" s="7">
        <v>1</v>
      </c>
      <c r="H53" s="62">
        <v>1</v>
      </c>
      <c r="I53" s="63"/>
      <c r="J53" s="63"/>
      <c r="K53" s="63"/>
      <c r="L53" s="63"/>
      <c r="M53" s="75"/>
      <c r="N53" s="63"/>
      <c r="O53" s="63"/>
      <c r="P53" s="63"/>
      <c r="Q53" s="63"/>
      <c r="R53" s="63"/>
      <c r="S53" s="49">
        <v>1</v>
      </c>
      <c r="T53" s="83" t="s">
        <v>101</v>
      </c>
      <c r="U53" s="83" t="s">
        <v>279</v>
      </c>
    </row>
    <row r="54" spans="1:21" ht="12" customHeight="1">
      <c r="A54" s="110">
        <v>50</v>
      </c>
      <c r="B54" s="66" t="s">
        <v>235</v>
      </c>
      <c r="C54" s="6" t="s">
        <v>244</v>
      </c>
      <c r="D54" s="6" t="s">
        <v>248</v>
      </c>
      <c r="E54" s="7" t="s">
        <v>208</v>
      </c>
      <c r="F54" s="47" t="s">
        <v>0</v>
      </c>
      <c r="G54" s="7">
        <v>1</v>
      </c>
      <c r="H54" s="62">
        <v>1</v>
      </c>
      <c r="I54" s="63"/>
      <c r="J54" s="63"/>
      <c r="K54" s="63"/>
      <c r="L54" s="63"/>
      <c r="M54" s="75"/>
      <c r="N54" s="63">
        <v>1</v>
      </c>
      <c r="O54" s="63"/>
      <c r="P54" s="63"/>
      <c r="Q54" s="63"/>
      <c r="R54" s="63"/>
      <c r="S54" s="49"/>
      <c r="T54" s="83" t="s">
        <v>101</v>
      </c>
      <c r="U54" s="83" t="s">
        <v>109</v>
      </c>
    </row>
    <row r="55" spans="1:21" ht="12" customHeight="1">
      <c r="A55" s="110">
        <v>51</v>
      </c>
      <c r="B55" s="66" t="s">
        <v>294</v>
      </c>
      <c r="C55" s="6" t="s">
        <v>243</v>
      </c>
      <c r="D55" s="6" t="s">
        <v>250</v>
      </c>
      <c r="E55" s="7" t="s">
        <v>208</v>
      </c>
      <c r="F55" s="47" t="s">
        <v>0</v>
      </c>
      <c r="G55" s="7">
        <v>1</v>
      </c>
      <c r="H55" s="62">
        <v>1</v>
      </c>
      <c r="I55" s="63">
        <v>1</v>
      </c>
      <c r="J55" s="63">
        <v>1</v>
      </c>
      <c r="K55" s="63"/>
      <c r="L55" s="63"/>
      <c r="M55" s="75"/>
      <c r="N55" s="63">
        <v>1</v>
      </c>
      <c r="O55" s="63">
        <v>1</v>
      </c>
      <c r="P55" s="63">
        <v>1</v>
      </c>
      <c r="Q55" s="63"/>
      <c r="R55" s="63"/>
      <c r="S55" s="49"/>
      <c r="T55" s="83" t="s">
        <v>74</v>
      </c>
      <c r="U55" s="83" t="s">
        <v>109</v>
      </c>
    </row>
    <row r="56" spans="1:21" ht="12" customHeight="1">
      <c r="A56" s="110">
        <v>52</v>
      </c>
      <c r="B56" s="66" t="s">
        <v>238</v>
      </c>
      <c r="C56" s="47" t="s">
        <v>245</v>
      </c>
      <c r="D56" s="6" t="s">
        <v>251</v>
      </c>
      <c r="E56" s="47" t="s">
        <v>208</v>
      </c>
      <c r="F56" s="47" t="s">
        <v>89</v>
      </c>
      <c r="G56" s="7">
        <v>1</v>
      </c>
      <c r="H56" s="62">
        <v>1</v>
      </c>
      <c r="I56" s="63">
        <v>1</v>
      </c>
      <c r="J56" s="63">
        <v>1</v>
      </c>
      <c r="K56" s="63"/>
      <c r="L56" s="63"/>
      <c r="M56" s="75"/>
      <c r="N56" s="63"/>
      <c r="O56" s="63"/>
      <c r="P56" s="63"/>
      <c r="Q56" s="63"/>
      <c r="R56" s="63"/>
      <c r="S56" s="49">
        <v>1</v>
      </c>
      <c r="T56" s="83" t="s">
        <v>100</v>
      </c>
      <c r="U56" s="83" t="s">
        <v>108</v>
      </c>
    </row>
    <row r="57" spans="1:21" ht="12" customHeight="1">
      <c r="A57" s="110">
        <v>53</v>
      </c>
      <c r="B57" s="66" t="s">
        <v>238</v>
      </c>
      <c r="C57" s="6" t="s">
        <v>243</v>
      </c>
      <c r="D57" s="6" t="s">
        <v>253</v>
      </c>
      <c r="E57" s="7" t="s">
        <v>208</v>
      </c>
      <c r="F57" s="47" t="s">
        <v>0</v>
      </c>
      <c r="G57" s="7">
        <v>1</v>
      </c>
      <c r="H57" s="62">
        <v>1</v>
      </c>
      <c r="I57" s="63">
        <v>1</v>
      </c>
      <c r="J57" s="63"/>
      <c r="K57" s="63">
        <v>1</v>
      </c>
      <c r="L57" s="63"/>
      <c r="M57" s="75"/>
      <c r="N57" s="63"/>
      <c r="O57" s="63"/>
      <c r="P57" s="63">
        <v>1</v>
      </c>
      <c r="Q57" s="63">
        <v>1</v>
      </c>
      <c r="R57" s="63"/>
      <c r="S57" s="49"/>
      <c r="T57" s="83" t="s">
        <v>50</v>
      </c>
      <c r="U57" s="83" t="s">
        <v>279</v>
      </c>
    </row>
    <row r="58" spans="1:21" ht="12" customHeight="1">
      <c r="A58" s="110">
        <v>54</v>
      </c>
      <c r="B58" s="66" t="s">
        <v>240</v>
      </c>
      <c r="C58" s="6" t="s">
        <v>244</v>
      </c>
      <c r="D58" s="6" t="s">
        <v>249</v>
      </c>
      <c r="E58" s="7" t="s">
        <v>208</v>
      </c>
      <c r="F58" s="47" t="s">
        <v>0</v>
      </c>
      <c r="G58" s="7">
        <v>1</v>
      </c>
      <c r="H58" s="62">
        <v>1</v>
      </c>
      <c r="I58" s="63">
        <v>1</v>
      </c>
      <c r="J58" s="63">
        <v>1</v>
      </c>
      <c r="K58" s="63">
        <v>1</v>
      </c>
      <c r="L58" s="63"/>
      <c r="M58" s="75"/>
      <c r="N58" s="63">
        <v>1</v>
      </c>
      <c r="O58" s="63">
        <v>1</v>
      </c>
      <c r="P58" s="63">
        <v>1</v>
      </c>
      <c r="Q58" s="63">
        <v>1</v>
      </c>
      <c r="R58" s="63"/>
      <c r="S58" s="49"/>
      <c r="T58" s="83" t="s">
        <v>98</v>
      </c>
      <c r="U58" s="83" t="s">
        <v>108</v>
      </c>
    </row>
    <row r="59" spans="1:21" ht="12" customHeight="1">
      <c r="A59" s="110">
        <v>55</v>
      </c>
      <c r="B59" s="66" t="s">
        <v>50</v>
      </c>
      <c r="C59" s="6" t="s">
        <v>243</v>
      </c>
      <c r="D59" s="6" t="s">
        <v>247</v>
      </c>
      <c r="E59" s="7" t="s">
        <v>208</v>
      </c>
      <c r="F59" s="47" t="s">
        <v>0</v>
      </c>
      <c r="G59" s="7">
        <v>1</v>
      </c>
      <c r="H59" s="62">
        <v>1</v>
      </c>
      <c r="I59" s="63"/>
      <c r="J59" s="63"/>
      <c r="K59" s="63"/>
      <c r="L59" s="63"/>
      <c r="M59" s="75"/>
      <c r="N59" s="63"/>
      <c r="O59" s="63"/>
      <c r="P59" s="63"/>
      <c r="Q59" s="63"/>
      <c r="R59" s="63"/>
      <c r="S59" s="49">
        <v>1</v>
      </c>
      <c r="T59" s="83" t="s">
        <v>98</v>
      </c>
      <c r="U59" s="83" t="s">
        <v>108</v>
      </c>
    </row>
    <row r="60" spans="1:21" ht="12" customHeight="1">
      <c r="A60" s="110">
        <v>56</v>
      </c>
      <c r="B60" s="66" t="s">
        <v>238</v>
      </c>
      <c r="C60" s="6" t="s">
        <v>245</v>
      </c>
      <c r="D60" s="6" t="s">
        <v>248</v>
      </c>
      <c r="E60" s="7" t="s">
        <v>208</v>
      </c>
      <c r="F60" s="47" t="s">
        <v>0</v>
      </c>
      <c r="G60" s="7">
        <v>1</v>
      </c>
      <c r="H60" s="62">
        <v>1</v>
      </c>
      <c r="I60" s="63"/>
      <c r="J60" s="63"/>
      <c r="K60" s="63">
        <v>1</v>
      </c>
      <c r="L60" s="63"/>
      <c r="M60" s="75"/>
      <c r="N60" s="63"/>
      <c r="O60" s="63"/>
      <c r="P60" s="63"/>
      <c r="Q60" s="63"/>
      <c r="R60" s="63"/>
      <c r="S60" s="49">
        <v>1</v>
      </c>
      <c r="T60" s="83" t="s">
        <v>50</v>
      </c>
      <c r="U60" s="83" t="s">
        <v>108</v>
      </c>
    </row>
    <row r="61" spans="1:21" ht="12" hidden="1" customHeight="1">
      <c r="A61" s="110">
        <v>57</v>
      </c>
      <c r="B61" s="66" t="s">
        <v>237</v>
      </c>
      <c r="C61" s="6" t="s">
        <v>245</v>
      </c>
      <c r="D61" s="6" t="s">
        <v>247</v>
      </c>
      <c r="E61" s="7" t="s">
        <v>208</v>
      </c>
      <c r="F61" s="47" t="s">
        <v>0</v>
      </c>
      <c r="G61" s="7"/>
      <c r="H61" s="62"/>
      <c r="I61" s="63"/>
      <c r="J61" s="63"/>
      <c r="K61" s="63"/>
      <c r="L61" s="63"/>
      <c r="M61" s="75">
        <v>1</v>
      </c>
      <c r="N61" s="63"/>
      <c r="O61" s="63"/>
      <c r="P61" s="63"/>
      <c r="Q61" s="63"/>
      <c r="R61" s="63"/>
      <c r="S61" s="49">
        <v>1</v>
      </c>
      <c r="T61" s="83" t="s">
        <v>98</v>
      </c>
      <c r="U61" s="83" t="s">
        <v>108</v>
      </c>
    </row>
    <row r="62" spans="1:21" ht="12" customHeight="1">
      <c r="A62" s="110">
        <v>58</v>
      </c>
      <c r="B62" s="66" t="s">
        <v>235</v>
      </c>
      <c r="C62" s="6" t="s">
        <v>244</v>
      </c>
      <c r="D62" s="6" t="s">
        <v>247</v>
      </c>
      <c r="E62" s="7" t="s">
        <v>208</v>
      </c>
      <c r="F62" s="47" t="s">
        <v>0</v>
      </c>
      <c r="G62" s="7">
        <v>1</v>
      </c>
      <c r="H62" s="62"/>
      <c r="I62" s="63"/>
      <c r="J62" s="63"/>
      <c r="K62" s="63"/>
      <c r="L62" s="63"/>
      <c r="M62" s="75">
        <v>1</v>
      </c>
      <c r="N62" s="63">
        <v>1</v>
      </c>
      <c r="O62" s="63"/>
      <c r="P62" s="63"/>
      <c r="Q62" s="63"/>
      <c r="R62" s="63"/>
      <c r="S62" s="49"/>
      <c r="T62" s="83" t="s">
        <v>74</v>
      </c>
      <c r="U62" s="83" t="s">
        <v>109</v>
      </c>
    </row>
    <row r="63" spans="1:21" ht="12" customHeight="1">
      <c r="A63" s="110">
        <v>59</v>
      </c>
      <c r="B63" s="66" t="s">
        <v>235</v>
      </c>
      <c r="C63" s="6" t="s">
        <v>244</v>
      </c>
      <c r="D63" s="6" t="s">
        <v>248</v>
      </c>
      <c r="E63" s="7" t="s">
        <v>208</v>
      </c>
      <c r="F63" s="47" t="s">
        <v>0</v>
      </c>
      <c r="G63" s="7">
        <v>1</v>
      </c>
      <c r="H63" s="62">
        <v>1</v>
      </c>
      <c r="I63" s="63"/>
      <c r="J63" s="63"/>
      <c r="K63" s="63"/>
      <c r="L63" s="63"/>
      <c r="M63" s="75"/>
      <c r="N63" s="63"/>
      <c r="O63" s="63"/>
      <c r="P63" s="63"/>
      <c r="Q63" s="63"/>
      <c r="R63" s="63"/>
      <c r="S63" s="49">
        <v>1</v>
      </c>
      <c r="T63" s="83" t="s">
        <v>112</v>
      </c>
      <c r="U63" s="83" t="s">
        <v>112</v>
      </c>
    </row>
    <row r="64" spans="1:21" ht="12" customHeight="1">
      <c r="A64" s="110">
        <v>60</v>
      </c>
      <c r="B64" s="66" t="s">
        <v>235</v>
      </c>
      <c r="C64" s="6" t="s">
        <v>242</v>
      </c>
      <c r="D64" s="6" t="s">
        <v>248</v>
      </c>
      <c r="E64" s="7" t="s">
        <v>208</v>
      </c>
      <c r="F64" s="47" t="s">
        <v>0</v>
      </c>
      <c r="G64" s="7">
        <v>1</v>
      </c>
      <c r="H64" s="62">
        <v>1</v>
      </c>
      <c r="I64" s="63">
        <v>1</v>
      </c>
      <c r="J64" s="63"/>
      <c r="K64" s="63"/>
      <c r="L64" s="63"/>
      <c r="M64" s="75"/>
      <c r="N64" s="63"/>
      <c r="O64" s="63"/>
      <c r="P64" s="63"/>
      <c r="Q64" s="63"/>
      <c r="R64" s="63"/>
      <c r="S64" s="49">
        <v>1</v>
      </c>
      <c r="T64" s="83" t="s">
        <v>101</v>
      </c>
      <c r="U64" s="83" t="s">
        <v>278</v>
      </c>
    </row>
    <row r="65" spans="1:21" ht="12" customHeight="1">
      <c r="A65" s="110">
        <v>61</v>
      </c>
      <c r="B65" s="66" t="s">
        <v>235</v>
      </c>
      <c r="C65" s="6" t="s">
        <v>242</v>
      </c>
      <c r="D65" s="6" t="s">
        <v>249</v>
      </c>
      <c r="E65" s="7" t="s">
        <v>208</v>
      </c>
      <c r="F65" s="47" t="s">
        <v>89</v>
      </c>
      <c r="G65" s="7">
        <v>1</v>
      </c>
      <c r="H65" s="62">
        <v>1</v>
      </c>
      <c r="I65" s="63">
        <v>1</v>
      </c>
      <c r="J65" s="63">
        <v>1</v>
      </c>
      <c r="K65" s="63">
        <v>1</v>
      </c>
      <c r="L65" s="63"/>
      <c r="M65" s="75"/>
      <c r="N65" s="63">
        <v>1</v>
      </c>
      <c r="O65" s="63"/>
      <c r="P65" s="63">
        <v>1</v>
      </c>
      <c r="Q65" s="63">
        <v>1</v>
      </c>
      <c r="R65" s="63"/>
      <c r="S65" s="49"/>
      <c r="T65" s="83" t="s">
        <v>99</v>
      </c>
      <c r="U65" s="83" t="s">
        <v>278</v>
      </c>
    </row>
    <row r="66" spans="1:21" ht="12" hidden="1" customHeight="1">
      <c r="A66" s="110">
        <v>62</v>
      </c>
      <c r="B66" s="66" t="s">
        <v>235</v>
      </c>
      <c r="C66" s="6" t="s">
        <v>244</v>
      </c>
      <c r="D66" s="6" t="s">
        <v>247</v>
      </c>
      <c r="E66" s="7" t="s">
        <v>208</v>
      </c>
      <c r="F66" s="47" t="s">
        <v>0</v>
      </c>
      <c r="G66" s="7"/>
      <c r="H66" s="62"/>
      <c r="I66" s="63"/>
      <c r="J66" s="63"/>
      <c r="K66" s="63"/>
      <c r="L66" s="63"/>
      <c r="M66" s="75">
        <v>1</v>
      </c>
      <c r="N66" s="63"/>
      <c r="O66" s="63"/>
      <c r="P66" s="63"/>
      <c r="Q66" s="63"/>
      <c r="R66" s="63"/>
      <c r="S66" s="49">
        <v>1</v>
      </c>
      <c r="T66" s="83" t="s">
        <v>101</v>
      </c>
      <c r="U66" s="83" t="s">
        <v>109</v>
      </c>
    </row>
    <row r="67" spans="1:21" ht="12" customHeight="1">
      <c r="A67" s="110">
        <v>63</v>
      </c>
      <c r="B67" s="66" t="s">
        <v>235</v>
      </c>
      <c r="C67" s="6" t="s">
        <v>243</v>
      </c>
      <c r="D67" s="6" t="s">
        <v>249</v>
      </c>
      <c r="E67" s="7" t="s">
        <v>208</v>
      </c>
      <c r="F67" s="47" t="s">
        <v>0</v>
      </c>
      <c r="G67" s="7">
        <v>1</v>
      </c>
      <c r="H67" s="62">
        <v>1</v>
      </c>
      <c r="I67" s="63">
        <v>1</v>
      </c>
      <c r="J67" s="63">
        <v>1</v>
      </c>
      <c r="K67" s="63">
        <v>1</v>
      </c>
      <c r="L67" s="63"/>
      <c r="M67" s="75"/>
      <c r="N67" s="63"/>
      <c r="O67" s="63"/>
      <c r="P67" s="63">
        <v>1</v>
      </c>
      <c r="Q67" s="63"/>
      <c r="R67" s="63"/>
      <c r="S67" s="49">
        <v>1</v>
      </c>
      <c r="T67" s="83" t="s">
        <v>99</v>
      </c>
      <c r="U67" s="83" t="s">
        <v>108</v>
      </c>
    </row>
    <row r="68" spans="1:21" ht="12" customHeight="1">
      <c r="A68" s="110">
        <v>64</v>
      </c>
      <c r="B68" s="66" t="s">
        <v>50</v>
      </c>
      <c r="C68" s="6" t="s">
        <v>245</v>
      </c>
      <c r="D68" s="6" t="s">
        <v>90</v>
      </c>
      <c r="E68" s="7" t="s">
        <v>208</v>
      </c>
      <c r="F68" s="47" t="s">
        <v>89</v>
      </c>
      <c r="G68" s="7">
        <v>1</v>
      </c>
      <c r="H68" s="62">
        <v>1</v>
      </c>
      <c r="I68" s="63"/>
      <c r="J68" s="63"/>
      <c r="K68" s="63"/>
      <c r="L68" s="63"/>
      <c r="M68" s="75"/>
      <c r="N68" s="63"/>
      <c r="O68" s="63"/>
      <c r="P68" s="63"/>
      <c r="Q68" s="63"/>
      <c r="R68" s="63"/>
      <c r="S68" s="49">
        <v>1</v>
      </c>
      <c r="T68" s="83" t="s">
        <v>100</v>
      </c>
      <c r="U68" s="83" t="s">
        <v>112</v>
      </c>
    </row>
    <row r="69" spans="1:21" ht="12" customHeight="1">
      <c r="A69" s="110">
        <v>65</v>
      </c>
      <c r="B69" s="66" t="s">
        <v>235</v>
      </c>
      <c r="C69" s="6" t="s">
        <v>243</v>
      </c>
      <c r="D69" s="6" t="s">
        <v>249</v>
      </c>
      <c r="E69" s="7" t="s">
        <v>208</v>
      </c>
      <c r="F69" s="47" t="s">
        <v>89</v>
      </c>
      <c r="G69" s="7">
        <v>1</v>
      </c>
      <c r="H69" s="62">
        <v>1</v>
      </c>
      <c r="I69" s="63">
        <v>1</v>
      </c>
      <c r="J69" s="63">
        <v>1</v>
      </c>
      <c r="K69" s="63"/>
      <c r="L69" s="63"/>
      <c r="M69" s="75"/>
      <c r="N69" s="63"/>
      <c r="O69" s="63"/>
      <c r="P69" s="63"/>
      <c r="Q69" s="63"/>
      <c r="R69" s="63"/>
      <c r="S69" s="49">
        <v>1</v>
      </c>
      <c r="T69" s="83" t="s">
        <v>99</v>
      </c>
      <c r="U69" s="83" t="s">
        <v>108</v>
      </c>
    </row>
    <row r="70" spans="1:21" ht="12" customHeight="1">
      <c r="A70" s="110">
        <v>66</v>
      </c>
      <c r="B70" s="66" t="s">
        <v>235</v>
      </c>
      <c r="C70" s="6" t="s">
        <v>242</v>
      </c>
      <c r="D70" s="6" t="s">
        <v>250</v>
      </c>
      <c r="E70" s="7" t="s">
        <v>208</v>
      </c>
      <c r="F70" s="47" t="s">
        <v>89</v>
      </c>
      <c r="G70" s="7">
        <v>1</v>
      </c>
      <c r="H70" s="62"/>
      <c r="I70" s="63">
        <v>1</v>
      </c>
      <c r="J70" s="63">
        <v>1</v>
      </c>
      <c r="K70" s="63"/>
      <c r="L70" s="63"/>
      <c r="M70" s="75"/>
      <c r="N70" s="63"/>
      <c r="O70" s="63"/>
      <c r="P70" s="63">
        <v>1</v>
      </c>
      <c r="Q70" s="63"/>
      <c r="R70" s="63"/>
      <c r="S70" s="49">
        <v>1</v>
      </c>
      <c r="T70" s="83" t="s">
        <v>50</v>
      </c>
      <c r="U70" s="83" t="s">
        <v>114</v>
      </c>
    </row>
    <row r="71" spans="1:21" ht="12" customHeight="1">
      <c r="A71" s="110">
        <v>67</v>
      </c>
      <c r="B71" s="66" t="s">
        <v>235</v>
      </c>
      <c r="C71" s="6" t="s">
        <v>242</v>
      </c>
      <c r="D71" s="6" t="s">
        <v>248</v>
      </c>
      <c r="E71" s="7" t="s">
        <v>208</v>
      </c>
      <c r="F71" s="47" t="s">
        <v>0</v>
      </c>
      <c r="G71" s="7">
        <v>1</v>
      </c>
      <c r="H71" s="62"/>
      <c r="I71" s="63">
        <v>1</v>
      </c>
      <c r="J71" s="63"/>
      <c r="K71" s="63"/>
      <c r="L71" s="63"/>
      <c r="M71" s="75"/>
      <c r="N71" s="63"/>
      <c r="O71" s="63"/>
      <c r="P71" s="63"/>
      <c r="Q71" s="63"/>
      <c r="R71" s="63"/>
      <c r="S71" s="49">
        <v>1</v>
      </c>
      <c r="T71" s="83" t="s">
        <v>50</v>
      </c>
      <c r="U71" s="83" t="s">
        <v>108</v>
      </c>
    </row>
    <row r="72" spans="1:21" ht="12" customHeight="1">
      <c r="A72" s="110">
        <v>68</v>
      </c>
      <c r="B72" s="66" t="s">
        <v>235</v>
      </c>
      <c r="C72" s="6" t="s">
        <v>243</v>
      </c>
      <c r="D72" s="6" t="s">
        <v>251</v>
      </c>
      <c r="E72" s="7" t="s">
        <v>208</v>
      </c>
      <c r="F72" s="47" t="s">
        <v>89</v>
      </c>
      <c r="G72" s="7">
        <v>1</v>
      </c>
      <c r="H72" s="62"/>
      <c r="I72" s="63">
        <v>1</v>
      </c>
      <c r="J72" s="63"/>
      <c r="K72" s="63"/>
      <c r="L72" s="63"/>
      <c r="M72" s="75"/>
      <c r="N72" s="63"/>
      <c r="O72" s="63"/>
      <c r="P72" s="63"/>
      <c r="Q72" s="63"/>
      <c r="R72" s="63"/>
      <c r="S72" s="49">
        <v>1</v>
      </c>
      <c r="T72" s="83" t="s">
        <v>100</v>
      </c>
      <c r="U72" s="83" t="s">
        <v>279</v>
      </c>
    </row>
    <row r="73" spans="1:21" ht="12" customHeight="1">
      <c r="A73" s="110">
        <v>69</v>
      </c>
      <c r="B73" s="66" t="s">
        <v>235</v>
      </c>
      <c r="C73" s="6" t="s">
        <v>245</v>
      </c>
      <c r="D73" s="6" t="s">
        <v>247</v>
      </c>
      <c r="E73" s="7" t="s">
        <v>208</v>
      </c>
      <c r="F73" s="47" t="s">
        <v>0</v>
      </c>
      <c r="G73" s="7">
        <v>1</v>
      </c>
      <c r="H73" s="62"/>
      <c r="I73" s="63">
        <v>1</v>
      </c>
      <c r="J73" s="63"/>
      <c r="K73" s="63"/>
      <c r="L73" s="63"/>
      <c r="M73" s="75"/>
      <c r="N73" s="63"/>
      <c r="O73" s="63"/>
      <c r="P73" s="63">
        <v>1</v>
      </c>
      <c r="Q73" s="63"/>
      <c r="R73" s="63"/>
      <c r="S73" s="49">
        <v>1</v>
      </c>
      <c r="T73" s="83" t="s">
        <v>74</v>
      </c>
      <c r="U73" s="83" t="s">
        <v>114</v>
      </c>
    </row>
    <row r="74" spans="1:21" ht="12" customHeight="1">
      <c r="A74" s="110">
        <v>70</v>
      </c>
      <c r="B74" s="66" t="s">
        <v>235</v>
      </c>
      <c r="C74" s="6" t="s">
        <v>244</v>
      </c>
      <c r="D74" s="6" t="s">
        <v>248</v>
      </c>
      <c r="E74" s="7" t="s">
        <v>208</v>
      </c>
      <c r="F74" s="47" t="s">
        <v>0</v>
      </c>
      <c r="G74" s="7">
        <v>1</v>
      </c>
      <c r="H74" s="62">
        <v>1</v>
      </c>
      <c r="I74" s="63">
        <v>1</v>
      </c>
      <c r="J74" s="63"/>
      <c r="K74" s="63">
        <v>1</v>
      </c>
      <c r="L74" s="63"/>
      <c r="M74" s="75"/>
      <c r="N74" s="63">
        <v>1</v>
      </c>
      <c r="O74" s="63"/>
      <c r="P74" s="63"/>
      <c r="Q74" s="63"/>
      <c r="R74" s="63"/>
      <c r="S74" s="49"/>
      <c r="T74" s="83" t="s">
        <v>71</v>
      </c>
      <c r="U74" s="83" t="s">
        <v>50</v>
      </c>
    </row>
    <row r="75" spans="1:21" ht="12" customHeight="1">
      <c r="A75" s="110">
        <v>71</v>
      </c>
      <c r="B75" s="66" t="s">
        <v>235</v>
      </c>
      <c r="C75" s="6" t="s">
        <v>244</v>
      </c>
      <c r="D75" s="6" t="s">
        <v>247</v>
      </c>
      <c r="E75" s="7" t="s">
        <v>208</v>
      </c>
      <c r="F75" s="47" t="s">
        <v>0</v>
      </c>
      <c r="G75" s="7">
        <v>1</v>
      </c>
      <c r="H75" s="62"/>
      <c r="I75" s="63">
        <v>1</v>
      </c>
      <c r="J75" s="63"/>
      <c r="K75" s="63"/>
      <c r="L75" s="63"/>
      <c r="M75" s="75"/>
      <c r="N75" s="63"/>
      <c r="O75" s="63"/>
      <c r="P75" s="63"/>
      <c r="Q75" s="63"/>
      <c r="R75" s="63"/>
      <c r="S75" s="49">
        <v>1</v>
      </c>
      <c r="T75" s="83" t="s">
        <v>71</v>
      </c>
      <c r="U75" s="83" t="s">
        <v>112</v>
      </c>
    </row>
    <row r="76" spans="1:21" ht="12" hidden="1" customHeight="1">
      <c r="A76" s="110">
        <v>72</v>
      </c>
      <c r="B76" s="66" t="s">
        <v>235</v>
      </c>
      <c r="C76" s="6" t="s">
        <v>244</v>
      </c>
      <c r="D76" s="6" t="s">
        <v>248</v>
      </c>
      <c r="E76" s="7" t="s">
        <v>208</v>
      </c>
      <c r="F76" s="47" t="s">
        <v>89</v>
      </c>
      <c r="G76" s="7"/>
      <c r="H76" s="62"/>
      <c r="I76" s="63"/>
      <c r="J76" s="63"/>
      <c r="K76" s="63"/>
      <c r="L76" s="63"/>
      <c r="M76" s="75">
        <v>1</v>
      </c>
      <c r="N76" s="63"/>
      <c r="O76" s="63"/>
      <c r="P76" s="63"/>
      <c r="Q76" s="63"/>
      <c r="R76" s="63"/>
      <c r="S76" s="49">
        <v>1</v>
      </c>
      <c r="T76" s="83" t="s">
        <v>100</v>
      </c>
      <c r="U76" s="83" t="s">
        <v>50</v>
      </c>
    </row>
    <row r="77" spans="1:21" ht="12" customHeight="1">
      <c r="A77" s="110">
        <v>73</v>
      </c>
      <c r="B77" s="66" t="s">
        <v>235</v>
      </c>
      <c r="C77" s="6" t="s">
        <v>244</v>
      </c>
      <c r="D77" s="6" t="s">
        <v>247</v>
      </c>
      <c r="E77" s="7" t="s">
        <v>208</v>
      </c>
      <c r="F77" s="47" t="s">
        <v>0</v>
      </c>
      <c r="G77" s="7">
        <v>1</v>
      </c>
      <c r="H77" s="62">
        <v>1</v>
      </c>
      <c r="I77" s="63"/>
      <c r="J77" s="63"/>
      <c r="K77" s="63"/>
      <c r="L77" s="63"/>
      <c r="M77" s="75"/>
      <c r="N77" s="63"/>
      <c r="O77" s="63"/>
      <c r="P77" s="63"/>
      <c r="Q77" s="63"/>
      <c r="R77" s="63"/>
      <c r="S77" s="49">
        <v>1</v>
      </c>
      <c r="T77" s="83" t="s">
        <v>50</v>
      </c>
      <c r="U77" s="83" t="s">
        <v>50</v>
      </c>
    </row>
    <row r="78" spans="1:21" ht="12" customHeight="1">
      <c r="A78" s="110">
        <v>74</v>
      </c>
      <c r="B78" s="66" t="s">
        <v>235</v>
      </c>
      <c r="C78" s="6" t="s">
        <v>244</v>
      </c>
      <c r="D78" s="6" t="s">
        <v>248</v>
      </c>
      <c r="E78" s="7" t="s">
        <v>208</v>
      </c>
      <c r="F78" s="47" t="s">
        <v>0</v>
      </c>
      <c r="G78" s="7">
        <v>1</v>
      </c>
      <c r="H78" s="62">
        <v>1</v>
      </c>
      <c r="I78" s="63"/>
      <c r="J78" s="63"/>
      <c r="K78" s="63"/>
      <c r="L78" s="63"/>
      <c r="M78" s="75"/>
      <c r="N78" s="63"/>
      <c r="O78" s="63"/>
      <c r="P78" s="63"/>
      <c r="Q78" s="63"/>
      <c r="R78" s="63"/>
      <c r="S78" s="49">
        <v>1</v>
      </c>
      <c r="T78" s="83" t="s">
        <v>114</v>
      </c>
      <c r="U78" s="83" t="s">
        <v>114</v>
      </c>
    </row>
    <row r="79" spans="1:21" ht="12" customHeight="1">
      <c r="A79" s="110">
        <v>75</v>
      </c>
      <c r="B79" s="66" t="s">
        <v>235</v>
      </c>
      <c r="C79" s="6" t="s">
        <v>244</v>
      </c>
      <c r="D79" s="6" t="s">
        <v>247</v>
      </c>
      <c r="E79" s="7" t="s">
        <v>208</v>
      </c>
      <c r="F79" s="47" t="s">
        <v>0</v>
      </c>
      <c r="G79" s="7">
        <v>1</v>
      </c>
      <c r="H79" s="62">
        <v>1</v>
      </c>
      <c r="I79" s="63">
        <v>1</v>
      </c>
      <c r="J79" s="63"/>
      <c r="K79" s="63"/>
      <c r="L79" s="63"/>
      <c r="M79" s="75"/>
      <c r="N79" s="63"/>
      <c r="O79" s="63"/>
      <c r="P79" s="63"/>
      <c r="Q79" s="63"/>
      <c r="R79" s="63"/>
      <c r="S79" s="49">
        <v>1</v>
      </c>
      <c r="T79" s="83" t="s">
        <v>101</v>
      </c>
      <c r="U79" s="83" t="s">
        <v>114</v>
      </c>
    </row>
    <row r="80" spans="1:21" ht="12" customHeight="1">
      <c r="A80" s="110">
        <v>76</v>
      </c>
      <c r="B80" s="66" t="s">
        <v>235</v>
      </c>
      <c r="C80" s="6" t="s">
        <v>245</v>
      </c>
      <c r="D80" s="6" t="s">
        <v>247</v>
      </c>
      <c r="E80" s="7" t="s">
        <v>208</v>
      </c>
      <c r="F80" s="47" t="s">
        <v>89</v>
      </c>
      <c r="G80" s="7">
        <v>1</v>
      </c>
      <c r="H80" s="62"/>
      <c r="I80" s="63">
        <v>1</v>
      </c>
      <c r="J80" s="63"/>
      <c r="K80" s="63"/>
      <c r="L80" s="63"/>
      <c r="M80" s="75"/>
      <c r="N80" s="63"/>
      <c r="O80" s="63"/>
      <c r="P80" s="63"/>
      <c r="Q80" s="63"/>
      <c r="R80" s="63"/>
      <c r="S80" s="49">
        <v>1</v>
      </c>
      <c r="T80" s="83" t="s">
        <v>50</v>
      </c>
      <c r="U80" s="83" t="s">
        <v>50</v>
      </c>
    </row>
    <row r="81" spans="1:21" ht="12" customHeight="1">
      <c r="A81" s="110">
        <v>77</v>
      </c>
      <c r="B81" s="66" t="s">
        <v>235</v>
      </c>
      <c r="C81" s="6" t="s">
        <v>245</v>
      </c>
      <c r="D81" s="6" t="s">
        <v>249</v>
      </c>
      <c r="E81" s="7" t="s">
        <v>208</v>
      </c>
      <c r="F81" s="47" t="s">
        <v>0</v>
      </c>
      <c r="G81" s="7">
        <v>1</v>
      </c>
      <c r="H81" s="62">
        <v>1</v>
      </c>
      <c r="I81" s="63"/>
      <c r="J81" s="63"/>
      <c r="K81" s="63"/>
      <c r="L81" s="63"/>
      <c r="M81" s="75"/>
      <c r="N81" s="63"/>
      <c r="O81" s="63"/>
      <c r="P81" s="63"/>
      <c r="Q81" s="63"/>
      <c r="R81" s="63"/>
      <c r="S81" s="49">
        <v>1</v>
      </c>
      <c r="T81" s="83" t="s">
        <v>50</v>
      </c>
      <c r="U81" s="83" t="s">
        <v>50</v>
      </c>
    </row>
    <row r="82" spans="1:21" ht="12" customHeight="1">
      <c r="A82" s="110">
        <v>78</v>
      </c>
      <c r="B82" s="66" t="s">
        <v>235</v>
      </c>
      <c r="C82" s="6" t="s">
        <v>243</v>
      </c>
      <c r="D82" s="6" t="s">
        <v>249</v>
      </c>
      <c r="E82" s="7" t="s">
        <v>208</v>
      </c>
      <c r="F82" s="47" t="s">
        <v>89</v>
      </c>
      <c r="G82" s="7">
        <v>1</v>
      </c>
      <c r="H82" s="62"/>
      <c r="I82" s="63">
        <v>1</v>
      </c>
      <c r="J82" s="63"/>
      <c r="K82" s="63"/>
      <c r="L82" s="63"/>
      <c r="M82" s="75"/>
      <c r="N82" s="63"/>
      <c r="O82" s="63"/>
      <c r="P82" s="63"/>
      <c r="Q82" s="63"/>
      <c r="R82" s="63"/>
      <c r="S82" s="49">
        <v>1</v>
      </c>
      <c r="T82" s="83" t="s">
        <v>101</v>
      </c>
      <c r="U82" s="83" t="s">
        <v>50</v>
      </c>
    </row>
    <row r="83" spans="1:21" ht="12" customHeight="1">
      <c r="A83" s="110">
        <v>79</v>
      </c>
      <c r="B83" s="66" t="s">
        <v>235</v>
      </c>
      <c r="C83" s="6" t="s">
        <v>244</v>
      </c>
      <c r="D83" s="6" t="s">
        <v>247</v>
      </c>
      <c r="E83" s="7" t="s">
        <v>208</v>
      </c>
      <c r="F83" s="47" t="s">
        <v>0</v>
      </c>
      <c r="G83" s="7">
        <v>1</v>
      </c>
      <c r="H83" s="62"/>
      <c r="I83" s="63">
        <v>1</v>
      </c>
      <c r="J83" s="63"/>
      <c r="K83" s="63"/>
      <c r="L83" s="63"/>
      <c r="M83" s="75"/>
      <c r="N83" s="63"/>
      <c r="O83" s="63"/>
      <c r="P83" s="63"/>
      <c r="Q83" s="63"/>
      <c r="R83" s="63"/>
      <c r="S83" s="49">
        <v>1</v>
      </c>
      <c r="T83" s="83" t="s">
        <v>101</v>
      </c>
      <c r="U83" s="83" t="s">
        <v>50</v>
      </c>
    </row>
    <row r="84" spans="1:21" ht="12" customHeight="1">
      <c r="A84" s="110">
        <v>80</v>
      </c>
      <c r="B84" s="66" t="s">
        <v>235</v>
      </c>
      <c r="C84" s="6" t="s">
        <v>244</v>
      </c>
      <c r="D84" s="6" t="s">
        <v>247</v>
      </c>
      <c r="E84" s="7" t="s">
        <v>208</v>
      </c>
      <c r="F84" s="47" t="s">
        <v>89</v>
      </c>
      <c r="G84" s="7">
        <v>1</v>
      </c>
      <c r="H84" s="62">
        <v>1</v>
      </c>
      <c r="I84" s="63">
        <v>1</v>
      </c>
      <c r="J84" s="63"/>
      <c r="K84" s="63"/>
      <c r="L84" s="63"/>
      <c r="M84" s="75"/>
      <c r="N84" s="63"/>
      <c r="O84" s="63"/>
      <c r="P84" s="63"/>
      <c r="Q84" s="63"/>
      <c r="R84" s="63"/>
      <c r="S84" s="49">
        <v>1</v>
      </c>
      <c r="T84" s="83" t="s">
        <v>50</v>
      </c>
      <c r="U84" s="83" t="s">
        <v>50</v>
      </c>
    </row>
    <row r="85" spans="1:21" ht="12" customHeight="1">
      <c r="A85" s="110">
        <v>81</v>
      </c>
      <c r="B85" s="66" t="s">
        <v>50</v>
      </c>
      <c r="C85" s="6" t="s">
        <v>245</v>
      </c>
      <c r="D85" s="6" t="s">
        <v>90</v>
      </c>
      <c r="E85" s="7" t="s">
        <v>208</v>
      </c>
      <c r="F85" s="47" t="s">
        <v>89</v>
      </c>
      <c r="G85" s="7">
        <v>1</v>
      </c>
      <c r="H85" s="62">
        <v>1</v>
      </c>
      <c r="I85" s="63"/>
      <c r="J85" s="63"/>
      <c r="K85" s="63"/>
      <c r="L85" s="63"/>
      <c r="M85" s="75"/>
      <c r="N85" s="63"/>
      <c r="O85" s="63"/>
      <c r="P85" s="63"/>
      <c r="Q85" s="63"/>
      <c r="R85" s="63"/>
      <c r="S85" s="49">
        <v>1</v>
      </c>
      <c r="T85" s="83" t="s">
        <v>100</v>
      </c>
      <c r="U85" s="83" t="s">
        <v>112</v>
      </c>
    </row>
    <row r="86" spans="1:21" ht="12" customHeight="1">
      <c r="A86" s="110">
        <v>82</v>
      </c>
      <c r="B86" s="66" t="s">
        <v>236</v>
      </c>
      <c r="C86" s="6" t="s">
        <v>243</v>
      </c>
      <c r="D86" s="6" t="s">
        <v>248</v>
      </c>
      <c r="E86" s="7" t="s">
        <v>208</v>
      </c>
      <c r="F86" s="47" t="s">
        <v>89</v>
      </c>
      <c r="G86" s="7">
        <v>1</v>
      </c>
      <c r="H86" s="62"/>
      <c r="I86" s="63">
        <v>1</v>
      </c>
      <c r="J86" s="63"/>
      <c r="K86" s="63"/>
      <c r="L86" s="63"/>
      <c r="M86" s="75"/>
      <c r="N86" s="63"/>
      <c r="O86" s="63"/>
      <c r="P86" s="63"/>
      <c r="Q86" s="63"/>
      <c r="R86" s="63"/>
      <c r="S86" s="49">
        <v>1</v>
      </c>
      <c r="T86" s="83" t="s">
        <v>71</v>
      </c>
      <c r="U86" s="83" t="s">
        <v>108</v>
      </c>
    </row>
    <row r="87" spans="1:21" ht="12" customHeight="1">
      <c r="A87" s="110">
        <v>83</v>
      </c>
      <c r="B87" s="66" t="s">
        <v>236</v>
      </c>
      <c r="C87" s="6" t="s">
        <v>243</v>
      </c>
      <c r="D87" s="6" t="s">
        <v>249</v>
      </c>
      <c r="E87" s="7" t="s">
        <v>208</v>
      </c>
      <c r="F87" s="47" t="s">
        <v>89</v>
      </c>
      <c r="G87" s="7">
        <v>1</v>
      </c>
      <c r="H87" s="62">
        <v>1</v>
      </c>
      <c r="I87" s="63"/>
      <c r="J87" s="63"/>
      <c r="K87" s="63"/>
      <c r="L87" s="63"/>
      <c r="M87" s="75"/>
      <c r="N87" s="63"/>
      <c r="O87" s="63"/>
      <c r="P87" s="63"/>
      <c r="Q87" s="63"/>
      <c r="R87" s="63"/>
      <c r="S87" s="49">
        <v>1</v>
      </c>
      <c r="T87" s="83" t="s">
        <v>100</v>
      </c>
      <c r="U87" s="83" t="s">
        <v>108</v>
      </c>
    </row>
    <row r="88" spans="1:21" ht="12" customHeight="1">
      <c r="A88" s="110">
        <v>84</v>
      </c>
      <c r="B88" s="66" t="s">
        <v>237</v>
      </c>
      <c r="C88" s="6" t="s">
        <v>244</v>
      </c>
      <c r="D88" s="6" t="s">
        <v>251</v>
      </c>
      <c r="E88" s="7" t="s">
        <v>208</v>
      </c>
      <c r="F88" s="47" t="s">
        <v>89</v>
      </c>
      <c r="G88" s="7">
        <v>1</v>
      </c>
      <c r="H88" s="62"/>
      <c r="I88" s="63">
        <v>1</v>
      </c>
      <c r="J88" s="63"/>
      <c r="K88" s="63"/>
      <c r="L88" s="63"/>
      <c r="M88" s="75"/>
      <c r="N88" s="63"/>
      <c r="O88" s="63"/>
      <c r="P88" s="63"/>
      <c r="Q88" s="63"/>
      <c r="R88" s="63"/>
      <c r="S88" s="49">
        <v>1</v>
      </c>
      <c r="T88" s="83" t="s">
        <v>100</v>
      </c>
      <c r="U88" s="83" t="s">
        <v>108</v>
      </c>
    </row>
    <row r="89" spans="1:21" ht="12" hidden="1" customHeight="1">
      <c r="A89" s="110">
        <v>85</v>
      </c>
      <c r="B89" s="66" t="s">
        <v>236</v>
      </c>
      <c r="C89" s="6" t="s">
        <v>243</v>
      </c>
      <c r="D89" s="6" t="s">
        <v>249</v>
      </c>
      <c r="E89" s="7" t="s">
        <v>208</v>
      </c>
      <c r="F89" s="47" t="s">
        <v>0</v>
      </c>
      <c r="G89" s="7"/>
      <c r="H89" s="62"/>
      <c r="I89" s="63"/>
      <c r="J89" s="63"/>
      <c r="K89" s="63"/>
      <c r="L89" s="63"/>
      <c r="M89" s="75">
        <v>1</v>
      </c>
      <c r="N89" s="63"/>
      <c r="O89" s="63"/>
      <c r="P89" s="63"/>
      <c r="Q89" s="63"/>
      <c r="R89" s="63"/>
      <c r="S89" s="49">
        <v>1</v>
      </c>
      <c r="T89" s="83" t="s">
        <v>112</v>
      </c>
      <c r="U89" s="83" t="s">
        <v>108</v>
      </c>
    </row>
    <row r="90" spans="1:21" ht="12" hidden="1" customHeight="1">
      <c r="A90" s="110">
        <v>86</v>
      </c>
      <c r="B90" s="66" t="s">
        <v>50</v>
      </c>
      <c r="C90" s="6" t="s">
        <v>242</v>
      </c>
      <c r="D90" s="6" t="s">
        <v>247</v>
      </c>
      <c r="E90" s="7" t="s">
        <v>208</v>
      </c>
      <c r="F90" s="47" t="s">
        <v>0</v>
      </c>
      <c r="G90" s="7"/>
      <c r="H90" s="62"/>
      <c r="I90" s="63"/>
      <c r="J90" s="63"/>
      <c r="K90" s="63"/>
      <c r="L90" s="63"/>
      <c r="M90" s="75">
        <v>1</v>
      </c>
      <c r="N90" s="63"/>
      <c r="O90" s="63"/>
      <c r="P90" s="63"/>
      <c r="Q90" s="63"/>
      <c r="R90" s="63"/>
      <c r="S90" s="49">
        <v>1</v>
      </c>
      <c r="T90" s="83" t="s">
        <v>74</v>
      </c>
      <c r="U90" s="83" t="s">
        <v>50</v>
      </c>
    </row>
    <row r="91" spans="1:21" ht="12" hidden="1" customHeight="1">
      <c r="A91" s="110">
        <v>87</v>
      </c>
      <c r="B91" s="66" t="s">
        <v>50</v>
      </c>
      <c r="C91" s="6" t="s">
        <v>242</v>
      </c>
      <c r="D91" s="6" t="s">
        <v>249</v>
      </c>
      <c r="E91" s="7" t="s">
        <v>208</v>
      </c>
      <c r="F91" s="47" t="s">
        <v>89</v>
      </c>
      <c r="G91" s="7"/>
      <c r="H91" s="62"/>
      <c r="I91" s="63"/>
      <c r="J91" s="63"/>
      <c r="K91" s="63"/>
      <c r="L91" s="63"/>
      <c r="M91" s="75">
        <v>1</v>
      </c>
      <c r="N91" s="63"/>
      <c r="O91" s="63"/>
      <c r="P91" s="63"/>
      <c r="Q91" s="63"/>
      <c r="R91" s="63"/>
      <c r="S91" s="49">
        <v>1</v>
      </c>
      <c r="T91" s="83" t="s">
        <v>74</v>
      </c>
      <c r="U91" s="83" t="s">
        <v>50</v>
      </c>
    </row>
    <row r="92" spans="1:21" ht="12" customHeight="1">
      <c r="A92" s="110">
        <v>88</v>
      </c>
      <c r="B92" s="66" t="s">
        <v>239</v>
      </c>
      <c r="C92" s="6" t="s">
        <v>243</v>
      </c>
      <c r="D92" s="6" t="s">
        <v>247</v>
      </c>
      <c r="E92" s="7" t="s">
        <v>208</v>
      </c>
      <c r="F92" s="47" t="s">
        <v>0</v>
      </c>
      <c r="G92" s="7">
        <v>1</v>
      </c>
      <c r="H92" s="62"/>
      <c r="I92" s="63">
        <v>1</v>
      </c>
      <c r="J92" s="63"/>
      <c r="K92" s="63"/>
      <c r="L92" s="63"/>
      <c r="M92" s="75"/>
      <c r="N92" s="63"/>
      <c r="O92" s="63"/>
      <c r="P92" s="63"/>
      <c r="Q92" s="63"/>
      <c r="R92" s="63"/>
      <c r="S92" s="49">
        <v>1</v>
      </c>
      <c r="T92" s="83" t="s">
        <v>101</v>
      </c>
      <c r="U92" s="83" t="s">
        <v>108</v>
      </c>
    </row>
    <row r="93" spans="1:21" ht="12" customHeight="1">
      <c r="A93" s="110">
        <v>89</v>
      </c>
      <c r="B93" s="66" t="s">
        <v>239</v>
      </c>
      <c r="C93" s="6" t="s">
        <v>243</v>
      </c>
      <c r="D93" s="6" t="s">
        <v>250</v>
      </c>
      <c r="E93" s="7" t="s">
        <v>208</v>
      </c>
      <c r="F93" s="47" t="s">
        <v>89</v>
      </c>
      <c r="G93" s="7">
        <v>1</v>
      </c>
      <c r="H93" s="62">
        <v>1</v>
      </c>
      <c r="I93" s="63">
        <v>1</v>
      </c>
      <c r="J93" s="63"/>
      <c r="K93" s="63">
        <v>1</v>
      </c>
      <c r="L93" s="63"/>
      <c r="M93" s="75"/>
      <c r="N93" s="63"/>
      <c r="O93" s="63"/>
      <c r="P93" s="63"/>
      <c r="Q93" s="63"/>
      <c r="R93" s="63"/>
      <c r="S93" s="49">
        <v>1</v>
      </c>
      <c r="T93" s="83" t="s">
        <v>100</v>
      </c>
      <c r="U93" s="83" t="s">
        <v>108</v>
      </c>
    </row>
    <row r="94" spans="1:21" ht="12" hidden="1" customHeight="1">
      <c r="A94" s="110">
        <v>90</v>
      </c>
      <c r="B94" s="66" t="s">
        <v>239</v>
      </c>
      <c r="C94" s="6" t="s">
        <v>243</v>
      </c>
      <c r="D94" s="6" t="s">
        <v>249</v>
      </c>
      <c r="E94" s="7" t="s">
        <v>208</v>
      </c>
      <c r="F94" s="47" t="s">
        <v>0</v>
      </c>
      <c r="G94" s="7"/>
      <c r="H94" s="62"/>
      <c r="I94" s="63"/>
      <c r="J94" s="63"/>
      <c r="K94" s="63"/>
      <c r="L94" s="63"/>
      <c r="M94" s="75">
        <v>1</v>
      </c>
      <c r="N94" s="63"/>
      <c r="O94" s="63"/>
      <c r="P94" s="63"/>
      <c r="Q94" s="63"/>
      <c r="R94" s="63"/>
      <c r="S94" s="49">
        <v>1</v>
      </c>
      <c r="T94" s="83" t="s">
        <v>98</v>
      </c>
      <c r="U94" s="83" t="s">
        <v>108</v>
      </c>
    </row>
    <row r="95" spans="1:21" ht="12" hidden="1" customHeight="1">
      <c r="A95" s="110">
        <v>91</v>
      </c>
      <c r="B95" s="66" t="s">
        <v>239</v>
      </c>
      <c r="C95" s="6" t="s">
        <v>243</v>
      </c>
      <c r="D95" s="6" t="s">
        <v>248</v>
      </c>
      <c r="E95" s="7" t="s">
        <v>208</v>
      </c>
      <c r="F95" s="47" t="s">
        <v>89</v>
      </c>
      <c r="G95" s="7"/>
      <c r="H95" s="62"/>
      <c r="I95" s="63"/>
      <c r="J95" s="63"/>
      <c r="K95" s="63"/>
      <c r="L95" s="63"/>
      <c r="M95" s="75">
        <v>1</v>
      </c>
      <c r="N95" s="63"/>
      <c r="O95" s="63"/>
      <c r="P95" s="63"/>
      <c r="Q95" s="63"/>
      <c r="R95" s="63"/>
      <c r="S95" s="49">
        <v>1</v>
      </c>
      <c r="T95" s="83" t="s">
        <v>98</v>
      </c>
      <c r="U95" s="83" t="s">
        <v>108</v>
      </c>
    </row>
    <row r="96" spans="1:21" ht="12" customHeight="1">
      <c r="A96" s="110">
        <v>92</v>
      </c>
      <c r="B96" s="66" t="s">
        <v>239</v>
      </c>
      <c r="C96" s="6" t="s">
        <v>244</v>
      </c>
      <c r="D96" s="6" t="s">
        <v>247</v>
      </c>
      <c r="E96" s="7" t="s">
        <v>208</v>
      </c>
      <c r="F96" s="47" t="s">
        <v>89</v>
      </c>
      <c r="G96" s="7">
        <v>1</v>
      </c>
      <c r="H96" s="62"/>
      <c r="I96" s="63">
        <v>1</v>
      </c>
      <c r="J96" s="63"/>
      <c r="K96" s="63"/>
      <c r="L96" s="63"/>
      <c r="M96" s="75"/>
      <c r="N96" s="63"/>
      <c r="O96" s="63"/>
      <c r="P96" s="63"/>
      <c r="Q96" s="63"/>
      <c r="R96" s="63"/>
      <c r="S96" s="49">
        <v>1</v>
      </c>
      <c r="T96" s="83" t="s">
        <v>101</v>
      </c>
      <c r="U96" s="83" t="s">
        <v>108</v>
      </c>
    </row>
    <row r="97" spans="1:21" ht="12" customHeight="1">
      <c r="A97" s="110">
        <v>93</v>
      </c>
      <c r="B97" s="66" t="s">
        <v>294</v>
      </c>
      <c r="C97" s="6" t="s">
        <v>242</v>
      </c>
      <c r="D97" s="6" t="s">
        <v>247</v>
      </c>
      <c r="E97" s="7" t="s">
        <v>208</v>
      </c>
      <c r="F97" s="47" t="s">
        <v>89</v>
      </c>
      <c r="G97" s="7">
        <v>1</v>
      </c>
      <c r="H97" s="62">
        <v>1</v>
      </c>
      <c r="I97" s="63"/>
      <c r="J97" s="63"/>
      <c r="K97" s="63"/>
      <c r="L97" s="63"/>
      <c r="M97" s="75"/>
      <c r="N97" s="63"/>
      <c r="O97" s="63"/>
      <c r="P97" s="63"/>
      <c r="Q97" s="63"/>
      <c r="R97" s="63"/>
      <c r="S97" s="49">
        <v>1</v>
      </c>
      <c r="T97" s="83" t="s">
        <v>50</v>
      </c>
      <c r="U97" s="83" t="s">
        <v>108</v>
      </c>
    </row>
    <row r="98" spans="1:21" ht="12" customHeight="1">
      <c r="A98" s="110">
        <v>94</v>
      </c>
      <c r="B98" s="66" t="s">
        <v>240</v>
      </c>
      <c r="C98" s="6" t="s">
        <v>245</v>
      </c>
      <c r="D98" s="6" t="s">
        <v>250</v>
      </c>
      <c r="E98" s="7" t="s">
        <v>208</v>
      </c>
      <c r="F98" s="47" t="s">
        <v>0</v>
      </c>
      <c r="G98" s="7">
        <v>1</v>
      </c>
      <c r="H98" s="62">
        <v>1</v>
      </c>
      <c r="I98" s="63">
        <v>1</v>
      </c>
      <c r="J98" s="63"/>
      <c r="K98" s="63"/>
      <c r="L98" s="63"/>
      <c r="M98" s="75"/>
      <c r="N98" s="63"/>
      <c r="O98" s="63"/>
      <c r="P98" s="63"/>
      <c r="Q98" s="63"/>
      <c r="R98" s="63"/>
      <c r="S98" s="49">
        <v>1</v>
      </c>
      <c r="T98" s="83" t="s">
        <v>100</v>
      </c>
      <c r="U98" s="83" t="s">
        <v>108</v>
      </c>
    </row>
    <row r="99" spans="1:21" ht="12" customHeight="1">
      <c r="A99" s="110">
        <v>95</v>
      </c>
      <c r="B99" s="66" t="s">
        <v>240</v>
      </c>
      <c r="C99" s="6" t="s">
        <v>90</v>
      </c>
      <c r="D99" s="6" t="s">
        <v>90</v>
      </c>
      <c r="E99" s="7" t="s">
        <v>208</v>
      </c>
      <c r="F99" s="47" t="s">
        <v>90</v>
      </c>
      <c r="G99" s="7">
        <v>1</v>
      </c>
      <c r="H99" s="62"/>
      <c r="I99" s="63">
        <v>1</v>
      </c>
      <c r="J99" s="63"/>
      <c r="K99" s="63"/>
      <c r="L99" s="63"/>
      <c r="M99" s="75"/>
      <c r="N99" s="63"/>
      <c r="O99" s="63"/>
      <c r="P99" s="63"/>
      <c r="Q99" s="63"/>
      <c r="R99" s="63"/>
      <c r="S99" s="49">
        <v>1</v>
      </c>
      <c r="T99" s="83" t="s">
        <v>100</v>
      </c>
      <c r="U99" s="83" t="s">
        <v>108</v>
      </c>
    </row>
    <row r="100" spans="1:21" ht="12" customHeight="1">
      <c r="A100" s="110">
        <v>96</v>
      </c>
      <c r="B100" s="66" t="s">
        <v>240</v>
      </c>
      <c r="C100" s="6" t="s">
        <v>244</v>
      </c>
      <c r="D100" s="6" t="s">
        <v>249</v>
      </c>
      <c r="E100" s="7" t="s">
        <v>208</v>
      </c>
      <c r="F100" s="47" t="s">
        <v>0</v>
      </c>
      <c r="G100" s="7">
        <v>1</v>
      </c>
      <c r="H100" s="62"/>
      <c r="I100" s="63">
        <v>1</v>
      </c>
      <c r="J100" s="63"/>
      <c r="K100" s="63"/>
      <c r="L100" s="63"/>
      <c r="M100" s="75"/>
      <c r="N100" s="63"/>
      <c r="O100" s="63"/>
      <c r="P100" s="63"/>
      <c r="Q100" s="63"/>
      <c r="R100" s="63"/>
      <c r="S100" s="49">
        <v>1</v>
      </c>
      <c r="T100" s="83" t="s">
        <v>50</v>
      </c>
      <c r="U100" s="83" t="s">
        <v>108</v>
      </c>
    </row>
    <row r="101" spans="1:21" ht="12" customHeight="1">
      <c r="A101" s="110">
        <v>97</v>
      </c>
      <c r="B101" s="66" t="s">
        <v>240</v>
      </c>
      <c r="C101" s="6" t="s">
        <v>244</v>
      </c>
      <c r="D101" s="6" t="s">
        <v>247</v>
      </c>
      <c r="E101" s="7" t="s">
        <v>208</v>
      </c>
      <c r="F101" s="47" t="s">
        <v>0</v>
      </c>
      <c r="G101" s="7">
        <v>1</v>
      </c>
      <c r="H101" s="62"/>
      <c r="I101" s="63">
        <v>1</v>
      </c>
      <c r="J101" s="63"/>
      <c r="K101" s="63"/>
      <c r="L101" s="63"/>
      <c r="M101" s="75"/>
      <c r="N101" s="63"/>
      <c r="O101" s="63"/>
      <c r="P101" s="63"/>
      <c r="Q101" s="63"/>
      <c r="R101" s="63"/>
      <c r="S101" s="49">
        <v>1</v>
      </c>
      <c r="T101" s="83" t="s">
        <v>100</v>
      </c>
      <c r="U101" s="83" t="s">
        <v>108</v>
      </c>
    </row>
    <row r="102" spans="1:21" ht="12" hidden="1" customHeight="1">
      <c r="A102" s="110">
        <v>98</v>
      </c>
      <c r="B102" s="66" t="s">
        <v>240</v>
      </c>
      <c r="C102" s="6" t="s">
        <v>90</v>
      </c>
      <c r="D102" s="6" t="s">
        <v>247</v>
      </c>
      <c r="E102" s="7" t="s">
        <v>208</v>
      </c>
      <c r="F102" s="47" t="s">
        <v>0</v>
      </c>
      <c r="G102" s="7"/>
      <c r="H102" s="62"/>
      <c r="I102" s="63"/>
      <c r="J102" s="63"/>
      <c r="K102" s="63"/>
      <c r="L102" s="63"/>
      <c r="M102" s="75">
        <v>1</v>
      </c>
      <c r="N102" s="63"/>
      <c r="O102" s="63"/>
      <c r="P102" s="63"/>
      <c r="Q102" s="63"/>
      <c r="R102" s="63"/>
      <c r="S102" s="49">
        <v>1</v>
      </c>
      <c r="T102" s="83" t="s">
        <v>100</v>
      </c>
      <c r="U102" s="83" t="s">
        <v>108</v>
      </c>
    </row>
    <row r="103" spans="1:21" ht="12" customHeight="1">
      <c r="A103" s="110">
        <v>99</v>
      </c>
      <c r="B103" s="66" t="s">
        <v>240</v>
      </c>
      <c r="C103" s="6" t="s">
        <v>90</v>
      </c>
      <c r="D103" s="6" t="s">
        <v>247</v>
      </c>
      <c r="E103" s="7" t="s">
        <v>208</v>
      </c>
      <c r="F103" s="47" t="s">
        <v>89</v>
      </c>
      <c r="G103" s="7">
        <v>1</v>
      </c>
      <c r="H103" s="62"/>
      <c r="I103" s="63">
        <v>1</v>
      </c>
      <c r="J103" s="63"/>
      <c r="K103" s="63"/>
      <c r="L103" s="63"/>
      <c r="M103" s="75"/>
      <c r="N103" s="63"/>
      <c r="O103" s="63"/>
      <c r="P103" s="63"/>
      <c r="Q103" s="63"/>
      <c r="R103" s="63"/>
      <c r="S103" s="49">
        <v>1</v>
      </c>
      <c r="T103" s="83" t="s">
        <v>50</v>
      </c>
      <c r="U103" s="83" t="s">
        <v>108</v>
      </c>
    </row>
    <row r="104" spans="1:21" ht="12" customHeight="1">
      <c r="A104" s="110">
        <v>100</v>
      </c>
      <c r="B104" s="66" t="s">
        <v>240</v>
      </c>
      <c r="C104" s="6" t="s">
        <v>244</v>
      </c>
      <c r="D104" s="6" t="s">
        <v>249</v>
      </c>
      <c r="E104" s="7" t="s">
        <v>208</v>
      </c>
      <c r="F104" s="47" t="s">
        <v>89</v>
      </c>
      <c r="G104" s="7">
        <v>1</v>
      </c>
      <c r="H104" s="62"/>
      <c r="I104" s="63">
        <v>1</v>
      </c>
      <c r="J104" s="63"/>
      <c r="K104" s="63"/>
      <c r="L104" s="63"/>
      <c r="M104" s="75"/>
      <c r="N104" s="63"/>
      <c r="O104" s="63"/>
      <c r="P104" s="63"/>
      <c r="Q104" s="63"/>
      <c r="R104" s="63"/>
      <c r="S104" s="49">
        <v>1</v>
      </c>
      <c r="T104" s="83" t="s">
        <v>100</v>
      </c>
      <c r="U104" s="83" t="s">
        <v>108</v>
      </c>
    </row>
    <row r="105" spans="1:21" ht="12" hidden="1" customHeight="1">
      <c r="A105" s="110">
        <v>101</v>
      </c>
      <c r="B105" s="66" t="s">
        <v>294</v>
      </c>
      <c r="C105" s="47" t="s">
        <v>243</v>
      </c>
      <c r="D105" s="6" t="s">
        <v>249</v>
      </c>
      <c r="E105" s="47" t="s">
        <v>208</v>
      </c>
      <c r="F105" s="47" t="s">
        <v>89</v>
      </c>
      <c r="G105" s="7"/>
      <c r="H105" s="62"/>
      <c r="I105" s="63"/>
      <c r="J105" s="63"/>
      <c r="K105" s="63"/>
      <c r="L105" s="63"/>
      <c r="M105" s="75">
        <v>1</v>
      </c>
      <c r="N105" s="63"/>
      <c r="O105" s="63"/>
      <c r="P105" s="63"/>
      <c r="Q105" s="63"/>
      <c r="R105" s="63"/>
      <c r="S105" s="49">
        <v>1</v>
      </c>
      <c r="T105" s="83" t="s">
        <v>74</v>
      </c>
      <c r="U105" s="83" t="s">
        <v>112</v>
      </c>
    </row>
    <row r="106" spans="1:21" ht="12" customHeight="1">
      <c r="A106" s="110">
        <v>102</v>
      </c>
      <c r="B106" s="66" t="s">
        <v>240</v>
      </c>
      <c r="C106" s="6" t="s">
        <v>244</v>
      </c>
      <c r="D106" s="6" t="s">
        <v>250</v>
      </c>
      <c r="E106" s="7" t="s">
        <v>208</v>
      </c>
      <c r="F106" s="47" t="s">
        <v>89</v>
      </c>
      <c r="G106" s="7">
        <v>1</v>
      </c>
      <c r="H106" s="62"/>
      <c r="I106" s="63">
        <v>1</v>
      </c>
      <c r="J106" s="63"/>
      <c r="K106" s="63"/>
      <c r="L106" s="63"/>
      <c r="M106" s="75"/>
      <c r="N106" s="63"/>
      <c r="O106" s="63"/>
      <c r="P106" s="63"/>
      <c r="Q106" s="63"/>
      <c r="R106" s="63"/>
      <c r="S106" s="49">
        <v>1</v>
      </c>
      <c r="T106" s="83" t="s">
        <v>100</v>
      </c>
      <c r="U106" s="83" t="s">
        <v>108</v>
      </c>
    </row>
    <row r="107" spans="1:21" ht="12" customHeight="1">
      <c r="A107" s="110">
        <v>103</v>
      </c>
      <c r="B107" s="66" t="s">
        <v>293</v>
      </c>
      <c r="C107" s="6" t="s">
        <v>244</v>
      </c>
      <c r="D107" s="6" t="s">
        <v>247</v>
      </c>
      <c r="E107" s="7" t="s">
        <v>208</v>
      </c>
      <c r="F107" s="47" t="s">
        <v>0</v>
      </c>
      <c r="G107" s="7">
        <v>1</v>
      </c>
      <c r="H107" s="62"/>
      <c r="I107" s="63">
        <v>1</v>
      </c>
      <c r="J107" s="63"/>
      <c r="K107" s="63"/>
      <c r="L107" s="63"/>
      <c r="M107" s="75"/>
      <c r="N107" s="63"/>
      <c r="O107" s="63"/>
      <c r="P107" s="63"/>
      <c r="Q107" s="63"/>
      <c r="R107" s="63"/>
      <c r="S107" s="49">
        <v>1</v>
      </c>
      <c r="T107" s="83" t="s">
        <v>71</v>
      </c>
      <c r="U107" s="83" t="s">
        <v>108</v>
      </c>
    </row>
    <row r="108" spans="1:21" ht="12" customHeight="1">
      <c r="A108" s="110">
        <v>104</v>
      </c>
      <c r="B108" s="66" t="s">
        <v>240</v>
      </c>
      <c r="C108" s="6" t="s">
        <v>244</v>
      </c>
      <c r="D108" s="6" t="s">
        <v>250</v>
      </c>
      <c r="E108" s="7" t="s">
        <v>208</v>
      </c>
      <c r="F108" s="47" t="s">
        <v>89</v>
      </c>
      <c r="G108" s="7">
        <v>1</v>
      </c>
      <c r="H108" s="62">
        <v>1</v>
      </c>
      <c r="I108" s="63">
        <v>1</v>
      </c>
      <c r="J108" s="63"/>
      <c r="K108" s="63"/>
      <c r="L108" s="63"/>
      <c r="M108" s="75"/>
      <c r="N108" s="63"/>
      <c r="O108" s="63"/>
      <c r="P108" s="63"/>
      <c r="Q108" s="63"/>
      <c r="R108" s="63"/>
      <c r="S108" s="49">
        <v>1</v>
      </c>
      <c r="T108" s="83" t="s">
        <v>100</v>
      </c>
      <c r="U108" s="83" t="s">
        <v>108</v>
      </c>
    </row>
    <row r="109" spans="1:21" ht="12" customHeight="1">
      <c r="A109" s="110">
        <v>105</v>
      </c>
      <c r="B109" s="66" t="s">
        <v>240</v>
      </c>
      <c r="C109" s="6" t="s">
        <v>244</v>
      </c>
      <c r="D109" s="6" t="s">
        <v>249</v>
      </c>
      <c r="E109" s="7" t="s">
        <v>208</v>
      </c>
      <c r="F109" s="47" t="s">
        <v>0</v>
      </c>
      <c r="G109" s="7">
        <v>1</v>
      </c>
      <c r="H109" s="62"/>
      <c r="I109" s="63">
        <v>1</v>
      </c>
      <c r="J109" s="63"/>
      <c r="K109" s="63"/>
      <c r="L109" s="63"/>
      <c r="M109" s="75"/>
      <c r="N109" s="63"/>
      <c r="O109" s="63"/>
      <c r="P109" s="63"/>
      <c r="Q109" s="63"/>
      <c r="R109" s="63"/>
      <c r="S109" s="49">
        <v>1</v>
      </c>
      <c r="T109" s="83" t="s">
        <v>100</v>
      </c>
      <c r="U109" s="83" t="s">
        <v>108</v>
      </c>
    </row>
    <row r="110" spans="1:21" ht="12" customHeight="1">
      <c r="A110" s="110">
        <v>106</v>
      </c>
      <c r="B110" s="66" t="s">
        <v>293</v>
      </c>
      <c r="C110" s="6" t="s">
        <v>243</v>
      </c>
      <c r="D110" s="6" t="s">
        <v>248</v>
      </c>
      <c r="E110" s="7" t="s">
        <v>208</v>
      </c>
      <c r="F110" s="47" t="s">
        <v>0</v>
      </c>
      <c r="G110" s="7">
        <v>1</v>
      </c>
      <c r="H110" s="62"/>
      <c r="I110" s="63">
        <v>1</v>
      </c>
      <c r="J110" s="63"/>
      <c r="K110" s="63"/>
      <c r="L110" s="63"/>
      <c r="M110" s="75"/>
      <c r="N110" s="63"/>
      <c r="O110" s="63"/>
      <c r="P110" s="63"/>
      <c r="Q110" s="63"/>
      <c r="R110" s="63"/>
      <c r="S110" s="49">
        <v>1</v>
      </c>
      <c r="T110" s="83" t="s">
        <v>50</v>
      </c>
      <c r="U110" s="83" t="s">
        <v>108</v>
      </c>
    </row>
    <row r="111" spans="1:21" ht="12" customHeight="1">
      <c r="A111" s="110">
        <v>107</v>
      </c>
      <c r="B111" s="66" t="s">
        <v>240</v>
      </c>
      <c r="C111" s="6" t="s">
        <v>244</v>
      </c>
      <c r="D111" s="6" t="s">
        <v>250</v>
      </c>
      <c r="E111" s="7" t="s">
        <v>208</v>
      </c>
      <c r="F111" s="47" t="s">
        <v>0</v>
      </c>
      <c r="G111" s="7">
        <v>1</v>
      </c>
      <c r="H111" s="62"/>
      <c r="I111" s="63">
        <v>1</v>
      </c>
      <c r="J111" s="63"/>
      <c r="K111" s="63"/>
      <c r="L111" s="63"/>
      <c r="M111" s="75"/>
      <c r="N111" s="63"/>
      <c r="O111" s="63"/>
      <c r="P111" s="63"/>
      <c r="Q111" s="63"/>
      <c r="R111" s="63"/>
      <c r="S111" s="49">
        <v>1</v>
      </c>
      <c r="T111" s="83" t="s">
        <v>50</v>
      </c>
      <c r="U111" s="83" t="s">
        <v>108</v>
      </c>
    </row>
    <row r="112" spans="1:21" ht="12" customHeight="1">
      <c r="A112" s="110">
        <v>108</v>
      </c>
      <c r="B112" s="66" t="s">
        <v>238</v>
      </c>
      <c r="C112" s="6" t="s">
        <v>244</v>
      </c>
      <c r="D112" s="6" t="s">
        <v>248</v>
      </c>
      <c r="E112" s="7" t="s">
        <v>209</v>
      </c>
      <c r="F112" s="47" t="s">
        <v>89</v>
      </c>
      <c r="G112" s="7">
        <v>1</v>
      </c>
      <c r="H112" s="62">
        <v>1</v>
      </c>
      <c r="I112" s="63">
        <v>1</v>
      </c>
      <c r="J112" s="63">
        <v>1</v>
      </c>
      <c r="K112" s="63">
        <v>1</v>
      </c>
      <c r="L112" s="63"/>
      <c r="M112" s="75"/>
      <c r="N112" s="63"/>
      <c r="O112" s="63"/>
      <c r="P112" s="63"/>
      <c r="Q112" s="63"/>
      <c r="R112" s="63"/>
      <c r="S112" s="49">
        <v>1</v>
      </c>
      <c r="T112" s="83" t="s">
        <v>101</v>
      </c>
      <c r="U112" s="83" t="s">
        <v>108</v>
      </c>
    </row>
    <row r="113" spans="1:21" ht="12" customHeight="1">
      <c r="A113" s="110">
        <v>109</v>
      </c>
      <c r="B113" s="66" t="s">
        <v>238</v>
      </c>
      <c r="C113" s="6" t="s">
        <v>244</v>
      </c>
      <c r="D113" s="6" t="s">
        <v>247</v>
      </c>
      <c r="E113" s="7" t="s">
        <v>209</v>
      </c>
      <c r="F113" s="47" t="s">
        <v>0</v>
      </c>
      <c r="G113" s="7">
        <v>1</v>
      </c>
      <c r="H113" s="62">
        <v>1</v>
      </c>
      <c r="I113" s="63">
        <v>1</v>
      </c>
      <c r="J113" s="63"/>
      <c r="K113" s="63"/>
      <c r="L113" s="63"/>
      <c r="M113" s="75"/>
      <c r="N113" s="63"/>
      <c r="O113" s="63"/>
      <c r="P113" s="63"/>
      <c r="Q113" s="63"/>
      <c r="R113" s="63"/>
      <c r="S113" s="49">
        <v>1</v>
      </c>
      <c r="T113" s="83" t="s">
        <v>98</v>
      </c>
      <c r="U113" s="83" t="s">
        <v>50</v>
      </c>
    </row>
    <row r="114" spans="1:21" ht="12" customHeight="1">
      <c r="A114" s="110">
        <v>110</v>
      </c>
      <c r="B114" s="66" t="s">
        <v>238</v>
      </c>
      <c r="C114" s="6" t="s">
        <v>245</v>
      </c>
      <c r="D114" s="6" t="s">
        <v>249</v>
      </c>
      <c r="E114" s="7" t="s">
        <v>209</v>
      </c>
      <c r="F114" s="47" t="s">
        <v>90</v>
      </c>
      <c r="G114" s="7">
        <v>1</v>
      </c>
      <c r="H114" s="62">
        <v>1</v>
      </c>
      <c r="I114" s="63"/>
      <c r="J114" s="63"/>
      <c r="K114" s="63"/>
      <c r="L114" s="63"/>
      <c r="M114" s="75"/>
      <c r="N114" s="63"/>
      <c r="O114" s="63"/>
      <c r="P114" s="63"/>
      <c r="Q114" s="63"/>
      <c r="R114" s="63"/>
      <c r="S114" s="49">
        <v>1</v>
      </c>
      <c r="T114" s="83" t="s">
        <v>74</v>
      </c>
      <c r="U114" s="83" t="s">
        <v>114</v>
      </c>
    </row>
    <row r="115" spans="1:21" ht="12" hidden="1" customHeight="1">
      <c r="A115" s="110">
        <v>111</v>
      </c>
      <c r="B115" s="66" t="s">
        <v>238</v>
      </c>
      <c r="C115" s="6" t="s">
        <v>243</v>
      </c>
      <c r="D115" s="6" t="s">
        <v>248</v>
      </c>
      <c r="E115" s="7" t="s">
        <v>209</v>
      </c>
      <c r="F115" s="47" t="s">
        <v>0</v>
      </c>
      <c r="G115" s="7"/>
      <c r="H115" s="62"/>
      <c r="I115" s="63"/>
      <c r="J115" s="63"/>
      <c r="K115" s="63"/>
      <c r="L115" s="63"/>
      <c r="M115" s="75">
        <v>1</v>
      </c>
      <c r="N115" s="63"/>
      <c r="O115" s="63"/>
      <c r="P115" s="63"/>
      <c r="Q115" s="63"/>
      <c r="R115" s="63"/>
      <c r="S115" s="49">
        <v>1</v>
      </c>
      <c r="T115" s="83" t="s">
        <v>98</v>
      </c>
      <c r="U115" s="83" t="s">
        <v>278</v>
      </c>
    </row>
    <row r="116" spans="1:21" ht="12" customHeight="1">
      <c r="A116" s="110">
        <v>112</v>
      </c>
      <c r="B116" s="66" t="s">
        <v>238</v>
      </c>
      <c r="C116" s="6" t="s">
        <v>243</v>
      </c>
      <c r="D116" s="6" t="s">
        <v>248</v>
      </c>
      <c r="E116" s="7" t="s">
        <v>209</v>
      </c>
      <c r="F116" s="47" t="s">
        <v>0</v>
      </c>
      <c r="G116" s="7">
        <v>1</v>
      </c>
      <c r="H116" s="62"/>
      <c r="I116" s="63">
        <v>1</v>
      </c>
      <c r="J116" s="63">
        <v>1</v>
      </c>
      <c r="K116" s="63"/>
      <c r="L116" s="63"/>
      <c r="M116" s="75"/>
      <c r="N116" s="63">
        <v>1</v>
      </c>
      <c r="O116" s="63"/>
      <c r="P116" s="63"/>
      <c r="Q116" s="63">
        <v>1</v>
      </c>
      <c r="R116" s="63"/>
      <c r="S116" s="49"/>
      <c r="T116" s="83" t="s">
        <v>101</v>
      </c>
      <c r="U116" s="83" t="s">
        <v>108</v>
      </c>
    </row>
    <row r="117" spans="1:21" ht="12" customHeight="1">
      <c r="A117" s="110">
        <v>113</v>
      </c>
      <c r="B117" s="66" t="s">
        <v>238</v>
      </c>
      <c r="C117" s="6" t="s">
        <v>90</v>
      </c>
      <c r="D117" s="6" t="s">
        <v>247</v>
      </c>
      <c r="E117" s="7" t="s">
        <v>209</v>
      </c>
      <c r="F117" s="47" t="s">
        <v>0</v>
      </c>
      <c r="G117" s="7">
        <v>1</v>
      </c>
      <c r="H117" s="62">
        <v>1</v>
      </c>
      <c r="I117" s="63"/>
      <c r="J117" s="63"/>
      <c r="K117" s="63"/>
      <c r="L117" s="63"/>
      <c r="M117" s="75"/>
      <c r="N117" s="63"/>
      <c r="O117" s="63"/>
      <c r="P117" s="63"/>
      <c r="Q117" s="63"/>
      <c r="R117" s="63"/>
      <c r="S117" s="49">
        <v>1</v>
      </c>
      <c r="T117" s="83" t="s">
        <v>98</v>
      </c>
      <c r="U117" s="83" t="s">
        <v>108</v>
      </c>
    </row>
    <row r="118" spans="1:21" ht="12" customHeight="1">
      <c r="A118" s="110">
        <v>114</v>
      </c>
      <c r="B118" s="66" t="s">
        <v>294</v>
      </c>
      <c r="C118" s="6" t="s">
        <v>243</v>
      </c>
      <c r="D118" s="6" t="s">
        <v>247</v>
      </c>
      <c r="E118" s="7" t="s">
        <v>209</v>
      </c>
      <c r="F118" s="47" t="s">
        <v>89</v>
      </c>
      <c r="G118" s="7">
        <v>1</v>
      </c>
      <c r="H118" s="62">
        <v>1</v>
      </c>
      <c r="I118" s="63">
        <v>1</v>
      </c>
      <c r="J118" s="63"/>
      <c r="K118" s="63">
        <v>1</v>
      </c>
      <c r="L118" s="63"/>
      <c r="M118" s="75"/>
      <c r="N118" s="63"/>
      <c r="O118" s="63"/>
      <c r="P118" s="63">
        <v>1</v>
      </c>
      <c r="Q118" s="63"/>
      <c r="R118" s="63"/>
      <c r="S118" s="49">
        <v>1</v>
      </c>
      <c r="T118" s="83" t="s">
        <v>98</v>
      </c>
      <c r="U118" s="83" t="s">
        <v>114</v>
      </c>
    </row>
    <row r="119" spans="1:21" ht="12" customHeight="1">
      <c r="A119" s="110">
        <v>115</v>
      </c>
      <c r="B119" s="66" t="s">
        <v>239</v>
      </c>
      <c r="C119" s="6" t="s">
        <v>243</v>
      </c>
      <c r="D119" s="6" t="s">
        <v>248</v>
      </c>
      <c r="E119" s="7" t="s">
        <v>209</v>
      </c>
      <c r="F119" s="47" t="s">
        <v>0</v>
      </c>
      <c r="G119" s="7">
        <v>1</v>
      </c>
      <c r="H119" s="62">
        <v>1</v>
      </c>
      <c r="I119" s="63"/>
      <c r="J119" s="63"/>
      <c r="K119" s="63"/>
      <c r="L119" s="63"/>
      <c r="M119" s="75"/>
      <c r="N119" s="63"/>
      <c r="O119" s="63"/>
      <c r="P119" s="63"/>
      <c r="Q119" s="63"/>
      <c r="R119" s="63"/>
      <c r="S119" s="49">
        <v>1</v>
      </c>
      <c r="T119" s="83" t="s">
        <v>98</v>
      </c>
      <c r="U119" s="83" t="s">
        <v>108</v>
      </c>
    </row>
    <row r="120" spans="1:21" ht="12" hidden="1" customHeight="1">
      <c r="A120" s="110">
        <v>116</v>
      </c>
      <c r="B120" s="66" t="s">
        <v>239</v>
      </c>
      <c r="C120" s="6" t="s">
        <v>243</v>
      </c>
      <c r="D120" s="6" t="s">
        <v>252</v>
      </c>
      <c r="E120" s="7" t="s">
        <v>209</v>
      </c>
      <c r="F120" s="47" t="s">
        <v>0</v>
      </c>
      <c r="G120" s="7"/>
      <c r="H120" s="62"/>
      <c r="I120" s="63"/>
      <c r="J120" s="63"/>
      <c r="K120" s="63"/>
      <c r="L120" s="63"/>
      <c r="M120" s="75">
        <v>1</v>
      </c>
      <c r="N120" s="63"/>
      <c r="O120" s="63"/>
      <c r="P120" s="63"/>
      <c r="Q120" s="63"/>
      <c r="R120" s="63"/>
      <c r="S120" s="49">
        <v>1</v>
      </c>
      <c r="T120" s="83" t="s">
        <v>100</v>
      </c>
      <c r="U120" s="83" t="s">
        <v>114</v>
      </c>
    </row>
    <row r="121" spans="1:21" ht="12" hidden="1" customHeight="1">
      <c r="A121" s="110">
        <v>117</v>
      </c>
      <c r="B121" s="66" t="s">
        <v>235</v>
      </c>
      <c r="C121" s="6" t="s">
        <v>243</v>
      </c>
      <c r="D121" s="6" t="s">
        <v>248</v>
      </c>
      <c r="E121" s="7" t="s">
        <v>209</v>
      </c>
      <c r="F121" s="47" t="s">
        <v>89</v>
      </c>
      <c r="G121" s="7"/>
      <c r="H121" s="62"/>
      <c r="I121" s="63"/>
      <c r="J121" s="63"/>
      <c r="K121" s="63"/>
      <c r="L121" s="63"/>
      <c r="M121" s="75">
        <v>1</v>
      </c>
      <c r="N121" s="63"/>
      <c r="O121" s="63"/>
      <c r="P121" s="63"/>
      <c r="Q121" s="63"/>
      <c r="R121" s="63"/>
      <c r="S121" s="49">
        <v>1</v>
      </c>
      <c r="T121" s="83" t="s">
        <v>98</v>
      </c>
      <c r="U121" s="83" t="s">
        <v>50</v>
      </c>
    </row>
    <row r="122" spans="1:21" ht="12" customHeight="1">
      <c r="A122" s="110">
        <v>118</v>
      </c>
      <c r="B122" s="66" t="s">
        <v>235</v>
      </c>
      <c r="C122" s="47" t="s">
        <v>243</v>
      </c>
      <c r="D122" s="6" t="s">
        <v>250</v>
      </c>
      <c r="E122" s="47" t="s">
        <v>209</v>
      </c>
      <c r="F122" s="47" t="s">
        <v>0</v>
      </c>
      <c r="G122" s="7">
        <v>1</v>
      </c>
      <c r="H122" s="62">
        <v>1</v>
      </c>
      <c r="I122" s="63"/>
      <c r="J122" s="63"/>
      <c r="K122" s="63"/>
      <c r="L122" s="63"/>
      <c r="M122" s="75"/>
      <c r="N122" s="63">
        <v>1</v>
      </c>
      <c r="O122" s="63"/>
      <c r="P122" s="63"/>
      <c r="Q122" s="63"/>
      <c r="R122" s="63"/>
      <c r="S122" s="49"/>
      <c r="T122" s="83" t="s">
        <v>100</v>
      </c>
      <c r="U122" s="83" t="s">
        <v>50</v>
      </c>
    </row>
    <row r="123" spans="1:21" ht="12" customHeight="1">
      <c r="A123" s="110">
        <v>119</v>
      </c>
      <c r="B123" s="66" t="s">
        <v>237</v>
      </c>
      <c r="C123" s="6" t="s">
        <v>244</v>
      </c>
      <c r="D123" s="6" t="s">
        <v>253</v>
      </c>
      <c r="E123" s="7" t="s">
        <v>209</v>
      </c>
      <c r="F123" s="47" t="s">
        <v>89</v>
      </c>
      <c r="G123" s="7">
        <v>1</v>
      </c>
      <c r="H123" s="62">
        <v>1</v>
      </c>
      <c r="I123" s="63">
        <v>1</v>
      </c>
      <c r="J123" s="63"/>
      <c r="K123" s="63"/>
      <c r="L123" s="63"/>
      <c r="M123" s="75"/>
      <c r="N123" s="63"/>
      <c r="O123" s="63"/>
      <c r="P123" s="63"/>
      <c r="Q123" s="63"/>
      <c r="R123" s="63"/>
      <c r="S123" s="49">
        <v>1</v>
      </c>
      <c r="T123" s="83" t="s">
        <v>50</v>
      </c>
      <c r="U123" s="83" t="s">
        <v>108</v>
      </c>
    </row>
    <row r="124" spans="1:21" ht="12" hidden="1" customHeight="1">
      <c r="A124" s="110">
        <v>120</v>
      </c>
      <c r="B124" s="66" t="s">
        <v>239</v>
      </c>
      <c r="C124" s="6" t="s">
        <v>243</v>
      </c>
      <c r="D124" s="6" t="s">
        <v>250</v>
      </c>
      <c r="E124" s="7" t="s">
        <v>209</v>
      </c>
      <c r="F124" s="47" t="s">
        <v>89</v>
      </c>
      <c r="G124" s="7"/>
      <c r="H124" s="62"/>
      <c r="I124" s="63"/>
      <c r="J124" s="63"/>
      <c r="K124" s="63"/>
      <c r="L124" s="63"/>
      <c r="M124" s="75">
        <v>1</v>
      </c>
      <c r="N124" s="63"/>
      <c r="O124" s="63"/>
      <c r="P124" s="63"/>
      <c r="Q124" s="63"/>
      <c r="R124" s="63"/>
      <c r="S124" s="49">
        <v>1</v>
      </c>
      <c r="T124" s="83" t="s">
        <v>100</v>
      </c>
      <c r="U124" s="83" t="s">
        <v>108</v>
      </c>
    </row>
    <row r="125" spans="1:21" ht="12" hidden="1" customHeight="1">
      <c r="A125" s="110">
        <v>121</v>
      </c>
      <c r="B125" s="66" t="s">
        <v>294</v>
      </c>
      <c r="C125" s="6" t="s">
        <v>242</v>
      </c>
      <c r="D125" s="6" t="s">
        <v>248</v>
      </c>
      <c r="E125" s="7" t="s">
        <v>209</v>
      </c>
      <c r="F125" s="47" t="s">
        <v>89</v>
      </c>
      <c r="G125" s="7"/>
      <c r="H125" s="62"/>
      <c r="I125" s="63"/>
      <c r="J125" s="63"/>
      <c r="K125" s="63"/>
      <c r="L125" s="63"/>
      <c r="M125" s="75">
        <v>1</v>
      </c>
      <c r="N125" s="63"/>
      <c r="O125" s="63"/>
      <c r="P125" s="63"/>
      <c r="Q125" s="63"/>
      <c r="R125" s="63"/>
      <c r="S125" s="49">
        <v>1</v>
      </c>
      <c r="T125" s="83" t="s">
        <v>101</v>
      </c>
      <c r="U125" s="83" t="s">
        <v>108</v>
      </c>
    </row>
    <row r="126" spans="1:21" ht="12" customHeight="1">
      <c r="A126" s="110">
        <v>122</v>
      </c>
      <c r="B126" s="66" t="s">
        <v>240</v>
      </c>
      <c r="C126" s="6" t="s">
        <v>244</v>
      </c>
      <c r="D126" s="6" t="s">
        <v>249</v>
      </c>
      <c r="E126" s="7" t="s">
        <v>209</v>
      </c>
      <c r="F126" s="47" t="s">
        <v>0</v>
      </c>
      <c r="G126" s="7">
        <v>1</v>
      </c>
      <c r="H126" s="62">
        <v>1</v>
      </c>
      <c r="I126" s="63">
        <v>1</v>
      </c>
      <c r="J126" s="63">
        <v>1</v>
      </c>
      <c r="K126" s="63"/>
      <c r="L126" s="63"/>
      <c r="M126" s="75"/>
      <c r="N126" s="63"/>
      <c r="O126" s="63"/>
      <c r="P126" s="63">
        <v>1</v>
      </c>
      <c r="Q126" s="63"/>
      <c r="R126" s="63"/>
      <c r="S126" s="49">
        <v>1</v>
      </c>
      <c r="T126" s="83" t="s">
        <v>100</v>
      </c>
      <c r="U126" s="83" t="s">
        <v>108</v>
      </c>
    </row>
    <row r="127" spans="1:21" ht="12" customHeight="1">
      <c r="A127" s="110">
        <v>123</v>
      </c>
      <c r="B127" s="66" t="s">
        <v>240</v>
      </c>
      <c r="C127" s="6" t="s">
        <v>244</v>
      </c>
      <c r="D127" s="6" t="s">
        <v>249</v>
      </c>
      <c r="E127" s="7" t="s">
        <v>209</v>
      </c>
      <c r="F127" s="47" t="s">
        <v>0</v>
      </c>
      <c r="G127" s="7">
        <v>1</v>
      </c>
      <c r="H127" s="62">
        <v>1</v>
      </c>
      <c r="I127" s="63">
        <v>1</v>
      </c>
      <c r="J127" s="63">
        <v>1</v>
      </c>
      <c r="K127" s="63"/>
      <c r="L127" s="63"/>
      <c r="M127" s="75"/>
      <c r="N127" s="63"/>
      <c r="O127" s="63"/>
      <c r="P127" s="63">
        <v>1</v>
      </c>
      <c r="Q127" s="63"/>
      <c r="R127" s="63"/>
      <c r="S127" s="49">
        <v>1</v>
      </c>
      <c r="T127" s="83" t="s">
        <v>101</v>
      </c>
      <c r="U127" s="83" t="s">
        <v>108</v>
      </c>
    </row>
    <row r="128" spans="1:21" ht="12" customHeight="1">
      <c r="A128" s="110">
        <v>124</v>
      </c>
      <c r="B128" s="66" t="s">
        <v>240</v>
      </c>
      <c r="C128" s="6" t="s">
        <v>244</v>
      </c>
      <c r="D128" s="6" t="s">
        <v>250</v>
      </c>
      <c r="E128" s="7" t="s">
        <v>209</v>
      </c>
      <c r="F128" s="47" t="s">
        <v>89</v>
      </c>
      <c r="G128" s="7">
        <v>1</v>
      </c>
      <c r="H128" s="62"/>
      <c r="I128" s="63">
        <v>1</v>
      </c>
      <c r="J128" s="63"/>
      <c r="K128" s="63"/>
      <c r="L128" s="63"/>
      <c r="M128" s="75"/>
      <c r="N128" s="63"/>
      <c r="O128" s="63"/>
      <c r="P128" s="63"/>
      <c r="Q128" s="63"/>
      <c r="R128" s="63"/>
      <c r="S128" s="49">
        <v>1</v>
      </c>
      <c r="T128" s="83" t="s">
        <v>100</v>
      </c>
      <c r="U128" s="83" t="s">
        <v>108</v>
      </c>
    </row>
    <row r="129" spans="1:21" ht="12" customHeight="1">
      <c r="A129" s="110">
        <v>125</v>
      </c>
      <c r="B129" s="66" t="s">
        <v>240</v>
      </c>
      <c r="C129" s="6" t="s">
        <v>90</v>
      </c>
      <c r="D129" s="6" t="s">
        <v>248</v>
      </c>
      <c r="E129" s="7" t="s">
        <v>209</v>
      </c>
      <c r="F129" s="47" t="s">
        <v>0</v>
      </c>
      <c r="G129" s="7">
        <v>1</v>
      </c>
      <c r="H129" s="62">
        <v>1</v>
      </c>
      <c r="I129" s="63">
        <v>1</v>
      </c>
      <c r="J129" s="63"/>
      <c r="K129" s="63"/>
      <c r="L129" s="63"/>
      <c r="M129" s="75"/>
      <c r="N129" s="63"/>
      <c r="O129" s="63"/>
      <c r="P129" s="63"/>
      <c r="Q129" s="63"/>
      <c r="R129" s="63"/>
      <c r="S129" s="49">
        <v>1</v>
      </c>
      <c r="T129" s="83" t="s">
        <v>99</v>
      </c>
      <c r="U129" s="83" t="s">
        <v>108</v>
      </c>
    </row>
    <row r="130" spans="1:21" ht="12" hidden="1" customHeight="1">
      <c r="A130" s="110">
        <v>126</v>
      </c>
      <c r="B130" s="66" t="s">
        <v>239</v>
      </c>
      <c r="C130" s="6" t="s">
        <v>243</v>
      </c>
      <c r="D130" s="6" t="s">
        <v>248</v>
      </c>
      <c r="E130" s="7" t="s">
        <v>209</v>
      </c>
      <c r="F130" s="47" t="s">
        <v>0</v>
      </c>
      <c r="G130" s="7"/>
      <c r="H130" s="62"/>
      <c r="I130" s="63"/>
      <c r="J130" s="63"/>
      <c r="K130" s="63"/>
      <c r="L130" s="63"/>
      <c r="M130" s="75">
        <v>1</v>
      </c>
      <c r="N130" s="63"/>
      <c r="O130" s="63"/>
      <c r="P130" s="63"/>
      <c r="Q130" s="63"/>
      <c r="R130" s="63"/>
      <c r="S130" s="49">
        <v>1</v>
      </c>
      <c r="T130" s="83" t="s">
        <v>101</v>
      </c>
      <c r="U130" s="83" t="s">
        <v>108</v>
      </c>
    </row>
    <row r="131" spans="1:21" ht="12" hidden="1" customHeight="1">
      <c r="A131" s="110">
        <v>127</v>
      </c>
      <c r="B131" s="66" t="s">
        <v>240</v>
      </c>
      <c r="C131" s="6" t="s">
        <v>242</v>
      </c>
      <c r="D131" s="6" t="s">
        <v>249</v>
      </c>
      <c r="E131" s="7" t="s">
        <v>209</v>
      </c>
      <c r="F131" s="47" t="s">
        <v>0</v>
      </c>
      <c r="G131" s="7"/>
      <c r="H131" s="62"/>
      <c r="I131" s="63"/>
      <c r="J131" s="63"/>
      <c r="K131" s="63"/>
      <c r="L131" s="63"/>
      <c r="M131" s="75">
        <v>1</v>
      </c>
      <c r="N131" s="63"/>
      <c r="O131" s="63"/>
      <c r="P131" s="63"/>
      <c r="Q131" s="63"/>
      <c r="R131" s="63"/>
      <c r="S131" s="49">
        <v>1</v>
      </c>
      <c r="T131" s="83" t="s">
        <v>50</v>
      </c>
      <c r="U131" s="83" t="s">
        <v>108</v>
      </c>
    </row>
    <row r="132" spans="1:21" ht="12" hidden="1" customHeight="1">
      <c r="A132" s="110">
        <v>128</v>
      </c>
      <c r="B132" s="66" t="s">
        <v>239</v>
      </c>
      <c r="C132" s="47" t="s">
        <v>243</v>
      </c>
      <c r="D132" s="6" t="s">
        <v>247</v>
      </c>
      <c r="E132" s="47" t="s">
        <v>209</v>
      </c>
      <c r="F132" s="47" t="s">
        <v>0</v>
      </c>
      <c r="G132" s="7"/>
      <c r="H132" s="62"/>
      <c r="I132" s="63"/>
      <c r="J132" s="63"/>
      <c r="K132" s="63"/>
      <c r="L132" s="63"/>
      <c r="M132" s="75">
        <v>1</v>
      </c>
      <c r="N132" s="63"/>
      <c r="O132" s="63"/>
      <c r="P132" s="63"/>
      <c r="Q132" s="63"/>
      <c r="R132" s="63"/>
      <c r="S132" s="49">
        <v>1</v>
      </c>
      <c r="T132" s="83" t="s">
        <v>101</v>
      </c>
      <c r="U132" s="83" t="s">
        <v>108</v>
      </c>
    </row>
    <row r="133" spans="1:21" ht="12" customHeight="1">
      <c r="A133" s="110">
        <v>129</v>
      </c>
      <c r="B133" s="66" t="s">
        <v>239</v>
      </c>
      <c r="C133" s="47" t="s">
        <v>243</v>
      </c>
      <c r="D133" s="6" t="s">
        <v>250</v>
      </c>
      <c r="E133" s="47" t="s">
        <v>209</v>
      </c>
      <c r="F133" s="47" t="s">
        <v>89</v>
      </c>
      <c r="G133" s="7">
        <v>1</v>
      </c>
      <c r="H133" s="62">
        <v>1</v>
      </c>
      <c r="I133" s="63">
        <v>1</v>
      </c>
      <c r="J133" s="63"/>
      <c r="K133" s="63"/>
      <c r="L133" s="63"/>
      <c r="M133" s="75"/>
      <c r="N133" s="63"/>
      <c r="O133" s="63"/>
      <c r="P133" s="63"/>
      <c r="Q133" s="63"/>
      <c r="R133" s="63"/>
      <c r="S133" s="49">
        <v>1</v>
      </c>
      <c r="T133" s="83" t="s">
        <v>100</v>
      </c>
      <c r="U133" s="83" t="s">
        <v>108</v>
      </c>
    </row>
    <row r="134" spans="1:21" ht="12" customHeight="1">
      <c r="A134" s="110">
        <v>130</v>
      </c>
      <c r="B134" s="66" t="s">
        <v>239</v>
      </c>
      <c r="C134" s="6" t="s">
        <v>243</v>
      </c>
      <c r="D134" s="6" t="s">
        <v>251</v>
      </c>
      <c r="E134" s="7" t="s">
        <v>209</v>
      </c>
      <c r="F134" s="47" t="s">
        <v>89</v>
      </c>
      <c r="G134" s="7">
        <v>1</v>
      </c>
      <c r="H134" s="62"/>
      <c r="I134" s="63">
        <v>1</v>
      </c>
      <c r="J134" s="63"/>
      <c r="K134" s="63"/>
      <c r="L134" s="63"/>
      <c r="M134" s="75"/>
      <c r="N134" s="63"/>
      <c r="O134" s="63"/>
      <c r="P134" s="63"/>
      <c r="Q134" s="63"/>
      <c r="R134" s="63"/>
      <c r="S134" s="49">
        <v>1</v>
      </c>
      <c r="T134" s="83" t="s">
        <v>98</v>
      </c>
      <c r="U134" s="83" t="s">
        <v>108</v>
      </c>
    </row>
    <row r="135" spans="1:21" ht="12" customHeight="1">
      <c r="A135" s="110">
        <v>131</v>
      </c>
      <c r="B135" s="66" t="s">
        <v>240</v>
      </c>
      <c r="C135" s="6" t="s">
        <v>244</v>
      </c>
      <c r="D135" s="6" t="s">
        <v>90</v>
      </c>
      <c r="E135" s="7" t="s">
        <v>208</v>
      </c>
      <c r="F135" s="47" t="s">
        <v>0</v>
      </c>
      <c r="G135" s="7">
        <v>1</v>
      </c>
      <c r="H135" s="62"/>
      <c r="I135" s="63">
        <v>1</v>
      </c>
      <c r="J135" s="63"/>
      <c r="K135" s="63"/>
      <c r="L135" s="63"/>
      <c r="M135" s="75"/>
      <c r="N135" s="63"/>
      <c r="O135" s="63"/>
      <c r="P135" s="63"/>
      <c r="Q135" s="63"/>
      <c r="R135" s="63"/>
      <c r="S135" s="49">
        <v>1</v>
      </c>
      <c r="T135" s="83" t="s">
        <v>100</v>
      </c>
      <c r="U135" s="83" t="s">
        <v>108</v>
      </c>
    </row>
    <row r="136" spans="1:21" ht="12" customHeight="1">
      <c r="A136" s="110">
        <v>132</v>
      </c>
      <c r="B136" s="66" t="s">
        <v>235</v>
      </c>
      <c r="C136" s="6" t="s">
        <v>244</v>
      </c>
      <c r="D136" s="6" t="s">
        <v>249</v>
      </c>
      <c r="E136" s="7" t="s">
        <v>207</v>
      </c>
      <c r="F136" s="47" t="s">
        <v>0</v>
      </c>
      <c r="G136" s="7">
        <v>1</v>
      </c>
      <c r="H136" s="62">
        <v>1</v>
      </c>
      <c r="I136" s="63"/>
      <c r="J136" s="63"/>
      <c r="K136" s="63"/>
      <c r="L136" s="63"/>
      <c r="M136" s="75"/>
      <c r="N136" s="63"/>
      <c r="O136" s="63"/>
      <c r="P136" s="63"/>
      <c r="Q136" s="63"/>
      <c r="R136" s="63"/>
      <c r="S136" s="49">
        <v>1</v>
      </c>
      <c r="T136" s="83" t="s">
        <v>74</v>
      </c>
      <c r="U136" s="83" t="s">
        <v>50</v>
      </c>
    </row>
    <row r="137" spans="1:21" ht="12" customHeight="1">
      <c r="A137" s="110">
        <v>133</v>
      </c>
      <c r="B137" s="66" t="s">
        <v>240</v>
      </c>
      <c r="C137" s="47" t="s">
        <v>244</v>
      </c>
      <c r="D137" s="6" t="s">
        <v>251</v>
      </c>
      <c r="E137" s="47" t="s">
        <v>208</v>
      </c>
      <c r="F137" s="47" t="s">
        <v>89</v>
      </c>
      <c r="G137" s="7">
        <v>1</v>
      </c>
      <c r="H137" s="62"/>
      <c r="I137" s="63">
        <v>1</v>
      </c>
      <c r="J137" s="63"/>
      <c r="K137" s="63"/>
      <c r="L137" s="63"/>
      <c r="M137" s="75"/>
      <c r="N137" s="63">
        <v>1</v>
      </c>
      <c r="O137" s="63"/>
      <c r="P137" s="63"/>
      <c r="Q137" s="63">
        <v>1</v>
      </c>
      <c r="R137" s="63"/>
      <c r="S137" s="49"/>
      <c r="T137" s="83" t="s">
        <v>100</v>
      </c>
      <c r="U137" s="83" t="s">
        <v>108</v>
      </c>
    </row>
    <row r="138" spans="1:21" ht="12" customHeight="1">
      <c r="A138" s="110">
        <v>134</v>
      </c>
      <c r="B138" s="66" t="s">
        <v>235</v>
      </c>
      <c r="C138" s="6" t="s">
        <v>244</v>
      </c>
      <c r="D138" s="6" t="s">
        <v>248</v>
      </c>
      <c r="E138" s="7" t="s">
        <v>207</v>
      </c>
      <c r="F138" s="47" t="s">
        <v>89</v>
      </c>
      <c r="G138" s="7">
        <v>1</v>
      </c>
      <c r="H138" s="62">
        <v>1</v>
      </c>
      <c r="I138" s="63"/>
      <c r="J138" s="63"/>
      <c r="K138" s="63"/>
      <c r="L138" s="63"/>
      <c r="M138" s="75"/>
      <c r="N138" s="63">
        <v>1</v>
      </c>
      <c r="O138" s="63"/>
      <c r="P138" s="63"/>
      <c r="Q138" s="63"/>
      <c r="R138" s="63"/>
      <c r="S138" s="49"/>
      <c r="T138" s="83" t="s">
        <v>101</v>
      </c>
      <c r="U138" s="83" t="s">
        <v>50</v>
      </c>
    </row>
    <row r="139" spans="1:21" ht="12" hidden="1" customHeight="1">
      <c r="A139" s="110">
        <v>135</v>
      </c>
      <c r="B139" s="66" t="s">
        <v>235</v>
      </c>
      <c r="C139" s="6" t="s">
        <v>90</v>
      </c>
      <c r="D139" s="6" t="s">
        <v>249</v>
      </c>
      <c r="E139" s="7" t="s">
        <v>207</v>
      </c>
      <c r="F139" s="47" t="s">
        <v>0</v>
      </c>
      <c r="G139" s="7"/>
      <c r="H139" s="62"/>
      <c r="I139" s="63"/>
      <c r="J139" s="63"/>
      <c r="K139" s="63"/>
      <c r="L139" s="63"/>
      <c r="M139" s="75">
        <v>1</v>
      </c>
      <c r="N139" s="63"/>
      <c r="O139" s="63"/>
      <c r="P139" s="63"/>
      <c r="Q139" s="63"/>
      <c r="R139" s="63"/>
      <c r="S139" s="49">
        <v>1</v>
      </c>
      <c r="T139" s="83" t="s">
        <v>74</v>
      </c>
      <c r="U139" s="83" t="s">
        <v>50</v>
      </c>
    </row>
    <row r="140" spans="1:21" ht="12" customHeight="1">
      <c r="A140" s="110">
        <v>136</v>
      </c>
      <c r="B140" s="66" t="s">
        <v>293</v>
      </c>
      <c r="C140" s="47" t="s">
        <v>244</v>
      </c>
      <c r="D140" s="6" t="s">
        <v>248</v>
      </c>
      <c r="E140" s="47" t="s">
        <v>207</v>
      </c>
      <c r="F140" s="47" t="s">
        <v>89</v>
      </c>
      <c r="G140" s="7">
        <v>1</v>
      </c>
      <c r="H140" s="62">
        <v>1</v>
      </c>
      <c r="I140" s="63">
        <v>1</v>
      </c>
      <c r="J140" s="63"/>
      <c r="K140" s="63"/>
      <c r="L140" s="63"/>
      <c r="M140" s="75"/>
      <c r="N140" s="63"/>
      <c r="O140" s="63"/>
      <c r="P140" s="63"/>
      <c r="Q140" s="63"/>
      <c r="R140" s="63"/>
      <c r="S140" s="49">
        <v>1</v>
      </c>
      <c r="T140" s="83" t="s">
        <v>50</v>
      </c>
      <c r="U140" s="83" t="s">
        <v>108</v>
      </c>
    </row>
    <row r="141" spans="1:21" ht="12" hidden="1" customHeight="1">
      <c r="A141" s="110">
        <v>137</v>
      </c>
      <c r="B141" s="66" t="s">
        <v>293</v>
      </c>
      <c r="C141" s="6" t="s">
        <v>244</v>
      </c>
      <c r="D141" s="6" t="s">
        <v>248</v>
      </c>
      <c r="E141" s="7" t="s">
        <v>208</v>
      </c>
      <c r="F141" s="47" t="s">
        <v>0</v>
      </c>
      <c r="G141" s="7"/>
      <c r="H141" s="62"/>
      <c r="I141" s="63"/>
      <c r="J141" s="63"/>
      <c r="K141" s="63"/>
      <c r="L141" s="63"/>
      <c r="M141" s="75">
        <v>1</v>
      </c>
      <c r="N141" s="63"/>
      <c r="O141" s="63"/>
      <c r="P141" s="63"/>
      <c r="Q141" s="63"/>
      <c r="R141" s="63"/>
      <c r="S141" s="49">
        <v>1</v>
      </c>
      <c r="T141" s="83" t="s">
        <v>50</v>
      </c>
      <c r="U141" s="83" t="s">
        <v>108</v>
      </c>
    </row>
    <row r="142" spans="1:21" ht="12" customHeight="1">
      <c r="A142" s="110">
        <v>138</v>
      </c>
      <c r="B142" s="66" t="s">
        <v>240</v>
      </c>
      <c r="C142" s="6" t="s">
        <v>244</v>
      </c>
      <c r="D142" s="6" t="s">
        <v>250</v>
      </c>
      <c r="E142" s="7" t="s">
        <v>209</v>
      </c>
      <c r="F142" s="47" t="s">
        <v>89</v>
      </c>
      <c r="G142" s="7">
        <v>1</v>
      </c>
      <c r="H142" s="62">
        <v>1</v>
      </c>
      <c r="I142" s="63">
        <v>1</v>
      </c>
      <c r="J142" s="63"/>
      <c r="K142" s="63"/>
      <c r="L142" s="63"/>
      <c r="M142" s="75"/>
      <c r="N142" s="63"/>
      <c r="O142" s="63"/>
      <c r="P142" s="63"/>
      <c r="Q142" s="63"/>
      <c r="R142" s="63"/>
      <c r="S142" s="49">
        <v>1</v>
      </c>
      <c r="T142" s="83" t="s">
        <v>100</v>
      </c>
      <c r="U142" s="83" t="s">
        <v>108</v>
      </c>
    </row>
    <row r="143" spans="1:21" ht="12" customHeight="1">
      <c r="A143" s="110">
        <v>139</v>
      </c>
      <c r="B143" s="66" t="s">
        <v>235</v>
      </c>
      <c r="C143" s="6" t="s">
        <v>244</v>
      </c>
      <c r="D143" s="6" t="s">
        <v>248</v>
      </c>
      <c r="E143" s="7" t="s">
        <v>209</v>
      </c>
      <c r="F143" s="47" t="s">
        <v>89</v>
      </c>
      <c r="G143" s="7">
        <v>1</v>
      </c>
      <c r="H143" s="62">
        <v>1</v>
      </c>
      <c r="I143" s="63"/>
      <c r="J143" s="63"/>
      <c r="K143" s="63"/>
      <c r="L143" s="63"/>
      <c r="M143" s="75"/>
      <c r="N143" s="63">
        <v>1</v>
      </c>
      <c r="O143" s="63"/>
      <c r="P143" s="63"/>
      <c r="Q143" s="63"/>
      <c r="R143" s="63"/>
      <c r="S143" s="49"/>
      <c r="T143" s="83" t="s">
        <v>74</v>
      </c>
      <c r="U143" s="83" t="s">
        <v>50</v>
      </c>
    </row>
    <row r="144" spans="1:21" ht="12" customHeight="1">
      <c r="A144" s="110">
        <v>140</v>
      </c>
      <c r="B144" s="66" t="s">
        <v>235</v>
      </c>
      <c r="C144" s="6" t="s">
        <v>244</v>
      </c>
      <c r="D144" s="6" t="s">
        <v>249</v>
      </c>
      <c r="E144" s="7" t="s">
        <v>207</v>
      </c>
      <c r="F144" s="47" t="s">
        <v>0</v>
      </c>
      <c r="G144" s="7">
        <v>1</v>
      </c>
      <c r="H144" s="62">
        <v>1</v>
      </c>
      <c r="I144" s="63"/>
      <c r="J144" s="63"/>
      <c r="K144" s="63"/>
      <c r="L144" s="63"/>
      <c r="M144" s="75"/>
      <c r="N144" s="63">
        <v>1</v>
      </c>
      <c r="O144" s="63"/>
      <c r="P144" s="63"/>
      <c r="Q144" s="63"/>
      <c r="R144" s="63"/>
      <c r="S144" s="49"/>
      <c r="T144" s="83" t="s">
        <v>101</v>
      </c>
      <c r="U144" s="83" t="s">
        <v>50</v>
      </c>
    </row>
    <row r="145" spans="1:21" ht="12" customHeight="1">
      <c r="A145" s="110">
        <v>141</v>
      </c>
      <c r="B145" s="66" t="s">
        <v>293</v>
      </c>
      <c r="C145" s="6" t="s">
        <v>244</v>
      </c>
      <c r="D145" s="6" t="s">
        <v>250</v>
      </c>
      <c r="E145" s="7" t="s">
        <v>208</v>
      </c>
      <c r="F145" s="47" t="s">
        <v>0</v>
      </c>
      <c r="G145" s="7">
        <v>1</v>
      </c>
      <c r="H145" s="62"/>
      <c r="I145" s="63">
        <v>1</v>
      </c>
      <c r="J145" s="63"/>
      <c r="K145" s="63"/>
      <c r="L145" s="63"/>
      <c r="M145" s="75"/>
      <c r="N145" s="63"/>
      <c r="O145" s="63"/>
      <c r="P145" s="63"/>
      <c r="Q145" s="63"/>
      <c r="R145" s="63"/>
      <c r="S145" s="49">
        <v>1</v>
      </c>
      <c r="T145" s="83" t="s">
        <v>71</v>
      </c>
      <c r="U145" s="83" t="s">
        <v>108</v>
      </c>
    </row>
    <row r="146" spans="1:21" ht="12" customHeight="1">
      <c r="A146" s="110">
        <v>142</v>
      </c>
      <c r="B146" s="66" t="s">
        <v>293</v>
      </c>
      <c r="C146" s="6" t="s">
        <v>244</v>
      </c>
      <c r="D146" s="6" t="s">
        <v>248</v>
      </c>
      <c r="E146" s="7" t="s">
        <v>208</v>
      </c>
      <c r="F146" s="47" t="s">
        <v>89</v>
      </c>
      <c r="G146" s="7">
        <v>1</v>
      </c>
      <c r="H146" s="62"/>
      <c r="I146" s="63">
        <v>1</v>
      </c>
      <c r="J146" s="63"/>
      <c r="K146" s="63"/>
      <c r="L146" s="63"/>
      <c r="M146" s="75"/>
      <c r="N146" s="63"/>
      <c r="O146" s="63"/>
      <c r="P146" s="63"/>
      <c r="Q146" s="63"/>
      <c r="R146" s="63"/>
      <c r="S146" s="49">
        <v>1</v>
      </c>
      <c r="T146" s="83" t="s">
        <v>50</v>
      </c>
      <c r="U146" s="83" t="s">
        <v>108</v>
      </c>
    </row>
    <row r="147" spans="1:21" ht="12" customHeight="1">
      <c r="A147" s="110">
        <v>143</v>
      </c>
      <c r="B147" s="66" t="s">
        <v>293</v>
      </c>
      <c r="C147" s="6" t="s">
        <v>244</v>
      </c>
      <c r="D147" s="6" t="s">
        <v>250</v>
      </c>
      <c r="E147" s="7" t="s">
        <v>208</v>
      </c>
      <c r="F147" s="47" t="s">
        <v>89</v>
      </c>
      <c r="G147" s="7">
        <v>1</v>
      </c>
      <c r="H147" s="62"/>
      <c r="I147" s="63">
        <v>1</v>
      </c>
      <c r="J147" s="63"/>
      <c r="K147" s="63"/>
      <c r="L147" s="63"/>
      <c r="M147" s="75"/>
      <c r="N147" s="63"/>
      <c r="O147" s="63"/>
      <c r="P147" s="63"/>
      <c r="Q147" s="63"/>
      <c r="R147" s="63"/>
      <c r="S147" s="49">
        <v>1</v>
      </c>
      <c r="T147" s="83" t="s">
        <v>71</v>
      </c>
      <c r="U147" s="83" t="s">
        <v>108</v>
      </c>
    </row>
    <row r="148" spans="1:21" ht="12" customHeight="1">
      <c r="A148" s="110">
        <v>144</v>
      </c>
      <c r="B148" s="66" t="s">
        <v>293</v>
      </c>
      <c r="C148" s="6" t="s">
        <v>244</v>
      </c>
      <c r="D148" s="6" t="s">
        <v>253</v>
      </c>
      <c r="E148" s="7" t="s">
        <v>208</v>
      </c>
      <c r="F148" s="47" t="s">
        <v>89</v>
      </c>
      <c r="G148" s="7">
        <v>1</v>
      </c>
      <c r="H148" s="62"/>
      <c r="I148" s="63">
        <v>1</v>
      </c>
      <c r="J148" s="63"/>
      <c r="K148" s="63"/>
      <c r="L148" s="63"/>
      <c r="M148" s="75"/>
      <c r="N148" s="63"/>
      <c r="O148" s="63"/>
      <c r="P148" s="63"/>
      <c r="Q148" s="63"/>
      <c r="R148" s="63"/>
      <c r="S148" s="49">
        <v>1</v>
      </c>
      <c r="T148" s="83" t="s">
        <v>71</v>
      </c>
      <c r="U148" s="83" t="s">
        <v>108</v>
      </c>
    </row>
    <row r="149" spans="1:21" ht="12" customHeight="1">
      <c r="A149" s="110">
        <v>145</v>
      </c>
      <c r="B149" s="66" t="s">
        <v>240</v>
      </c>
      <c r="C149" s="6" t="s">
        <v>244</v>
      </c>
      <c r="D149" s="6" t="s">
        <v>250</v>
      </c>
      <c r="E149" s="7" t="s">
        <v>209</v>
      </c>
      <c r="F149" s="47" t="s">
        <v>89</v>
      </c>
      <c r="G149" s="7">
        <v>1</v>
      </c>
      <c r="H149" s="62">
        <v>1</v>
      </c>
      <c r="I149" s="63">
        <v>1</v>
      </c>
      <c r="J149" s="63"/>
      <c r="K149" s="63">
        <v>1</v>
      </c>
      <c r="L149" s="63"/>
      <c r="M149" s="75"/>
      <c r="N149" s="63"/>
      <c r="O149" s="63"/>
      <c r="P149" s="63"/>
      <c r="Q149" s="63"/>
      <c r="R149" s="63"/>
      <c r="S149" s="49">
        <v>1</v>
      </c>
      <c r="T149" s="83" t="s">
        <v>100</v>
      </c>
      <c r="U149" s="83" t="s">
        <v>108</v>
      </c>
    </row>
    <row r="150" spans="1:21" ht="12" customHeight="1">
      <c r="A150" s="110">
        <v>146</v>
      </c>
      <c r="B150" s="66" t="s">
        <v>293</v>
      </c>
      <c r="C150" s="6" t="s">
        <v>244</v>
      </c>
      <c r="D150" s="6" t="s">
        <v>248</v>
      </c>
      <c r="E150" s="7" t="s">
        <v>208</v>
      </c>
      <c r="F150" s="47" t="s">
        <v>0</v>
      </c>
      <c r="G150" s="7">
        <v>1</v>
      </c>
      <c r="H150" s="62"/>
      <c r="I150" s="63">
        <v>1</v>
      </c>
      <c r="J150" s="63"/>
      <c r="K150" s="63"/>
      <c r="L150" s="63"/>
      <c r="M150" s="75"/>
      <c r="N150" s="63"/>
      <c r="O150" s="63"/>
      <c r="P150" s="63"/>
      <c r="Q150" s="63"/>
      <c r="R150" s="63"/>
      <c r="S150" s="49">
        <v>1</v>
      </c>
      <c r="T150" s="83" t="s">
        <v>50</v>
      </c>
      <c r="U150" s="83" t="s">
        <v>108</v>
      </c>
    </row>
    <row r="151" spans="1:21" ht="12" customHeight="1">
      <c r="A151" s="110">
        <v>147</v>
      </c>
      <c r="B151" s="66" t="s">
        <v>235</v>
      </c>
      <c r="C151" s="6" t="s">
        <v>245</v>
      </c>
      <c r="D151" s="6" t="s">
        <v>247</v>
      </c>
      <c r="E151" s="7" t="s">
        <v>209</v>
      </c>
      <c r="F151" s="47" t="s">
        <v>0</v>
      </c>
      <c r="G151" s="7">
        <v>1</v>
      </c>
      <c r="H151" s="62">
        <v>1</v>
      </c>
      <c r="I151" s="63"/>
      <c r="J151" s="63"/>
      <c r="K151" s="63"/>
      <c r="L151" s="63"/>
      <c r="M151" s="75"/>
      <c r="N151" s="63">
        <v>1</v>
      </c>
      <c r="O151" s="63"/>
      <c r="P151" s="63"/>
      <c r="Q151" s="63"/>
      <c r="R151" s="63"/>
      <c r="S151" s="49"/>
      <c r="T151" s="83" t="s">
        <v>70</v>
      </c>
      <c r="U151" s="83" t="s">
        <v>50</v>
      </c>
    </row>
    <row r="152" spans="1:21" ht="12" customHeight="1">
      <c r="A152" s="110">
        <v>148</v>
      </c>
      <c r="B152" s="66" t="s">
        <v>235</v>
      </c>
      <c r="C152" s="6" t="s">
        <v>244</v>
      </c>
      <c r="D152" s="6" t="s">
        <v>250</v>
      </c>
      <c r="E152" s="7" t="s">
        <v>209</v>
      </c>
      <c r="F152" s="47" t="s">
        <v>89</v>
      </c>
      <c r="G152" s="7">
        <v>1</v>
      </c>
      <c r="H152" s="62">
        <v>1</v>
      </c>
      <c r="I152" s="63">
        <v>1</v>
      </c>
      <c r="J152" s="63"/>
      <c r="K152" s="63"/>
      <c r="L152" s="63"/>
      <c r="M152" s="75"/>
      <c r="N152" s="63">
        <v>1</v>
      </c>
      <c r="O152" s="63">
        <v>1</v>
      </c>
      <c r="P152" s="63"/>
      <c r="Q152" s="63"/>
      <c r="R152" s="63"/>
      <c r="S152" s="49"/>
      <c r="T152" s="83" t="s">
        <v>101</v>
      </c>
      <c r="U152" s="83" t="s">
        <v>50</v>
      </c>
    </row>
    <row r="153" spans="1:21" ht="12" customHeight="1">
      <c r="A153" s="110">
        <v>149</v>
      </c>
      <c r="B153" s="66" t="s">
        <v>240</v>
      </c>
      <c r="C153" s="6" t="s">
        <v>244</v>
      </c>
      <c r="D153" s="6" t="s">
        <v>90</v>
      </c>
      <c r="E153" s="7" t="s">
        <v>209</v>
      </c>
      <c r="F153" s="47" t="s">
        <v>90</v>
      </c>
      <c r="G153" s="7">
        <v>1</v>
      </c>
      <c r="H153" s="62">
        <v>1</v>
      </c>
      <c r="I153" s="63">
        <v>1</v>
      </c>
      <c r="J153" s="63"/>
      <c r="K153" s="63"/>
      <c r="L153" s="63"/>
      <c r="M153" s="75"/>
      <c r="N153" s="63"/>
      <c r="O153" s="63"/>
      <c r="P153" s="63"/>
      <c r="Q153" s="63"/>
      <c r="R153" s="63"/>
      <c r="S153" s="49">
        <v>1</v>
      </c>
      <c r="T153" s="83" t="s">
        <v>98</v>
      </c>
      <c r="U153" s="83" t="s">
        <v>108</v>
      </c>
    </row>
    <row r="154" spans="1:21" ht="12" customHeight="1">
      <c r="A154" s="110">
        <v>150</v>
      </c>
      <c r="B154" s="66" t="s">
        <v>50</v>
      </c>
      <c r="C154" s="6" t="s">
        <v>242</v>
      </c>
      <c r="D154" s="6" t="s">
        <v>250</v>
      </c>
      <c r="E154" s="7" t="s">
        <v>208</v>
      </c>
      <c r="F154" s="47" t="s">
        <v>89</v>
      </c>
      <c r="G154" s="7">
        <v>1</v>
      </c>
      <c r="H154" s="62">
        <v>1</v>
      </c>
      <c r="I154" s="63"/>
      <c r="J154" s="63"/>
      <c r="K154" s="63"/>
      <c r="L154" s="63"/>
      <c r="M154" s="75"/>
      <c r="N154" s="63"/>
      <c r="O154" s="63"/>
      <c r="P154" s="63"/>
      <c r="Q154" s="63"/>
      <c r="R154" s="63"/>
      <c r="S154" s="49">
        <v>1</v>
      </c>
      <c r="T154" s="83" t="s">
        <v>100</v>
      </c>
      <c r="U154" s="83" t="s">
        <v>108</v>
      </c>
    </row>
    <row r="155" spans="1:21" ht="12" customHeight="1">
      <c r="A155" s="110">
        <v>151</v>
      </c>
      <c r="B155" s="66" t="s">
        <v>240</v>
      </c>
      <c r="C155" s="6" t="s">
        <v>244</v>
      </c>
      <c r="D155" s="6" t="s">
        <v>249</v>
      </c>
      <c r="E155" s="7" t="s">
        <v>208</v>
      </c>
      <c r="F155" s="47" t="s">
        <v>89</v>
      </c>
      <c r="G155" s="7">
        <v>1</v>
      </c>
      <c r="H155" s="62">
        <v>1</v>
      </c>
      <c r="I155" s="63">
        <v>1</v>
      </c>
      <c r="J155" s="63"/>
      <c r="K155" s="63">
        <v>1</v>
      </c>
      <c r="L155" s="63"/>
      <c r="M155" s="75"/>
      <c r="N155" s="63"/>
      <c r="O155" s="63"/>
      <c r="P155" s="63"/>
      <c r="Q155" s="63"/>
      <c r="R155" s="63"/>
      <c r="S155" s="49">
        <v>1</v>
      </c>
      <c r="T155" s="83" t="s">
        <v>100</v>
      </c>
      <c r="U155" s="83" t="s">
        <v>108</v>
      </c>
    </row>
    <row r="156" spans="1:21" ht="12" hidden="1" customHeight="1">
      <c r="A156" s="110">
        <v>152</v>
      </c>
      <c r="B156" s="66" t="s">
        <v>294</v>
      </c>
      <c r="C156" s="6" t="s">
        <v>242</v>
      </c>
      <c r="D156" s="6" t="s">
        <v>249</v>
      </c>
      <c r="E156" s="7" t="s">
        <v>208</v>
      </c>
      <c r="F156" s="47" t="s">
        <v>0</v>
      </c>
      <c r="G156" s="7"/>
      <c r="H156" s="62"/>
      <c r="I156" s="63"/>
      <c r="J156" s="63"/>
      <c r="K156" s="63"/>
      <c r="L156" s="63"/>
      <c r="M156" s="75">
        <v>1</v>
      </c>
      <c r="N156" s="63"/>
      <c r="O156" s="63"/>
      <c r="P156" s="63"/>
      <c r="Q156" s="63"/>
      <c r="R156" s="63"/>
      <c r="S156" s="49">
        <v>1</v>
      </c>
      <c r="T156" s="83" t="s">
        <v>50</v>
      </c>
      <c r="U156" s="83" t="s">
        <v>108</v>
      </c>
    </row>
    <row r="157" spans="1:21" ht="12" customHeight="1">
      <c r="A157" s="110">
        <v>153</v>
      </c>
      <c r="B157" s="66" t="s">
        <v>294</v>
      </c>
      <c r="C157" s="6" t="s">
        <v>242</v>
      </c>
      <c r="D157" s="6" t="s">
        <v>253</v>
      </c>
      <c r="E157" s="7" t="s">
        <v>207</v>
      </c>
      <c r="F157" s="47" t="s">
        <v>0</v>
      </c>
      <c r="G157" s="7">
        <v>1</v>
      </c>
      <c r="H157" s="62">
        <v>1</v>
      </c>
      <c r="I157" s="63"/>
      <c r="J157" s="63"/>
      <c r="K157" s="63"/>
      <c r="L157" s="63"/>
      <c r="M157" s="75"/>
      <c r="N157" s="63">
        <v>1</v>
      </c>
      <c r="O157" s="63"/>
      <c r="P157" s="63"/>
      <c r="Q157" s="63"/>
      <c r="R157" s="63"/>
      <c r="S157" s="49"/>
      <c r="T157" s="83" t="s">
        <v>50</v>
      </c>
      <c r="U157" s="83" t="s">
        <v>50</v>
      </c>
    </row>
    <row r="158" spans="1:21" ht="12" customHeight="1">
      <c r="A158" s="110">
        <v>154</v>
      </c>
      <c r="B158" s="66" t="s">
        <v>240</v>
      </c>
      <c r="C158" s="6" t="s">
        <v>244</v>
      </c>
      <c r="D158" s="6" t="s">
        <v>247</v>
      </c>
      <c r="E158" s="7" t="s">
        <v>208</v>
      </c>
      <c r="F158" s="47" t="s">
        <v>0</v>
      </c>
      <c r="G158" s="7">
        <v>1</v>
      </c>
      <c r="H158" s="62"/>
      <c r="I158" s="63">
        <v>1</v>
      </c>
      <c r="J158" s="63"/>
      <c r="K158" s="63"/>
      <c r="L158" s="63"/>
      <c r="M158" s="75"/>
      <c r="N158" s="63"/>
      <c r="O158" s="63"/>
      <c r="P158" s="63"/>
      <c r="Q158" s="63"/>
      <c r="R158" s="63"/>
      <c r="S158" s="49">
        <v>1</v>
      </c>
      <c r="T158" s="83" t="s">
        <v>71</v>
      </c>
      <c r="U158" s="83" t="s">
        <v>108</v>
      </c>
    </row>
    <row r="159" spans="1:21" ht="12" customHeight="1">
      <c r="A159" s="110">
        <v>155</v>
      </c>
      <c r="B159" s="66" t="s">
        <v>293</v>
      </c>
      <c r="C159" s="6" t="s">
        <v>244</v>
      </c>
      <c r="D159" s="6" t="s">
        <v>249</v>
      </c>
      <c r="E159" s="7" t="s">
        <v>208</v>
      </c>
      <c r="F159" s="47" t="s">
        <v>89</v>
      </c>
      <c r="G159" s="7">
        <v>1</v>
      </c>
      <c r="H159" s="62"/>
      <c r="I159" s="63">
        <v>1</v>
      </c>
      <c r="J159" s="63"/>
      <c r="K159" s="63"/>
      <c r="L159" s="63"/>
      <c r="M159" s="75"/>
      <c r="N159" s="63"/>
      <c r="O159" s="63"/>
      <c r="P159" s="63"/>
      <c r="Q159" s="63"/>
      <c r="R159" s="63"/>
      <c r="S159" s="49">
        <v>1</v>
      </c>
      <c r="T159" s="83" t="s">
        <v>50</v>
      </c>
      <c r="U159" s="83" t="s">
        <v>108</v>
      </c>
    </row>
    <row r="160" spans="1:21" ht="12" customHeight="1">
      <c r="A160" s="110">
        <v>156</v>
      </c>
      <c r="B160" s="66" t="s">
        <v>294</v>
      </c>
      <c r="C160" s="6" t="s">
        <v>244</v>
      </c>
      <c r="D160" s="6" t="s">
        <v>252</v>
      </c>
      <c r="E160" s="7" t="s">
        <v>208</v>
      </c>
      <c r="F160" s="47" t="s">
        <v>89</v>
      </c>
      <c r="G160" s="7">
        <v>1</v>
      </c>
      <c r="H160" s="62">
        <v>1</v>
      </c>
      <c r="I160" s="63"/>
      <c r="J160" s="63"/>
      <c r="K160" s="63"/>
      <c r="L160" s="63"/>
      <c r="M160" s="75"/>
      <c r="N160" s="63"/>
      <c r="O160" s="63"/>
      <c r="P160" s="63"/>
      <c r="Q160" s="63"/>
      <c r="R160" s="63"/>
      <c r="S160" s="49">
        <v>1</v>
      </c>
      <c r="T160" s="83" t="s">
        <v>98</v>
      </c>
      <c r="U160" s="83" t="s">
        <v>114</v>
      </c>
    </row>
    <row r="161" spans="1:21" ht="12" customHeight="1">
      <c r="A161" s="110">
        <v>157</v>
      </c>
      <c r="B161" s="66" t="s">
        <v>240</v>
      </c>
      <c r="C161" s="6" t="s">
        <v>244</v>
      </c>
      <c r="D161" s="6" t="s">
        <v>250</v>
      </c>
      <c r="E161" s="7" t="s">
        <v>207</v>
      </c>
      <c r="F161" s="47" t="s">
        <v>89</v>
      </c>
      <c r="G161" s="7">
        <v>1</v>
      </c>
      <c r="H161" s="62">
        <v>1</v>
      </c>
      <c r="I161" s="63">
        <v>1</v>
      </c>
      <c r="J161" s="63"/>
      <c r="K161" s="63"/>
      <c r="L161" s="63"/>
      <c r="M161" s="75"/>
      <c r="N161" s="63"/>
      <c r="O161" s="63"/>
      <c r="P161" s="63"/>
      <c r="Q161" s="63"/>
      <c r="R161" s="63"/>
      <c r="S161" s="49">
        <v>1</v>
      </c>
      <c r="T161" s="83" t="s">
        <v>100</v>
      </c>
      <c r="U161" s="83" t="s">
        <v>108</v>
      </c>
    </row>
    <row r="162" spans="1:21" ht="12" customHeight="1">
      <c r="A162" s="110">
        <v>158</v>
      </c>
      <c r="B162" s="66" t="s">
        <v>293</v>
      </c>
      <c r="C162" s="6" t="s">
        <v>244</v>
      </c>
      <c r="D162" s="6" t="s">
        <v>249</v>
      </c>
      <c r="E162" s="7" t="s">
        <v>208</v>
      </c>
      <c r="F162" s="47" t="s">
        <v>89</v>
      </c>
      <c r="G162" s="7">
        <v>1</v>
      </c>
      <c r="H162" s="62"/>
      <c r="I162" s="63">
        <v>1</v>
      </c>
      <c r="J162" s="63"/>
      <c r="K162" s="63"/>
      <c r="L162" s="63"/>
      <c r="M162" s="75"/>
      <c r="N162" s="63"/>
      <c r="O162" s="63"/>
      <c r="P162" s="63"/>
      <c r="Q162" s="63"/>
      <c r="R162" s="63"/>
      <c r="S162" s="49">
        <v>1</v>
      </c>
      <c r="T162" s="83" t="s">
        <v>71</v>
      </c>
      <c r="U162" s="83" t="s">
        <v>108</v>
      </c>
    </row>
    <row r="163" spans="1:21" ht="12" hidden="1" customHeight="1">
      <c r="A163" s="110">
        <v>159</v>
      </c>
      <c r="B163" s="66" t="s">
        <v>294</v>
      </c>
      <c r="C163" s="6" t="s">
        <v>90</v>
      </c>
      <c r="D163" s="6" t="s">
        <v>248</v>
      </c>
      <c r="E163" s="7" t="s">
        <v>208</v>
      </c>
      <c r="F163" s="47" t="s">
        <v>0</v>
      </c>
      <c r="G163" s="7"/>
      <c r="H163" s="62"/>
      <c r="I163" s="63"/>
      <c r="J163" s="63"/>
      <c r="K163" s="63"/>
      <c r="L163" s="63"/>
      <c r="M163" s="75">
        <v>1</v>
      </c>
      <c r="N163" s="63"/>
      <c r="O163" s="63"/>
      <c r="P163" s="63"/>
      <c r="Q163" s="63"/>
      <c r="R163" s="63"/>
      <c r="S163" s="49">
        <v>1</v>
      </c>
      <c r="T163" s="83" t="s">
        <v>50</v>
      </c>
      <c r="U163" s="83" t="s">
        <v>108</v>
      </c>
    </row>
    <row r="164" spans="1:21" ht="12" hidden="1" customHeight="1">
      <c r="A164" s="110">
        <v>160</v>
      </c>
      <c r="B164" s="66" t="s">
        <v>293</v>
      </c>
      <c r="C164" s="6" t="s">
        <v>244</v>
      </c>
      <c r="D164" s="6" t="s">
        <v>248</v>
      </c>
      <c r="E164" s="7" t="s">
        <v>207</v>
      </c>
      <c r="F164" s="47" t="s">
        <v>0</v>
      </c>
      <c r="G164" s="7"/>
      <c r="H164" s="62"/>
      <c r="I164" s="63"/>
      <c r="J164" s="63"/>
      <c r="K164" s="63"/>
      <c r="L164" s="63"/>
      <c r="M164" s="75">
        <v>1</v>
      </c>
      <c r="N164" s="63"/>
      <c r="O164" s="63"/>
      <c r="P164" s="63"/>
      <c r="Q164" s="63"/>
      <c r="R164" s="63"/>
      <c r="S164" s="49">
        <v>1</v>
      </c>
      <c r="T164" s="83" t="s">
        <v>50</v>
      </c>
      <c r="U164" s="83" t="s">
        <v>108</v>
      </c>
    </row>
    <row r="165" spans="1:21" ht="12" customHeight="1">
      <c r="A165" s="110">
        <v>161</v>
      </c>
      <c r="B165" s="66" t="s">
        <v>294</v>
      </c>
      <c r="C165" s="6" t="s">
        <v>243</v>
      </c>
      <c r="D165" s="6" t="s">
        <v>247</v>
      </c>
      <c r="E165" s="7" t="s">
        <v>207</v>
      </c>
      <c r="F165" s="47" t="s">
        <v>0</v>
      </c>
      <c r="G165" s="7">
        <v>1</v>
      </c>
      <c r="H165" s="62">
        <v>1</v>
      </c>
      <c r="I165" s="63"/>
      <c r="J165" s="63"/>
      <c r="K165" s="63"/>
      <c r="L165" s="63"/>
      <c r="M165" s="75"/>
      <c r="N165" s="63">
        <v>1</v>
      </c>
      <c r="O165" s="63"/>
      <c r="P165" s="63"/>
      <c r="Q165" s="63"/>
      <c r="R165" s="63"/>
      <c r="S165" s="49"/>
      <c r="T165" s="83" t="s">
        <v>98</v>
      </c>
      <c r="U165" s="83" t="s">
        <v>50</v>
      </c>
    </row>
    <row r="166" spans="1:21" ht="12" hidden="1" customHeight="1">
      <c r="A166" s="110">
        <v>162</v>
      </c>
      <c r="B166" s="66" t="s">
        <v>240</v>
      </c>
      <c r="C166" s="47" t="s">
        <v>244</v>
      </c>
      <c r="D166" s="6" t="s">
        <v>250</v>
      </c>
      <c r="E166" s="47" t="s">
        <v>207</v>
      </c>
      <c r="F166" s="47" t="s">
        <v>89</v>
      </c>
      <c r="G166" s="7"/>
      <c r="H166" s="62"/>
      <c r="I166" s="63"/>
      <c r="J166" s="63"/>
      <c r="K166" s="63"/>
      <c r="L166" s="63"/>
      <c r="M166" s="75">
        <v>1</v>
      </c>
      <c r="N166" s="63"/>
      <c r="O166" s="63"/>
      <c r="P166" s="63"/>
      <c r="Q166" s="63"/>
      <c r="R166" s="63"/>
      <c r="S166" s="49">
        <v>1</v>
      </c>
      <c r="T166" s="83" t="s">
        <v>100</v>
      </c>
      <c r="U166" s="83" t="s">
        <v>108</v>
      </c>
    </row>
    <row r="167" spans="1:21" ht="12" customHeight="1">
      <c r="A167" s="110">
        <v>163</v>
      </c>
      <c r="B167" s="66" t="s">
        <v>50</v>
      </c>
      <c r="C167" s="6" t="s">
        <v>242</v>
      </c>
      <c r="D167" s="6" t="s">
        <v>251</v>
      </c>
      <c r="E167" s="7" t="s">
        <v>208</v>
      </c>
      <c r="F167" s="47" t="s">
        <v>89</v>
      </c>
      <c r="G167" s="7">
        <v>1</v>
      </c>
      <c r="H167" s="62"/>
      <c r="I167" s="63">
        <v>1</v>
      </c>
      <c r="J167" s="63"/>
      <c r="K167" s="63"/>
      <c r="L167" s="63"/>
      <c r="M167" s="75"/>
      <c r="N167" s="63"/>
      <c r="O167" s="63"/>
      <c r="P167" s="63"/>
      <c r="Q167" s="63"/>
      <c r="R167" s="63"/>
      <c r="S167" s="49">
        <v>1</v>
      </c>
      <c r="T167" s="83" t="s">
        <v>101</v>
      </c>
      <c r="U167" s="83" t="s">
        <v>108</v>
      </c>
    </row>
    <row r="168" spans="1:21" ht="12" customHeight="1">
      <c r="A168" s="110">
        <v>164</v>
      </c>
      <c r="B168" s="66" t="s">
        <v>240</v>
      </c>
      <c r="C168" s="6" t="s">
        <v>244</v>
      </c>
      <c r="D168" s="6" t="s">
        <v>251</v>
      </c>
      <c r="E168" s="7" t="s">
        <v>207</v>
      </c>
      <c r="F168" s="47" t="s">
        <v>89</v>
      </c>
      <c r="G168" s="7">
        <v>1</v>
      </c>
      <c r="H168" s="62"/>
      <c r="I168" s="63">
        <v>1</v>
      </c>
      <c r="J168" s="63"/>
      <c r="K168" s="63"/>
      <c r="L168" s="63"/>
      <c r="M168" s="75"/>
      <c r="N168" s="63"/>
      <c r="O168" s="63"/>
      <c r="P168" s="63"/>
      <c r="Q168" s="63"/>
      <c r="R168" s="63"/>
      <c r="S168" s="49">
        <v>1</v>
      </c>
      <c r="T168" s="83" t="s">
        <v>100</v>
      </c>
      <c r="U168" s="83" t="s">
        <v>108</v>
      </c>
    </row>
    <row r="169" spans="1:21" ht="12" hidden="1" customHeight="1">
      <c r="A169" s="110">
        <v>165</v>
      </c>
      <c r="B169" s="66" t="s">
        <v>294</v>
      </c>
      <c r="C169" s="6" t="s">
        <v>90</v>
      </c>
      <c r="D169" s="6" t="s">
        <v>248</v>
      </c>
      <c r="E169" s="7" t="s">
        <v>207</v>
      </c>
      <c r="F169" s="47" t="s">
        <v>89</v>
      </c>
      <c r="G169" s="7"/>
      <c r="H169" s="62"/>
      <c r="I169" s="63"/>
      <c r="J169" s="63"/>
      <c r="K169" s="63"/>
      <c r="L169" s="63"/>
      <c r="M169" s="75">
        <v>1</v>
      </c>
      <c r="N169" s="63"/>
      <c r="O169" s="63"/>
      <c r="P169" s="63"/>
      <c r="Q169" s="63"/>
      <c r="R169" s="63"/>
      <c r="S169" s="49">
        <v>1</v>
      </c>
      <c r="T169" s="83" t="s">
        <v>74</v>
      </c>
      <c r="U169" s="83" t="s">
        <v>108</v>
      </c>
    </row>
    <row r="170" spans="1:21" ht="12" customHeight="1">
      <c r="A170" s="110">
        <v>166</v>
      </c>
      <c r="B170" s="66" t="s">
        <v>293</v>
      </c>
      <c r="C170" s="47" t="s">
        <v>244</v>
      </c>
      <c r="D170" s="6" t="s">
        <v>247</v>
      </c>
      <c r="E170" s="47" t="s">
        <v>207</v>
      </c>
      <c r="F170" s="47" t="s">
        <v>0</v>
      </c>
      <c r="G170" s="7">
        <v>1</v>
      </c>
      <c r="H170" s="62"/>
      <c r="I170" s="63">
        <v>1</v>
      </c>
      <c r="J170" s="63"/>
      <c r="K170" s="63"/>
      <c r="L170" s="63"/>
      <c r="M170" s="75"/>
      <c r="N170" s="63"/>
      <c r="O170" s="63"/>
      <c r="P170" s="63"/>
      <c r="Q170" s="63"/>
      <c r="R170" s="63"/>
      <c r="S170" s="49">
        <v>1</v>
      </c>
      <c r="T170" s="83" t="s">
        <v>50</v>
      </c>
      <c r="U170" s="83" t="s">
        <v>108</v>
      </c>
    </row>
    <row r="171" spans="1:21" ht="12" hidden="1" customHeight="1">
      <c r="A171" s="110">
        <v>167</v>
      </c>
      <c r="B171" s="66" t="s">
        <v>293</v>
      </c>
      <c r="C171" s="6" t="s">
        <v>244</v>
      </c>
      <c r="D171" s="6" t="s">
        <v>247</v>
      </c>
      <c r="E171" s="7" t="s">
        <v>207</v>
      </c>
      <c r="F171" s="47" t="s">
        <v>0</v>
      </c>
      <c r="G171" s="7"/>
      <c r="H171" s="62"/>
      <c r="I171" s="63"/>
      <c r="J171" s="63"/>
      <c r="K171" s="63"/>
      <c r="L171" s="63"/>
      <c r="M171" s="75">
        <v>1</v>
      </c>
      <c r="N171" s="63"/>
      <c r="O171" s="63"/>
      <c r="P171" s="63"/>
      <c r="Q171" s="63"/>
      <c r="R171" s="63"/>
      <c r="S171" s="49">
        <v>1</v>
      </c>
      <c r="T171" s="83" t="s">
        <v>50</v>
      </c>
      <c r="U171" s="83" t="s">
        <v>108</v>
      </c>
    </row>
    <row r="172" spans="1:21" ht="12" customHeight="1">
      <c r="A172" s="110">
        <v>168</v>
      </c>
      <c r="B172" s="66" t="s">
        <v>240</v>
      </c>
      <c r="C172" s="6" t="s">
        <v>244</v>
      </c>
      <c r="D172" s="6" t="s">
        <v>247</v>
      </c>
      <c r="E172" s="7" t="s">
        <v>209</v>
      </c>
      <c r="F172" s="47" t="s">
        <v>89</v>
      </c>
      <c r="G172" s="7">
        <v>1</v>
      </c>
      <c r="H172" s="62"/>
      <c r="I172" s="63">
        <v>1</v>
      </c>
      <c r="J172" s="63"/>
      <c r="K172" s="63"/>
      <c r="L172" s="63"/>
      <c r="M172" s="75"/>
      <c r="N172" s="63"/>
      <c r="O172" s="63"/>
      <c r="P172" s="63"/>
      <c r="Q172" s="63"/>
      <c r="R172" s="63"/>
      <c r="S172" s="49">
        <v>1</v>
      </c>
      <c r="T172" s="83" t="s">
        <v>50</v>
      </c>
      <c r="U172" s="83" t="s">
        <v>108</v>
      </c>
    </row>
    <row r="173" spans="1:21" ht="12" customHeight="1">
      <c r="A173" s="110">
        <v>169</v>
      </c>
      <c r="B173" s="66" t="s">
        <v>293</v>
      </c>
      <c r="C173" s="47" t="s">
        <v>244</v>
      </c>
      <c r="D173" s="47" t="s">
        <v>249</v>
      </c>
      <c r="E173" s="47" t="s">
        <v>208</v>
      </c>
      <c r="F173" s="47" t="s">
        <v>89</v>
      </c>
      <c r="G173" s="7">
        <v>1</v>
      </c>
      <c r="H173" s="62"/>
      <c r="I173" s="63">
        <v>1</v>
      </c>
      <c r="J173" s="63"/>
      <c r="K173" s="63"/>
      <c r="L173" s="63"/>
      <c r="M173" s="75"/>
      <c r="N173" s="63"/>
      <c r="O173" s="63"/>
      <c r="P173" s="63"/>
      <c r="Q173" s="63"/>
      <c r="R173" s="63"/>
      <c r="S173" s="49">
        <v>1</v>
      </c>
      <c r="T173" s="83" t="s">
        <v>71</v>
      </c>
      <c r="U173" s="83" t="s">
        <v>108</v>
      </c>
    </row>
    <row r="174" spans="1:21" ht="12" hidden="1" customHeight="1">
      <c r="A174" s="110">
        <v>170</v>
      </c>
      <c r="B174" s="66" t="s">
        <v>238</v>
      </c>
      <c r="C174" s="6" t="s">
        <v>242</v>
      </c>
      <c r="D174" s="6" t="s">
        <v>250</v>
      </c>
      <c r="E174" s="7" t="s">
        <v>209</v>
      </c>
      <c r="F174" s="47" t="s">
        <v>0</v>
      </c>
      <c r="G174" s="7"/>
      <c r="H174" s="62"/>
      <c r="I174" s="63"/>
      <c r="J174" s="63"/>
      <c r="K174" s="63"/>
      <c r="L174" s="63"/>
      <c r="M174" s="75">
        <v>1</v>
      </c>
      <c r="N174" s="63"/>
      <c r="O174" s="63"/>
      <c r="P174" s="63"/>
      <c r="Q174" s="63"/>
      <c r="R174" s="63"/>
      <c r="S174" s="49">
        <v>1</v>
      </c>
      <c r="T174" s="83" t="s">
        <v>74</v>
      </c>
      <c r="U174" s="83" t="s">
        <v>112</v>
      </c>
    </row>
    <row r="175" spans="1:21" ht="12" hidden="1" customHeight="1">
      <c r="A175" s="110">
        <v>171</v>
      </c>
      <c r="B175" s="66" t="s">
        <v>294</v>
      </c>
      <c r="C175" s="6" t="s">
        <v>244</v>
      </c>
      <c r="D175" s="6" t="s">
        <v>248</v>
      </c>
      <c r="E175" s="7" t="s">
        <v>208</v>
      </c>
      <c r="F175" s="47" t="s">
        <v>0</v>
      </c>
      <c r="G175" s="7"/>
      <c r="H175" s="62"/>
      <c r="I175" s="63"/>
      <c r="J175" s="63"/>
      <c r="K175" s="63"/>
      <c r="L175" s="63"/>
      <c r="M175" s="75">
        <v>1</v>
      </c>
      <c r="N175" s="63"/>
      <c r="O175" s="63"/>
      <c r="P175" s="63"/>
      <c r="Q175" s="63"/>
      <c r="R175" s="63"/>
      <c r="S175" s="49">
        <v>1</v>
      </c>
      <c r="T175" s="83" t="s">
        <v>100</v>
      </c>
      <c r="U175" s="83" t="s">
        <v>108</v>
      </c>
    </row>
    <row r="176" spans="1:21" ht="12" customHeight="1">
      <c r="A176" s="110">
        <v>172</v>
      </c>
      <c r="B176" s="66" t="s">
        <v>238</v>
      </c>
      <c r="C176" s="6" t="s">
        <v>243</v>
      </c>
      <c r="D176" s="6" t="s">
        <v>248</v>
      </c>
      <c r="E176" s="7" t="s">
        <v>209</v>
      </c>
      <c r="F176" s="47" t="s">
        <v>89</v>
      </c>
      <c r="G176" s="7">
        <v>1</v>
      </c>
      <c r="H176" s="62">
        <v>1</v>
      </c>
      <c r="I176" s="63"/>
      <c r="J176" s="63">
        <v>1</v>
      </c>
      <c r="K176" s="63"/>
      <c r="L176" s="63"/>
      <c r="M176" s="75"/>
      <c r="N176" s="63"/>
      <c r="O176" s="63"/>
      <c r="P176" s="63">
        <v>1</v>
      </c>
      <c r="Q176" s="63"/>
      <c r="R176" s="63"/>
      <c r="S176" s="49">
        <v>1</v>
      </c>
      <c r="T176" s="83" t="s">
        <v>98</v>
      </c>
      <c r="U176" s="83" t="s">
        <v>114</v>
      </c>
    </row>
    <row r="177" spans="1:21" ht="12" hidden="1" customHeight="1">
      <c r="A177" s="110">
        <v>173</v>
      </c>
      <c r="B177" s="66" t="s">
        <v>294</v>
      </c>
      <c r="C177" s="6" t="s">
        <v>242</v>
      </c>
      <c r="D177" s="6" t="s">
        <v>247</v>
      </c>
      <c r="E177" s="7" t="s">
        <v>207</v>
      </c>
      <c r="F177" s="47" t="s">
        <v>0</v>
      </c>
      <c r="G177" s="7"/>
      <c r="H177" s="62"/>
      <c r="I177" s="63"/>
      <c r="J177" s="63"/>
      <c r="K177" s="63"/>
      <c r="L177" s="63"/>
      <c r="M177" s="75">
        <v>1</v>
      </c>
      <c r="N177" s="63"/>
      <c r="O177" s="63"/>
      <c r="P177" s="63"/>
      <c r="Q177" s="63"/>
      <c r="R177" s="63"/>
      <c r="S177" s="49">
        <v>1</v>
      </c>
      <c r="T177" s="83" t="s">
        <v>50</v>
      </c>
      <c r="U177" s="83" t="s">
        <v>108</v>
      </c>
    </row>
    <row r="178" spans="1:21" ht="12" customHeight="1">
      <c r="A178" s="110">
        <v>174</v>
      </c>
      <c r="B178" s="66" t="s">
        <v>240</v>
      </c>
      <c r="C178" s="6" t="s">
        <v>243</v>
      </c>
      <c r="D178" s="6" t="s">
        <v>251</v>
      </c>
      <c r="E178" s="7" t="s">
        <v>207</v>
      </c>
      <c r="F178" s="47" t="s">
        <v>89</v>
      </c>
      <c r="G178" s="7">
        <v>1</v>
      </c>
      <c r="H178" s="62"/>
      <c r="I178" s="63">
        <v>1</v>
      </c>
      <c r="J178" s="63"/>
      <c r="K178" s="63"/>
      <c r="L178" s="63"/>
      <c r="M178" s="75"/>
      <c r="N178" s="63"/>
      <c r="O178" s="63"/>
      <c r="P178" s="63"/>
      <c r="Q178" s="63"/>
      <c r="R178" s="63"/>
      <c r="S178" s="49">
        <v>1</v>
      </c>
      <c r="T178" s="83" t="s">
        <v>71</v>
      </c>
      <c r="U178" s="83" t="s">
        <v>108</v>
      </c>
    </row>
    <row r="179" spans="1:21" ht="12" customHeight="1">
      <c r="A179" s="110">
        <v>175</v>
      </c>
      <c r="B179" s="66" t="s">
        <v>294</v>
      </c>
      <c r="C179" s="6" t="s">
        <v>242</v>
      </c>
      <c r="D179" s="6" t="s">
        <v>252</v>
      </c>
      <c r="E179" s="7" t="s">
        <v>209</v>
      </c>
      <c r="F179" s="47" t="s">
        <v>89</v>
      </c>
      <c r="G179" s="7">
        <v>1</v>
      </c>
      <c r="H179" s="62"/>
      <c r="I179" s="63">
        <v>1</v>
      </c>
      <c r="J179" s="63"/>
      <c r="K179" s="63"/>
      <c r="L179" s="63"/>
      <c r="M179" s="75"/>
      <c r="N179" s="63"/>
      <c r="O179" s="63"/>
      <c r="P179" s="63"/>
      <c r="Q179" s="63"/>
      <c r="R179" s="63"/>
      <c r="S179" s="49">
        <v>1</v>
      </c>
      <c r="T179" s="83" t="s">
        <v>100</v>
      </c>
      <c r="U179" s="83" t="s">
        <v>108</v>
      </c>
    </row>
    <row r="180" spans="1:21" ht="12" customHeight="1">
      <c r="A180" s="110">
        <v>176</v>
      </c>
      <c r="B180" s="66" t="s">
        <v>240</v>
      </c>
      <c r="C180" s="6" t="s">
        <v>243</v>
      </c>
      <c r="D180" s="6" t="s">
        <v>90</v>
      </c>
      <c r="E180" s="7" t="s">
        <v>208</v>
      </c>
      <c r="F180" s="47" t="s">
        <v>89</v>
      </c>
      <c r="G180" s="7">
        <v>1</v>
      </c>
      <c r="H180" s="62"/>
      <c r="I180" s="63">
        <v>1</v>
      </c>
      <c r="J180" s="63"/>
      <c r="K180" s="63"/>
      <c r="L180" s="63"/>
      <c r="M180" s="75"/>
      <c r="N180" s="63"/>
      <c r="O180" s="63"/>
      <c r="P180" s="63"/>
      <c r="Q180" s="63"/>
      <c r="R180" s="63"/>
      <c r="S180" s="49">
        <v>1</v>
      </c>
      <c r="T180" s="83" t="s">
        <v>71</v>
      </c>
      <c r="U180" s="83" t="s">
        <v>108</v>
      </c>
    </row>
    <row r="181" spans="1:21" ht="12" customHeight="1">
      <c r="A181" s="110">
        <v>177</v>
      </c>
      <c r="B181" s="66" t="s">
        <v>240</v>
      </c>
      <c r="C181" s="47" t="s">
        <v>243</v>
      </c>
      <c r="D181" s="6" t="s">
        <v>253</v>
      </c>
      <c r="E181" s="47" t="s">
        <v>208</v>
      </c>
      <c r="F181" s="47" t="s">
        <v>89</v>
      </c>
      <c r="G181" s="7">
        <v>1</v>
      </c>
      <c r="H181" s="62"/>
      <c r="I181" s="63">
        <v>1</v>
      </c>
      <c r="J181" s="63"/>
      <c r="K181" s="63"/>
      <c r="L181" s="63"/>
      <c r="M181" s="75"/>
      <c r="N181" s="63"/>
      <c r="O181" s="63"/>
      <c r="P181" s="63"/>
      <c r="Q181" s="63"/>
      <c r="R181" s="63"/>
      <c r="S181" s="49">
        <v>1</v>
      </c>
      <c r="T181" s="83" t="s">
        <v>71</v>
      </c>
      <c r="U181" s="83" t="s">
        <v>108</v>
      </c>
    </row>
    <row r="182" spans="1:21" ht="12" customHeight="1">
      <c r="A182" s="110">
        <v>178</v>
      </c>
      <c r="B182" s="66" t="s">
        <v>293</v>
      </c>
      <c r="C182" s="6" t="s">
        <v>243</v>
      </c>
      <c r="D182" s="6" t="s">
        <v>248</v>
      </c>
      <c r="E182" s="7" t="s">
        <v>207</v>
      </c>
      <c r="F182" s="47" t="s">
        <v>0</v>
      </c>
      <c r="G182" s="7">
        <v>1</v>
      </c>
      <c r="H182" s="62"/>
      <c r="I182" s="63">
        <v>1</v>
      </c>
      <c r="J182" s="63"/>
      <c r="K182" s="63"/>
      <c r="L182" s="63"/>
      <c r="M182" s="75"/>
      <c r="N182" s="63"/>
      <c r="O182" s="63"/>
      <c r="P182" s="63"/>
      <c r="Q182" s="63"/>
      <c r="R182" s="63"/>
      <c r="S182" s="49">
        <v>1</v>
      </c>
      <c r="T182" s="83" t="s">
        <v>101</v>
      </c>
      <c r="U182" s="83" t="s">
        <v>108</v>
      </c>
    </row>
    <row r="183" spans="1:21" ht="12" customHeight="1">
      <c r="A183" s="110">
        <v>179</v>
      </c>
      <c r="B183" s="66" t="s">
        <v>240</v>
      </c>
      <c r="C183" s="6" t="s">
        <v>243</v>
      </c>
      <c r="D183" s="6" t="s">
        <v>90</v>
      </c>
      <c r="E183" s="7" t="s">
        <v>208</v>
      </c>
      <c r="F183" s="47" t="s">
        <v>89</v>
      </c>
      <c r="G183" s="7">
        <v>1</v>
      </c>
      <c r="H183" s="62"/>
      <c r="I183" s="63">
        <v>1</v>
      </c>
      <c r="J183" s="63"/>
      <c r="K183" s="63"/>
      <c r="L183" s="63"/>
      <c r="M183" s="75"/>
      <c r="N183" s="63"/>
      <c r="O183" s="63"/>
      <c r="P183" s="63"/>
      <c r="Q183" s="63"/>
      <c r="R183" s="63"/>
      <c r="S183" s="49">
        <v>1</v>
      </c>
      <c r="T183" s="83" t="s">
        <v>71</v>
      </c>
      <c r="U183" s="83" t="s">
        <v>108</v>
      </c>
    </row>
    <row r="184" spans="1:21" ht="12" customHeight="1">
      <c r="A184" s="110">
        <v>180</v>
      </c>
      <c r="B184" s="66" t="s">
        <v>240</v>
      </c>
      <c r="C184" s="6" t="s">
        <v>243</v>
      </c>
      <c r="D184" s="6" t="s">
        <v>253</v>
      </c>
      <c r="E184" s="7" t="s">
        <v>207</v>
      </c>
      <c r="F184" s="47" t="s">
        <v>89</v>
      </c>
      <c r="G184" s="7">
        <v>1</v>
      </c>
      <c r="H184" s="62">
        <v>1</v>
      </c>
      <c r="I184" s="63">
        <v>1</v>
      </c>
      <c r="J184" s="63"/>
      <c r="K184" s="63"/>
      <c r="L184" s="63"/>
      <c r="M184" s="75"/>
      <c r="N184" s="63"/>
      <c r="O184" s="63"/>
      <c r="P184" s="63"/>
      <c r="Q184" s="63"/>
      <c r="R184" s="63"/>
      <c r="S184" s="49">
        <v>1</v>
      </c>
      <c r="T184" s="83" t="s">
        <v>71</v>
      </c>
      <c r="U184" s="83" t="s">
        <v>108</v>
      </c>
    </row>
    <row r="185" spans="1:21" ht="12" customHeight="1">
      <c r="A185" s="110">
        <v>181</v>
      </c>
      <c r="B185" s="66" t="s">
        <v>50</v>
      </c>
      <c r="C185" s="6" t="s">
        <v>243</v>
      </c>
      <c r="D185" s="6" t="s">
        <v>248</v>
      </c>
      <c r="E185" s="7" t="s">
        <v>207</v>
      </c>
      <c r="F185" s="47" t="s">
        <v>89</v>
      </c>
      <c r="G185" s="7">
        <v>1</v>
      </c>
      <c r="H185" s="62">
        <v>1</v>
      </c>
      <c r="I185" s="63">
        <v>1</v>
      </c>
      <c r="J185" s="63"/>
      <c r="K185" s="63"/>
      <c r="L185" s="63"/>
      <c r="M185" s="75"/>
      <c r="N185" s="63"/>
      <c r="O185" s="63"/>
      <c r="P185" s="63"/>
      <c r="Q185" s="63"/>
      <c r="R185" s="63"/>
      <c r="S185" s="49">
        <v>1</v>
      </c>
      <c r="T185" s="83" t="s">
        <v>101</v>
      </c>
      <c r="U185" s="83" t="s">
        <v>114</v>
      </c>
    </row>
    <row r="186" spans="1:21" ht="12" hidden="1" customHeight="1">
      <c r="A186" s="110">
        <v>182</v>
      </c>
      <c r="B186" s="66" t="s">
        <v>50</v>
      </c>
      <c r="C186" s="6" t="s">
        <v>242</v>
      </c>
      <c r="D186" s="6" t="s">
        <v>249</v>
      </c>
      <c r="E186" s="7" t="s">
        <v>208</v>
      </c>
      <c r="F186" s="47" t="s">
        <v>89</v>
      </c>
      <c r="G186" s="7"/>
      <c r="H186" s="62"/>
      <c r="I186" s="63"/>
      <c r="J186" s="63"/>
      <c r="K186" s="63"/>
      <c r="L186" s="63"/>
      <c r="M186" s="75">
        <v>1</v>
      </c>
      <c r="N186" s="63"/>
      <c r="O186" s="63"/>
      <c r="P186" s="63"/>
      <c r="Q186" s="63"/>
      <c r="R186" s="63"/>
      <c r="S186" s="49">
        <v>1</v>
      </c>
      <c r="T186" s="83" t="s">
        <v>100</v>
      </c>
      <c r="U186" s="83" t="s">
        <v>108</v>
      </c>
    </row>
    <row r="187" spans="1:21" ht="12" customHeight="1">
      <c r="A187" s="110">
        <v>183</v>
      </c>
      <c r="B187" s="66" t="s">
        <v>240</v>
      </c>
      <c r="C187" s="6" t="s">
        <v>243</v>
      </c>
      <c r="D187" s="6" t="s">
        <v>251</v>
      </c>
      <c r="E187" s="7" t="s">
        <v>208</v>
      </c>
      <c r="F187" s="47" t="s">
        <v>89</v>
      </c>
      <c r="G187" s="7">
        <v>1</v>
      </c>
      <c r="H187" s="62">
        <v>1</v>
      </c>
      <c r="I187" s="63">
        <v>1</v>
      </c>
      <c r="J187" s="63"/>
      <c r="K187" s="63"/>
      <c r="L187" s="63"/>
      <c r="M187" s="75"/>
      <c r="N187" s="63"/>
      <c r="O187" s="63"/>
      <c r="P187" s="63"/>
      <c r="Q187" s="63"/>
      <c r="R187" s="63"/>
      <c r="S187" s="49">
        <v>1</v>
      </c>
      <c r="T187" s="83" t="s">
        <v>71</v>
      </c>
      <c r="U187" s="83" t="s">
        <v>108</v>
      </c>
    </row>
    <row r="188" spans="1:21" ht="12" customHeight="1">
      <c r="A188" s="110">
        <v>184</v>
      </c>
      <c r="B188" s="66" t="s">
        <v>50</v>
      </c>
      <c r="C188" s="6" t="s">
        <v>242</v>
      </c>
      <c r="D188" s="6" t="s">
        <v>251</v>
      </c>
      <c r="E188" s="7" t="s">
        <v>208</v>
      </c>
      <c r="F188" s="47" t="s">
        <v>89</v>
      </c>
      <c r="G188" s="7">
        <v>1</v>
      </c>
      <c r="H188" s="62"/>
      <c r="I188" s="63">
        <v>1</v>
      </c>
      <c r="J188" s="63"/>
      <c r="K188" s="63"/>
      <c r="L188" s="63"/>
      <c r="M188" s="75"/>
      <c r="N188" s="63"/>
      <c r="O188" s="63"/>
      <c r="P188" s="63"/>
      <c r="Q188" s="63"/>
      <c r="R188" s="63"/>
      <c r="S188" s="49">
        <v>1</v>
      </c>
      <c r="T188" s="83" t="s">
        <v>100</v>
      </c>
      <c r="U188" s="83" t="s">
        <v>108</v>
      </c>
    </row>
    <row r="189" spans="1:21" ht="12" hidden="1" customHeight="1">
      <c r="A189" s="110">
        <v>185</v>
      </c>
      <c r="B189" s="66" t="s">
        <v>294</v>
      </c>
      <c r="C189" s="6" t="s">
        <v>242</v>
      </c>
      <c r="D189" s="6" t="s">
        <v>251</v>
      </c>
      <c r="E189" s="7" t="s">
        <v>208</v>
      </c>
      <c r="F189" s="47" t="s">
        <v>0</v>
      </c>
      <c r="G189" s="7"/>
      <c r="H189" s="62"/>
      <c r="I189" s="63"/>
      <c r="J189" s="63"/>
      <c r="K189" s="63"/>
      <c r="L189" s="63"/>
      <c r="M189" s="75">
        <v>1</v>
      </c>
      <c r="N189" s="63"/>
      <c r="O189" s="63"/>
      <c r="P189" s="63"/>
      <c r="Q189" s="63"/>
      <c r="R189" s="63"/>
      <c r="S189" s="49">
        <v>1</v>
      </c>
      <c r="T189" s="83" t="s">
        <v>100</v>
      </c>
      <c r="U189" s="83" t="s">
        <v>108</v>
      </c>
    </row>
    <row r="190" spans="1:21" ht="12" hidden="1" customHeight="1">
      <c r="A190" s="110">
        <v>186</v>
      </c>
      <c r="B190" s="66" t="s">
        <v>294</v>
      </c>
      <c r="C190" s="6" t="s">
        <v>242</v>
      </c>
      <c r="D190" s="6" t="s">
        <v>249</v>
      </c>
      <c r="E190" s="7" t="s">
        <v>208</v>
      </c>
      <c r="F190" s="47" t="s">
        <v>0</v>
      </c>
      <c r="G190" s="7"/>
      <c r="H190" s="62"/>
      <c r="I190" s="63"/>
      <c r="J190" s="63"/>
      <c r="K190" s="63"/>
      <c r="L190" s="63"/>
      <c r="M190" s="75">
        <v>1</v>
      </c>
      <c r="N190" s="63"/>
      <c r="O190" s="63"/>
      <c r="P190" s="63"/>
      <c r="Q190" s="63"/>
      <c r="R190" s="63"/>
      <c r="S190" s="49">
        <v>1</v>
      </c>
      <c r="T190" s="83" t="s">
        <v>50</v>
      </c>
      <c r="U190" s="83" t="s">
        <v>108</v>
      </c>
    </row>
    <row r="191" spans="1:21" ht="12" customHeight="1">
      <c r="A191" s="110">
        <v>187</v>
      </c>
      <c r="B191" s="66" t="s">
        <v>294</v>
      </c>
      <c r="C191" s="6" t="s">
        <v>242</v>
      </c>
      <c r="D191" s="6" t="s">
        <v>250</v>
      </c>
      <c r="E191" s="7" t="s">
        <v>208</v>
      </c>
      <c r="F191" s="47" t="s">
        <v>90</v>
      </c>
      <c r="G191" s="7">
        <v>1</v>
      </c>
      <c r="H191" s="62"/>
      <c r="I191" s="63">
        <v>1</v>
      </c>
      <c r="J191" s="63"/>
      <c r="K191" s="63"/>
      <c r="L191" s="63"/>
      <c r="M191" s="75"/>
      <c r="N191" s="63"/>
      <c r="O191" s="63"/>
      <c r="P191" s="63"/>
      <c r="Q191" s="63"/>
      <c r="R191" s="63"/>
      <c r="S191" s="49">
        <v>1</v>
      </c>
      <c r="T191" s="83" t="s">
        <v>101</v>
      </c>
      <c r="U191" s="83" t="s">
        <v>108</v>
      </c>
    </row>
    <row r="192" spans="1:21" ht="12" customHeight="1">
      <c r="A192" s="110">
        <v>188</v>
      </c>
      <c r="B192" s="66" t="s">
        <v>240</v>
      </c>
      <c r="C192" s="6" t="s">
        <v>243</v>
      </c>
      <c r="D192" s="6" t="s">
        <v>253</v>
      </c>
      <c r="E192" s="7" t="s">
        <v>207</v>
      </c>
      <c r="F192" s="47" t="s">
        <v>89</v>
      </c>
      <c r="G192" s="7">
        <v>1</v>
      </c>
      <c r="H192" s="62">
        <v>1</v>
      </c>
      <c r="I192" s="63">
        <v>1</v>
      </c>
      <c r="J192" s="63"/>
      <c r="K192" s="63"/>
      <c r="L192" s="63"/>
      <c r="M192" s="75"/>
      <c r="N192" s="63"/>
      <c r="O192" s="63"/>
      <c r="P192" s="63"/>
      <c r="Q192" s="63"/>
      <c r="R192" s="63"/>
      <c r="S192" s="49">
        <v>1</v>
      </c>
      <c r="T192" s="83" t="s">
        <v>71</v>
      </c>
      <c r="U192" s="83" t="s">
        <v>108</v>
      </c>
    </row>
    <row r="193" spans="1:21" ht="12" customHeight="1">
      <c r="A193" s="110">
        <v>189</v>
      </c>
      <c r="B193" s="66" t="s">
        <v>240</v>
      </c>
      <c r="C193" s="6" t="s">
        <v>244</v>
      </c>
      <c r="D193" s="6" t="s">
        <v>253</v>
      </c>
      <c r="E193" s="7" t="s">
        <v>207</v>
      </c>
      <c r="F193" s="47" t="s">
        <v>89</v>
      </c>
      <c r="G193" s="7">
        <v>1</v>
      </c>
      <c r="H193" s="62"/>
      <c r="I193" s="63">
        <v>1</v>
      </c>
      <c r="J193" s="63"/>
      <c r="K193" s="63"/>
      <c r="L193" s="63"/>
      <c r="M193" s="75"/>
      <c r="N193" s="63"/>
      <c r="O193" s="63"/>
      <c r="P193" s="63"/>
      <c r="Q193" s="63"/>
      <c r="R193" s="63"/>
      <c r="S193" s="49">
        <v>1</v>
      </c>
      <c r="T193" s="83" t="s">
        <v>99</v>
      </c>
      <c r="U193" s="83" t="s">
        <v>108</v>
      </c>
    </row>
    <row r="194" spans="1:21" ht="12" customHeight="1">
      <c r="A194" s="110">
        <v>190</v>
      </c>
      <c r="B194" s="66" t="s">
        <v>294</v>
      </c>
      <c r="C194" s="6" t="s">
        <v>242</v>
      </c>
      <c r="D194" s="6" t="s">
        <v>251</v>
      </c>
      <c r="E194" s="7" t="s">
        <v>207</v>
      </c>
      <c r="F194" s="47" t="s">
        <v>0</v>
      </c>
      <c r="G194" s="7">
        <v>1</v>
      </c>
      <c r="H194" s="62">
        <v>1</v>
      </c>
      <c r="I194" s="63">
        <v>1</v>
      </c>
      <c r="J194" s="63"/>
      <c r="K194" s="63"/>
      <c r="L194" s="63"/>
      <c r="M194" s="75"/>
      <c r="N194" s="63">
        <v>1</v>
      </c>
      <c r="O194" s="63">
        <v>1</v>
      </c>
      <c r="P194" s="63"/>
      <c r="Q194" s="63"/>
      <c r="R194" s="63"/>
      <c r="S194" s="49"/>
      <c r="T194" s="83" t="s">
        <v>50</v>
      </c>
      <c r="U194" s="83" t="s">
        <v>108</v>
      </c>
    </row>
    <row r="195" spans="1:21" ht="12" customHeight="1">
      <c r="A195" s="110">
        <v>191</v>
      </c>
      <c r="B195" s="66" t="s">
        <v>240</v>
      </c>
      <c r="C195" s="6" t="s">
        <v>243</v>
      </c>
      <c r="D195" s="6" t="s">
        <v>251</v>
      </c>
      <c r="E195" s="7" t="s">
        <v>207</v>
      </c>
      <c r="F195" s="47" t="s">
        <v>89</v>
      </c>
      <c r="G195" s="7">
        <v>1</v>
      </c>
      <c r="H195" s="62">
        <v>1</v>
      </c>
      <c r="I195" s="63">
        <v>1</v>
      </c>
      <c r="J195" s="63"/>
      <c r="K195" s="63"/>
      <c r="L195" s="63"/>
      <c r="M195" s="75"/>
      <c r="N195" s="63"/>
      <c r="O195" s="63"/>
      <c r="P195" s="63"/>
      <c r="Q195" s="63"/>
      <c r="R195" s="63"/>
      <c r="S195" s="49">
        <v>1</v>
      </c>
      <c r="T195" s="83" t="s">
        <v>71</v>
      </c>
      <c r="U195" s="83" t="s">
        <v>108</v>
      </c>
    </row>
    <row r="196" spans="1:21" ht="12" customHeight="1">
      <c r="A196" s="110">
        <v>192</v>
      </c>
      <c r="B196" s="66" t="s">
        <v>240</v>
      </c>
      <c r="C196" s="6" t="s">
        <v>243</v>
      </c>
      <c r="D196" s="6" t="s">
        <v>251</v>
      </c>
      <c r="E196" s="7" t="s">
        <v>207</v>
      </c>
      <c r="F196" s="47" t="s">
        <v>89</v>
      </c>
      <c r="G196" s="7">
        <v>1</v>
      </c>
      <c r="H196" s="62">
        <v>1</v>
      </c>
      <c r="I196" s="63">
        <v>1</v>
      </c>
      <c r="J196" s="63"/>
      <c r="K196" s="63"/>
      <c r="L196" s="63"/>
      <c r="M196" s="75"/>
      <c r="N196" s="63"/>
      <c r="O196" s="63"/>
      <c r="P196" s="63"/>
      <c r="Q196" s="63"/>
      <c r="R196" s="63"/>
      <c r="S196" s="49">
        <v>1</v>
      </c>
      <c r="T196" s="83" t="s">
        <v>71</v>
      </c>
      <c r="U196" s="83" t="s">
        <v>108</v>
      </c>
    </row>
    <row r="197" spans="1:21" ht="12" hidden="1" customHeight="1">
      <c r="A197" s="110">
        <v>193</v>
      </c>
      <c r="B197" s="66" t="s">
        <v>294</v>
      </c>
      <c r="C197" s="6" t="s">
        <v>242</v>
      </c>
      <c r="D197" s="6" t="s">
        <v>250</v>
      </c>
      <c r="E197" s="7" t="s">
        <v>207</v>
      </c>
      <c r="F197" s="47" t="s">
        <v>0</v>
      </c>
      <c r="G197" s="7"/>
      <c r="H197" s="62"/>
      <c r="I197" s="63"/>
      <c r="J197" s="63"/>
      <c r="K197" s="63"/>
      <c r="L197" s="63"/>
      <c r="M197" s="75">
        <v>1</v>
      </c>
      <c r="N197" s="63"/>
      <c r="O197" s="63"/>
      <c r="P197" s="63"/>
      <c r="Q197" s="63"/>
      <c r="R197" s="63"/>
      <c r="S197" s="49">
        <v>1</v>
      </c>
      <c r="T197" s="83" t="s">
        <v>50</v>
      </c>
      <c r="U197" s="83" t="s">
        <v>108</v>
      </c>
    </row>
    <row r="198" spans="1:21" ht="12" customHeight="1">
      <c r="A198" s="110">
        <v>194</v>
      </c>
      <c r="B198" s="66" t="s">
        <v>240</v>
      </c>
      <c r="C198" s="6" t="s">
        <v>243</v>
      </c>
      <c r="D198" s="6" t="s">
        <v>251</v>
      </c>
      <c r="E198" s="7" t="s">
        <v>207</v>
      </c>
      <c r="F198" s="47" t="s">
        <v>89</v>
      </c>
      <c r="G198" s="7">
        <v>1</v>
      </c>
      <c r="H198" s="62">
        <v>1</v>
      </c>
      <c r="I198" s="63">
        <v>1</v>
      </c>
      <c r="J198" s="63"/>
      <c r="K198" s="63"/>
      <c r="L198" s="63"/>
      <c r="M198" s="75"/>
      <c r="N198" s="63"/>
      <c r="O198" s="63"/>
      <c r="P198" s="63"/>
      <c r="Q198" s="63"/>
      <c r="R198" s="63"/>
      <c r="S198" s="49">
        <v>1</v>
      </c>
      <c r="T198" s="83" t="s">
        <v>71</v>
      </c>
      <c r="U198" s="83" t="s">
        <v>108</v>
      </c>
    </row>
    <row r="199" spans="1:21" ht="12" customHeight="1">
      <c r="A199" s="110">
        <v>195</v>
      </c>
      <c r="B199" s="66" t="s">
        <v>240</v>
      </c>
      <c r="C199" s="6" t="s">
        <v>243</v>
      </c>
      <c r="D199" s="6" t="s">
        <v>250</v>
      </c>
      <c r="E199" s="7" t="s">
        <v>208</v>
      </c>
      <c r="F199" s="47" t="s">
        <v>89</v>
      </c>
      <c r="G199" s="7">
        <v>1</v>
      </c>
      <c r="H199" s="62">
        <v>1</v>
      </c>
      <c r="I199" s="63">
        <v>1</v>
      </c>
      <c r="J199" s="63"/>
      <c r="K199" s="63"/>
      <c r="L199" s="63"/>
      <c r="M199" s="75"/>
      <c r="N199" s="63"/>
      <c r="O199" s="63"/>
      <c r="P199" s="63"/>
      <c r="Q199" s="63"/>
      <c r="R199" s="63"/>
      <c r="S199" s="49">
        <v>1</v>
      </c>
      <c r="T199" s="83" t="s">
        <v>71</v>
      </c>
      <c r="U199" s="83" t="s">
        <v>108</v>
      </c>
    </row>
    <row r="200" spans="1:21" ht="12" customHeight="1">
      <c r="A200" s="110">
        <v>196</v>
      </c>
      <c r="B200" s="66" t="s">
        <v>235</v>
      </c>
      <c r="C200" s="6" t="s">
        <v>243</v>
      </c>
      <c r="D200" s="6" t="s">
        <v>252</v>
      </c>
      <c r="E200" s="7" t="s">
        <v>208</v>
      </c>
      <c r="F200" s="47" t="s">
        <v>89</v>
      </c>
      <c r="G200" s="7">
        <v>1</v>
      </c>
      <c r="H200" s="62">
        <v>1</v>
      </c>
      <c r="I200" s="63">
        <v>1</v>
      </c>
      <c r="J200" s="63">
        <v>1</v>
      </c>
      <c r="K200" s="63">
        <v>1</v>
      </c>
      <c r="L200" s="63"/>
      <c r="M200" s="75"/>
      <c r="N200" s="63"/>
      <c r="O200" s="63"/>
      <c r="P200" s="63">
        <v>1</v>
      </c>
      <c r="Q200" s="63"/>
      <c r="R200" s="63"/>
      <c r="S200" s="49">
        <v>1</v>
      </c>
      <c r="T200" s="83" t="s">
        <v>50</v>
      </c>
      <c r="U200" s="83" t="s">
        <v>109</v>
      </c>
    </row>
    <row r="201" spans="1:21" ht="12" customHeight="1">
      <c r="A201" s="110">
        <v>197</v>
      </c>
      <c r="B201" s="66" t="s">
        <v>235</v>
      </c>
      <c r="C201" s="6" t="s">
        <v>243</v>
      </c>
      <c r="D201" s="6" t="s">
        <v>253</v>
      </c>
      <c r="E201" s="7" t="s">
        <v>208</v>
      </c>
      <c r="F201" s="47" t="s">
        <v>0</v>
      </c>
      <c r="G201" s="7">
        <v>1</v>
      </c>
      <c r="H201" s="62">
        <v>1</v>
      </c>
      <c r="I201" s="63">
        <v>1</v>
      </c>
      <c r="J201" s="63"/>
      <c r="K201" s="63"/>
      <c r="L201" s="63"/>
      <c r="M201" s="75"/>
      <c r="N201" s="63"/>
      <c r="O201" s="63"/>
      <c r="P201" s="63"/>
      <c r="Q201" s="63"/>
      <c r="R201" s="63"/>
      <c r="S201" s="49">
        <v>1</v>
      </c>
      <c r="T201" s="83" t="s">
        <v>100</v>
      </c>
      <c r="U201" s="83" t="s">
        <v>108</v>
      </c>
    </row>
    <row r="202" spans="1:21" ht="12" customHeight="1">
      <c r="A202" s="110">
        <v>198</v>
      </c>
      <c r="B202" s="66" t="s">
        <v>238</v>
      </c>
      <c r="C202" s="6" t="s">
        <v>245</v>
      </c>
      <c r="D202" s="6" t="s">
        <v>250</v>
      </c>
      <c r="E202" s="7" t="s">
        <v>207</v>
      </c>
      <c r="F202" s="47" t="s">
        <v>0</v>
      </c>
      <c r="G202" s="7">
        <v>1</v>
      </c>
      <c r="H202" s="62">
        <v>1</v>
      </c>
      <c r="I202" s="63">
        <v>1</v>
      </c>
      <c r="J202" s="63">
        <v>1</v>
      </c>
      <c r="K202" s="63">
        <v>1</v>
      </c>
      <c r="L202" s="63">
        <v>1</v>
      </c>
      <c r="M202" s="75"/>
      <c r="N202" s="63">
        <v>1</v>
      </c>
      <c r="O202" s="63">
        <v>1</v>
      </c>
      <c r="P202" s="63">
        <v>1</v>
      </c>
      <c r="Q202" s="63">
        <v>1</v>
      </c>
      <c r="R202" s="63">
        <v>1</v>
      </c>
      <c r="S202" s="49"/>
      <c r="T202" s="83" t="s">
        <v>101</v>
      </c>
      <c r="U202" s="83" t="s">
        <v>112</v>
      </c>
    </row>
    <row r="203" spans="1:21" ht="12" hidden="1" customHeight="1">
      <c r="A203" s="110">
        <v>199</v>
      </c>
      <c r="B203" s="66" t="s">
        <v>240</v>
      </c>
      <c r="C203" s="6" t="s">
        <v>244</v>
      </c>
      <c r="D203" s="6" t="s">
        <v>251</v>
      </c>
      <c r="E203" s="7" t="s">
        <v>207</v>
      </c>
      <c r="F203" s="47" t="s">
        <v>89</v>
      </c>
      <c r="G203" s="7"/>
      <c r="H203" s="62"/>
      <c r="I203" s="63"/>
      <c r="J203" s="63"/>
      <c r="K203" s="63"/>
      <c r="L203" s="63"/>
      <c r="M203" s="75">
        <v>1</v>
      </c>
      <c r="N203" s="63"/>
      <c r="O203" s="63"/>
      <c r="P203" s="63"/>
      <c r="Q203" s="63"/>
      <c r="R203" s="63"/>
      <c r="S203" s="49">
        <v>1</v>
      </c>
      <c r="T203" s="83" t="s">
        <v>50</v>
      </c>
      <c r="U203" s="83" t="s">
        <v>108</v>
      </c>
    </row>
    <row r="204" spans="1:21" ht="12" customHeight="1">
      <c r="A204" s="110">
        <v>200</v>
      </c>
      <c r="B204" s="66" t="s">
        <v>294</v>
      </c>
      <c r="C204" s="6" t="s">
        <v>243</v>
      </c>
      <c r="D204" s="6" t="s">
        <v>250</v>
      </c>
      <c r="E204" s="7" t="s">
        <v>208</v>
      </c>
      <c r="F204" s="47" t="s">
        <v>0</v>
      </c>
      <c r="G204" s="7">
        <v>1</v>
      </c>
      <c r="H204" s="62">
        <v>1</v>
      </c>
      <c r="I204" s="63">
        <v>1</v>
      </c>
      <c r="J204" s="63"/>
      <c r="K204" s="63">
        <v>1</v>
      </c>
      <c r="L204" s="63"/>
      <c r="M204" s="75"/>
      <c r="N204" s="63">
        <v>1</v>
      </c>
      <c r="O204" s="63">
        <v>1</v>
      </c>
      <c r="P204" s="63"/>
      <c r="Q204" s="63">
        <v>1</v>
      </c>
      <c r="R204" s="63"/>
      <c r="S204" s="49"/>
      <c r="T204" s="83" t="s">
        <v>112</v>
      </c>
      <c r="U204" s="83" t="s">
        <v>114</v>
      </c>
    </row>
    <row r="205" spans="1:21" ht="12" customHeight="1">
      <c r="A205" s="110">
        <v>201</v>
      </c>
      <c r="B205" s="66" t="s">
        <v>238</v>
      </c>
      <c r="C205" s="6" t="s">
        <v>245</v>
      </c>
      <c r="D205" s="6" t="s">
        <v>249</v>
      </c>
      <c r="E205" s="7" t="s">
        <v>209</v>
      </c>
      <c r="F205" s="47" t="s">
        <v>90</v>
      </c>
      <c r="G205" s="7">
        <v>1</v>
      </c>
      <c r="H205" s="62">
        <v>1</v>
      </c>
      <c r="I205" s="63"/>
      <c r="J205" s="63"/>
      <c r="K205" s="63"/>
      <c r="L205" s="63"/>
      <c r="M205" s="75"/>
      <c r="N205" s="63"/>
      <c r="O205" s="63"/>
      <c r="P205" s="63"/>
      <c r="Q205" s="63"/>
      <c r="R205" s="63"/>
      <c r="S205" s="49">
        <v>1</v>
      </c>
      <c r="T205" s="83" t="s">
        <v>74</v>
      </c>
      <c r="U205" s="83" t="s">
        <v>114</v>
      </c>
    </row>
    <row r="206" spans="1:21" ht="12" customHeight="1">
      <c r="A206" s="110">
        <v>202</v>
      </c>
      <c r="B206" s="66" t="s">
        <v>238</v>
      </c>
      <c r="C206" s="6" t="s">
        <v>243</v>
      </c>
      <c r="D206" s="6" t="s">
        <v>248</v>
      </c>
      <c r="E206" s="7" t="s">
        <v>209</v>
      </c>
      <c r="F206" s="47" t="s">
        <v>0</v>
      </c>
      <c r="G206" s="7">
        <v>1</v>
      </c>
      <c r="H206" s="62"/>
      <c r="I206" s="63">
        <v>1</v>
      </c>
      <c r="J206" s="63">
        <v>1</v>
      </c>
      <c r="K206" s="63"/>
      <c r="L206" s="63"/>
      <c r="M206" s="75"/>
      <c r="N206" s="63">
        <v>1</v>
      </c>
      <c r="O206" s="63"/>
      <c r="P206" s="63"/>
      <c r="Q206" s="63">
        <v>1</v>
      </c>
      <c r="R206" s="63"/>
      <c r="S206" s="49"/>
      <c r="T206" s="83" t="s">
        <v>101</v>
      </c>
      <c r="U206" s="83" t="s">
        <v>108</v>
      </c>
    </row>
    <row r="207" spans="1:21" ht="12" customHeight="1">
      <c r="A207" s="110">
        <v>203</v>
      </c>
      <c r="B207" s="66" t="s">
        <v>239</v>
      </c>
      <c r="C207" s="6" t="s">
        <v>243</v>
      </c>
      <c r="D207" s="6" t="s">
        <v>248</v>
      </c>
      <c r="E207" s="7" t="s">
        <v>209</v>
      </c>
      <c r="F207" s="47" t="s">
        <v>0</v>
      </c>
      <c r="G207" s="7">
        <v>1</v>
      </c>
      <c r="H207" s="62">
        <v>1</v>
      </c>
      <c r="I207" s="63"/>
      <c r="J207" s="63"/>
      <c r="K207" s="63"/>
      <c r="L207" s="63"/>
      <c r="M207" s="75"/>
      <c r="N207" s="63"/>
      <c r="O207" s="63"/>
      <c r="P207" s="63"/>
      <c r="Q207" s="63"/>
      <c r="R207" s="63"/>
      <c r="S207" s="49">
        <v>1</v>
      </c>
      <c r="T207" s="83" t="s">
        <v>98</v>
      </c>
      <c r="U207" s="83" t="s">
        <v>108</v>
      </c>
    </row>
    <row r="208" spans="1:21" ht="12" hidden="1" customHeight="1">
      <c r="A208" s="110">
        <v>204</v>
      </c>
      <c r="B208" s="66" t="s">
        <v>239</v>
      </c>
      <c r="C208" s="6" t="s">
        <v>243</v>
      </c>
      <c r="D208" s="6" t="s">
        <v>252</v>
      </c>
      <c r="E208" s="7" t="s">
        <v>209</v>
      </c>
      <c r="F208" s="47" t="s">
        <v>0</v>
      </c>
      <c r="G208" s="7"/>
      <c r="H208" s="62"/>
      <c r="I208" s="63"/>
      <c r="J208" s="63"/>
      <c r="K208" s="63"/>
      <c r="L208" s="63"/>
      <c r="M208" s="75">
        <v>1</v>
      </c>
      <c r="N208" s="63"/>
      <c r="O208" s="63"/>
      <c r="P208" s="63"/>
      <c r="Q208" s="63"/>
      <c r="R208" s="63"/>
      <c r="S208" s="49">
        <v>1</v>
      </c>
      <c r="T208" s="83" t="s">
        <v>100</v>
      </c>
      <c r="U208" s="83" t="s">
        <v>114</v>
      </c>
    </row>
    <row r="209" spans="1:21" ht="12" hidden="1" customHeight="1">
      <c r="A209" s="110">
        <v>205</v>
      </c>
      <c r="B209" s="66" t="s">
        <v>294</v>
      </c>
      <c r="C209" s="6" t="s">
        <v>242</v>
      </c>
      <c r="D209" s="6" t="s">
        <v>248</v>
      </c>
      <c r="E209" s="7" t="s">
        <v>209</v>
      </c>
      <c r="F209" s="47" t="s">
        <v>89</v>
      </c>
      <c r="G209" s="7"/>
      <c r="H209" s="62"/>
      <c r="I209" s="63"/>
      <c r="J209" s="63"/>
      <c r="K209" s="63"/>
      <c r="L209" s="63"/>
      <c r="M209" s="75">
        <v>1</v>
      </c>
      <c r="N209" s="63"/>
      <c r="O209" s="63"/>
      <c r="P209" s="63"/>
      <c r="Q209" s="63"/>
      <c r="R209" s="63"/>
      <c r="S209" s="49">
        <v>1</v>
      </c>
      <c r="T209" s="83" t="s">
        <v>101</v>
      </c>
      <c r="U209" s="83" t="s">
        <v>108</v>
      </c>
    </row>
    <row r="210" spans="1:21" ht="12" hidden="1" customHeight="1">
      <c r="A210" s="110">
        <v>206</v>
      </c>
      <c r="B210" s="66" t="s">
        <v>239</v>
      </c>
      <c r="C210" s="6" t="s">
        <v>243</v>
      </c>
      <c r="D210" s="6" t="s">
        <v>248</v>
      </c>
      <c r="E210" s="7" t="s">
        <v>209</v>
      </c>
      <c r="F210" s="47" t="s">
        <v>0</v>
      </c>
      <c r="G210" s="7"/>
      <c r="H210" s="62"/>
      <c r="I210" s="63"/>
      <c r="J210" s="63"/>
      <c r="K210" s="63"/>
      <c r="L210" s="63"/>
      <c r="M210" s="75">
        <v>1</v>
      </c>
      <c r="N210" s="63"/>
      <c r="O210" s="63"/>
      <c r="P210" s="63"/>
      <c r="Q210" s="63"/>
      <c r="R210" s="63"/>
      <c r="S210" s="49">
        <v>1</v>
      </c>
      <c r="T210" s="83" t="s">
        <v>101</v>
      </c>
      <c r="U210" s="83" t="s">
        <v>108</v>
      </c>
    </row>
    <row r="211" spans="1:21" ht="12" customHeight="1">
      <c r="A211" s="110">
        <v>207</v>
      </c>
      <c r="B211" s="66" t="s">
        <v>240</v>
      </c>
      <c r="C211" s="6" t="s">
        <v>244</v>
      </c>
      <c r="D211" s="6" t="s">
        <v>250</v>
      </c>
      <c r="E211" s="7" t="s">
        <v>209</v>
      </c>
      <c r="F211" s="47" t="s">
        <v>89</v>
      </c>
      <c r="G211" s="7">
        <v>1</v>
      </c>
      <c r="H211" s="62">
        <v>1</v>
      </c>
      <c r="I211" s="63">
        <v>1</v>
      </c>
      <c r="J211" s="63"/>
      <c r="K211" s="63">
        <v>1</v>
      </c>
      <c r="L211" s="63"/>
      <c r="M211" s="75"/>
      <c r="N211" s="63"/>
      <c r="O211" s="63"/>
      <c r="P211" s="63"/>
      <c r="Q211" s="63"/>
      <c r="R211" s="63"/>
      <c r="S211" s="49">
        <v>1</v>
      </c>
      <c r="T211" s="83" t="s">
        <v>100</v>
      </c>
      <c r="U211" s="83" t="s">
        <v>108</v>
      </c>
    </row>
    <row r="212" spans="1:21" ht="12" customHeight="1">
      <c r="A212" s="110">
        <v>208</v>
      </c>
      <c r="B212" s="66" t="s">
        <v>235</v>
      </c>
      <c r="C212" s="47" t="s">
        <v>245</v>
      </c>
      <c r="D212" s="47" t="s">
        <v>247</v>
      </c>
      <c r="E212" s="47" t="s">
        <v>209</v>
      </c>
      <c r="F212" s="47" t="s">
        <v>0</v>
      </c>
      <c r="G212" s="7">
        <v>1</v>
      </c>
      <c r="H212" s="62">
        <v>1</v>
      </c>
      <c r="I212" s="63"/>
      <c r="J212" s="63"/>
      <c r="K212" s="63"/>
      <c r="L212" s="63"/>
      <c r="M212" s="75"/>
      <c r="N212" s="63">
        <v>1</v>
      </c>
      <c r="O212" s="63"/>
      <c r="P212" s="63"/>
      <c r="Q212" s="63"/>
      <c r="R212" s="63"/>
      <c r="S212" s="49"/>
      <c r="T212" s="83" t="s">
        <v>70</v>
      </c>
      <c r="U212" s="83" t="s">
        <v>50</v>
      </c>
    </row>
    <row r="213" spans="1:21" ht="12" customHeight="1">
      <c r="A213" s="110">
        <v>209</v>
      </c>
      <c r="B213" s="66" t="s">
        <v>235</v>
      </c>
      <c r="C213" s="47" t="s">
        <v>244</v>
      </c>
      <c r="D213" s="47" t="s">
        <v>250</v>
      </c>
      <c r="E213" s="47" t="s">
        <v>209</v>
      </c>
      <c r="F213" s="47" t="s">
        <v>89</v>
      </c>
      <c r="G213" s="7">
        <v>1</v>
      </c>
      <c r="H213" s="62">
        <v>1</v>
      </c>
      <c r="I213" s="63">
        <v>1</v>
      </c>
      <c r="J213" s="63"/>
      <c r="K213" s="63"/>
      <c r="L213" s="63"/>
      <c r="M213" s="75"/>
      <c r="N213" s="63">
        <v>1</v>
      </c>
      <c r="O213" s="63">
        <v>1</v>
      </c>
      <c r="P213" s="63"/>
      <c r="Q213" s="63"/>
      <c r="R213" s="63"/>
      <c r="S213" s="49"/>
      <c r="T213" s="83" t="s">
        <v>101</v>
      </c>
      <c r="U213" s="83" t="s">
        <v>50</v>
      </c>
    </row>
    <row r="214" spans="1:21" ht="12" customHeight="1">
      <c r="A214" s="110">
        <v>210</v>
      </c>
      <c r="B214" s="66" t="s">
        <v>235</v>
      </c>
      <c r="C214" s="6" t="s">
        <v>244</v>
      </c>
      <c r="D214" s="6" t="s">
        <v>247</v>
      </c>
      <c r="E214" s="7" t="s">
        <v>209</v>
      </c>
      <c r="F214" s="47" t="s">
        <v>89</v>
      </c>
      <c r="G214" s="7">
        <v>1</v>
      </c>
      <c r="H214" s="62">
        <v>1</v>
      </c>
      <c r="I214" s="63"/>
      <c r="J214" s="63"/>
      <c r="K214" s="63"/>
      <c r="L214" s="63"/>
      <c r="M214" s="75"/>
      <c r="N214" s="63"/>
      <c r="O214" s="63"/>
      <c r="P214" s="63"/>
      <c r="Q214" s="63"/>
      <c r="R214" s="63"/>
      <c r="S214" s="49">
        <v>1</v>
      </c>
      <c r="T214" s="83" t="s">
        <v>101</v>
      </c>
      <c r="U214" s="83" t="s">
        <v>279</v>
      </c>
    </row>
    <row r="215" spans="1:21" ht="12" customHeight="1">
      <c r="A215" s="110">
        <v>211</v>
      </c>
      <c r="B215" s="66" t="s">
        <v>238</v>
      </c>
      <c r="C215" s="6" t="s">
        <v>243</v>
      </c>
      <c r="D215" s="6" t="s">
        <v>253</v>
      </c>
      <c r="E215" s="7" t="s">
        <v>209</v>
      </c>
      <c r="F215" s="47" t="s">
        <v>0</v>
      </c>
      <c r="G215" s="7">
        <v>1</v>
      </c>
      <c r="H215" s="62">
        <v>1</v>
      </c>
      <c r="I215" s="63">
        <v>1</v>
      </c>
      <c r="J215" s="63"/>
      <c r="K215" s="63">
        <v>1</v>
      </c>
      <c r="L215" s="63"/>
      <c r="M215" s="75"/>
      <c r="N215" s="63"/>
      <c r="O215" s="63"/>
      <c r="P215" s="63">
        <v>1</v>
      </c>
      <c r="Q215" s="63">
        <v>1</v>
      </c>
      <c r="R215" s="63"/>
      <c r="S215" s="49"/>
      <c r="T215" s="83" t="s">
        <v>50</v>
      </c>
      <c r="U215" s="83" t="s">
        <v>279</v>
      </c>
    </row>
    <row r="216" spans="1:21" ht="12" hidden="1" customHeight="1">
      <c r="A216" s="110">
        <v>212</v>
      </c>
      <c r="B216" s="66" t="s">
        <v>235</v>
      </c>
      <c r="C216" s="6" t="s">
        <v>244</v>
      </c>
      <c r="D216" s="6" t="s">
        <v>247</v>
      </c>
      <c r="E216" s="7" t="s">
        <v>209</v>
      </c>
      <c r="F216" s="47" t="s">
        <v>0</v>
      </c>
      <c r="G216" s="7"/>
      <c r="H216" s="62"/>
      <c r="I216" s="63"/>
      <c r="J216" s="63"/>
      <c r="K216" s="63"/>
      <c r="L216" s="63"/>
      <c r="M216" s="75">
        <v>1</v>
      </c>
      <c r="N216" s="63"/>
      <c r="O216" s="63"/>
      <c r="P216" s="63"/>
      <c r="Q216" s="63"/>
      <c r="R216" s="63"/>
      <c r="S216" s="49">
        <v>1</v>
      </c>
      <c r="T216" s="83" t="s">
        <v>101</v>
      </c>
      <c r="U216" s="83" t="s">
        <v>109</v>
      </c>
    </row>
    <row r="217" spans="1:21" ht="12" customHeight="1">
      <c r="A217" s="110">
        <v>213</v>
      </c>
      <c r="B217" s="66" t="s">
        <v>240</v>
      </c>
      <c r="C217" s="6" t="s">
        <v>244</v>
      </c>
      <c r="D217" s="6" t="s">
        <v>249</v>
      </c>
      <c r="E217" s="7" t="s">
        <v>209</v>
      </c>
      <c r="F217" s="47" t="s">
        <v>0</v>
      </c>
      <c r="G217" s="7">
        <v>1</v>
      </c>
      <c r="H217" s="62"/>
      <c r="I217" s="63">
        <v>1</v>
      </c>
      <c r="J217" s="63"/>
      <c r="K217" s="63"/>
      <c r="L217" s="63"/>
      <c r="M217" s="75"/>
      <c r="N217" s="63"/>
      <c r="O217" s="63"/>
      <c r="P217" s="63"/>
      <c r="Q217" s="63"/>
      <c r="R217" s="63"/>
      <c r="S217" s="49">
        <v>1</v>
      </c>
      <c r="T217" s="83" t="s">
        <v>50</v>
      </c>
      <c r="U217" s="83" t="s">
        <v>108</v>
      </c>
    </row>
    <row r="218" spans="1:21" ht="12" customHeight="1">
      <c r="A218" s="110">
        <v>214</v>
      </c>
      <c r="B218" s="66" t="s">
        <v>235</v>
      </c>
      <c r="C218" s="6" t="s">
        <v>243</v>
      </c>
      <c r="D218" s="6" t="s">
        <v>252</v>
      </c>
      <c r="E218" s="7" t="s">
        <v>209</v>
      </c>
      <c r="F218" s="47" t="s">
        <v>89</v>
      </c>
      <c r="G218" s="7">
        <v>1</v>
      </c>
      <c r="H218" s="62">
        <v>1</v>
      </c>
      <c r="I218" s="63">
        <v>1</v>
      </c>
      <c r="J218" s="63">
        <v>1</v>
      </c>
      <c r="K218" s="63">
        <v>1</v>
      </c>
      <c r="L218" s="63"/>
      <c r="M218" s="75"/>
      <c r="N218" s="63"/>
      <c r="O218" s="63"/>
      <c r="P218" s="63">
        <v>1</v>
      </c>
      <c r="Q218" s="63"/>
      <c r="R218" s="63"/>
      <c r="S218" s="49">
        <v>1</v>
      </c>
      <c r="T218" s="83" t="s">
        <v>50</v>
      </c>
      <c r="U218" s="83" t="s">
        <v>109</v>
      </c>
    </row>
    <row r="219" spans="1:21" ht="12" customHeight="1">
      <c r="A219" s="110">
        <v>215</v>
      </c>
      <c r="B219" s="66" t="s">
        <v>235</v>
      </c>
      <c r="C219" s="6" t="s">
        <v>245</v>
      </c>
      <c r="D219" s="6" t="s">
        <v>247</v>
      </c>
      <c r="E219" s="7" t="s">
        <v>208</v>
      </c>
      <c r="F219" s="47" t="s">
        <v>89</v>
      </c>
      <c r="G219" s="7">
        <v>1</v>
      </c>
      <c r="H219" s="62"/>
      <c r="I219" s="63">
        <v>1</v>
      </c>
      <c r="J219" s="63"/>
      <c r="K219" s="63"/>
      <c r="L219" s="63"/>
      <c r="M219" s="75"/>
      <c r="N219" s="63"/>
      <c r="O219" s="63"/>
      <c r="P219" s="63"/>
      <c r="Q219" s="63"/>
      <c r="R219" s="63"/>
      <c r="S219" s="49">
        <v>1</v>
      </c>
      <c r="T219" s="83" t="s">
        <v>50</v>
      </c>
      <c r="U219" s="83" t="s">
        <v>50</v>
      </c>
    </row>
    <row r="220" spans="1:21" ht="12" customHeight="1">
      <c r="A220" s="110">
        <v>216</v>
      </c>
      <c r="B220" s="66" t="s">
        <v>235</v>
      </c>
      <c r="C220" s="6" t="s">
        <v>244</v>
      </c>
      <c r="D220" s="6" t="s">
        <v>247</v>
      </c>
      <c r="E220" s="7" t="s">
        <v>208</v>
      </c>
      <c r="F220" s="47" t="s">
        <v>0</v>
      </c>
      <c r="G220" s="7">
        <v>1</v>
      </c>
      <c r="H220" s="62"/>
      <c r="I220" s="63">
        <v>1</v>
      </c>
      <c r="J220" s="63"/>
      <c r="K220" s="63"/>
      <c r="L220" s="63"/>
      <c r="M220" s="75"/>
      <c r="N220" s="63"/>
      <c r="O220" s="63"/>
      <c r="P220" s="63"/>
      <c r="Q220" s="63"/>
      <c r="R220" s="63"/>
      <c r="S220" s="49">
        <v>1</v>
      </c>
      <c r="T220" s="83" t="s">
        <v>101</v>
      </c>
      <c r="U220" s="83" t="s">
        <v>50</v>
      </c>
    </row>
    <row r="221" spans="1:21" ht="12" customHeight="1">
      <c r="A221" s="110">
        <v>217</v>
      </c>
      <c r="B221" s="66" t="s">
        <v>237</v>
      </c>
      <c r="C221" s="6" t="s">
        <v>244</v>
      </c>
      <c r="D221" s="6" t="s">
        <v>251</v>
      </c>
      <c r="E221" s="7" t="s">
        <v>208</v>
      </c>
      <c r="F221" s="47" t="s">
        <v>89</v>
      </c>
      <c r="G221" s="7">
        <v>1</v>
      </c>
      <c r="H221" s="62"/>
      <c r="I221" s="63">
        <v>1</v>
      </c>
      <c r="J221" s="63"/>
      <c r="K221" s="63"/>
      <c r="L221" s="63"/>
      <c r="M221" s="75"/>
      <c r="N221" s="63"/>
      <c r="O221" s="63"/>
      <c r="P221" s="63"/>
      <c r="Q221" s="63"/>
      <c r="R221" s="63"/>
      <c r="S221" s="49">
        <v>1</v>
      </c>
      <c r="T221" s="83" t="s">
        <v>100</v>
      </c>
      <c r="U221" s="83" t="s">
        <v>108</v>
      </c>
    </row>
    <row r="222" spans="1:21" ht="12" customHeight="1">
      <c r="A222" s="110">
        <v>218</v>
      </c>
      <c r="B222" s="66" t="s">
        <v>239</v>
      </c>
      <c r="C222" s="6" t="s">
        <v>243</v>
      </c>
      <c r="D222" s="6" t="s">
        <v>247</v>
      </c>
      <c r="E222" s="7" t="s">
        <v>208</v>
      </c>
      <c r="F222" s="47" t="s">
        <v>0</v>
      </c>
      <c r="G222" s="7">
        <v>1</v>
      </c>
      <c r="H222" s="62"/>
      <c r="I222" s="63">
        <v>1</v>
      </c>
      <c r="J222" s="63"/>
      <c r="K222" s="63"/>
      <c r="L222" s="63"/>
      <c r="M222" s="75"/>
      <c r="N222" s="63"/>
      <c r="O222" s="63"/>
      <c r="P222" s="63"/>
      <c r="Q222" s="63"/>
      <c r="R222" s="63"/>
      <c r="S222" s="49">
        <v>1</v>
      </c>
      <c r="T222" s="83" t="s">
        <v>101</v>
      </c>
      <c r="U222" s="83" t="s">
        <v>108</v>
      </c>
    </row>
    <row r="223" spans="1:21" ht="12" customHeight="1">
      <c r="A223" s="110">
        <v>219</v>
      </c>
      <c r="B223" s="66" t="s">
        <v>294</v>
      </c>
      <c r="C223" s="6" t="s">
        <v>242</v>
      </c>
      <c r="D223" s="6" t="s">
        <v>247</v>
      </c>
      <c r="E223" s="7" t="s">
        <v>208</v>
      </c>
      <c r="F223" s="47" t="s">
        <v>89</v>
      </c>
      <c r="G223" s="7">
        <v>1</v>
      </c>
      <c r="H223" s="62">
        <v>1</v>
      </c>
      <c r="I223" s="63"/>
      <c r="J223" s="63"/>
      <c r="K223" s="63"/>
      <c r="L223" s="63"/>
      <c r="M223" s="75"/>
      <c r="N223" s="63"/>
      <c r="O223" s="63"/>
      <c r="P223" s="63"/>
      <c r="Q223" s="63"/>
      <c r="R223" s="63"/>
      <c r="S223" s="49">
        <v>1</v>
      </c>
      <c r="T223" s="83" t="s">
        <v>50</v>
      </c>
      <c r="U223" s="83" t="s">
        <v>108</v>
      </c>
    </row>
    <row r="224" spans="1:21" ht="12" hidden="1" customHeight="1">
      <c r="A224" s="110">
        <v>220</v>
      </c>
      <c r="B224" s="66" t="s">
        <v>293</v>
      </c>
      <c r="C224" s="6" t="s">
        <v>244</v>
      </c>
      <c r="D224" s="6" t="s">
        <v>248</v>
      </c>
      <c r="E224" s="7" t="s">
        <v>208</v>
      </c>
      <c r="F224" s="47" t="s">
        <v>0</v>
      </c>
      <c r="G224" s="7"/>
      <c r="H224" s="62"/>
      <c r="I224" s="63"/>
      <c r="J224" s="63"/>
      <c r="K224" s="63"/>
      <c r="L224" s="63"/>
      <c r="M224" s="75">
        <v>1</v>
      </c>
      <c r="N224" s="63"/>
      <c r="O224" s="63"/>
      <c r="P224" s="63"/>
      <c r="Q224" s="63"/>
      <c r="R224" s="63"/>
      <c r="S224" s="49">
        <v>1</v>
      </c>
      <c r="T224" s="83" t="s">
        <v>50</v>
      </c>
      <c r="U224" s="83" t="s">
        <v>108</v>
      </c>
    </row>
    <row r="225" spans="1:21" ht="12" customHeight="1">
      <c r="A225" s="110">
        <v>221</v>
      </c>
      <c r="B225" s="66" t="s">
        <v>293</v>
      </c>
      <c r="C225" s="6" t="s">
        <v>244</v>
      </c>
      <c r="D225" s="6" t="s">
        <v>248</v>
      </c>
      <c r="E225" s="7" t="s">
        <v>208</v>
      </c>
      <c r="F225" s="47" t="s">
        <v>0</v>
      </c>
      <c r="G225" s="7">
        <v>1</v>
      </c>
      <c r="H225" s="62"/>
      <c r="I225" s="63">
        <v>1</v>
      </c>
      <c r="J225" s="63"/>
      <c r="K225" s="63"/>
      <c r="L225" s="63"/>
      <c r="M225" s="75"/>
      <c r="N225" s="63"/>
      <c r="O225" s="63"/>
      <c r="P225" s="63"/>
      <c r="Q225" s="63"/>
      <c r="R225" s="63"/>
      <c r="S225" s="49">
        <v>1</v>
      </c>
      <c r="T225" s="83" t="s">
        <v>50</v>
      </c>
      <c r="U225" s="83" t="s">
        <v>108</v>
      </c>
    </row>
    <row r="226" spans="1:21" ht="12" customHeight="1">
      <c r="A226" s="110">
        <v>222</v>
      </c>
      <c r="B226" s="66" t="s">
        <v>240</v>
      </c>
      <c r="C226" s="6" t="s">
        <v>244</v>
      </c>
      <c r="D226" s="6" t="s">
        <v>247</v>
      </c>
      <c r="E226" s="7" t="s">
        <v>208</v>
      </c>
      <c r="F226" s="47" t="s">
        <v>0</v>
      </c>
      <c r="G226" s="7">
        <v>1</v>
      </c>
      <c r="H226" s="62"/>
      <c r="I226" s="63">
        <v>1</v>
      </c>
      <c r="J226" s="63"/>
      <c r="K226" s="63"/>
      <c r="L226" s="63"/>
      <c r="M226" s="75"/>
      <c r="N226" s="63"/>
      <c r="O226" s="63"/>
      <c r="P226" s="63"/>
      <c r="Q226" s="63"/>
      <c r="R226" s="63"/>
      <c r="S226" s="49">
        <v>1</v>
      </c>
      <c r="T226" s="83" t="s">
        <v>71</v>
      </c>
      <c r="U226" s="83" t="s">
        <v>108</v>
      </c>
    </row>
    <row r="227" spans="1:21" ht="12" customHeight="1">
      <c r="A227" s="110">
        <v>223</v>
      </c>
      <c r="B227" s="66" t="s">
        <v>293</v>
      </c>
      <c r="C227" s="6" t="s">
        <v>244</v>
      </c>
      <c r="D227" s="6" t="s">
        <v>249</v>
      </c>
      <c r="E227" s="7" t="s">
        <v>208</v>
      </c>
      <c r="F227" s="47" t="s">
        <v>89</v>
      </c>
      <c r="G227" s="7">
        <v>1</v>
      </c>
      <c r="H227" s="62"/>
      <c r="I227" s="63">
        <v>1</v>
      </c>
      <c r="J227" s="63"/>
      <c r="K227" s="63"/>
      <c r="L227" s="63"/>
      <c r="M227" s="75"/>
      <c r="N227" s="63"/>
      <c r="O227" s="63"/>
      <c r="P227" s="63"/>
      <c r="Q227" s="63"/>
      <c r="R227" s="63"/>
      <c r="S227" s="49">
        <v>1</v>
      </c>
      <c r="T227" s="83" t="s">
        <v>71</v>
      </c>
      <c r="U227" s="83" t="s">
        <v>108</v>
      </c>
    </row>
    <row r="228" spans="1:21" ht="12" customHeight="1">
      <c r="A228" s="110">
        <v>224</v>
      </c>
      <c r="B228" s="66" t="s">
        <v>236</v>
      </c>
      <c r="C228" s="6" t="s">
        <v>243</v>
      </c>
      <c r="D228" s="6" t="s">
        <v>250</v>
      </c>
      <c r="E228" s="7" t="s">
        <v>207</v>
      </c>
      <c r="F228" s="47" t="s">
        <v>89</v>
      </c>
      <c r="G228" s="7">
        <v>1</v>
      </c>
      <c r="H228" s="62">
        <v>1</v>
      </c>
      <c r="I228" s="63"/>
      <c r="J228" s="63"/>
      <c r="K228" s="63"/>
      <c r="L228" s="63"/>
      <c r="M228" s="75"/>
      <c r="N228" s="63"/>
      <c r="O228" s="63"/>
      <c r="P228" s="63"/>
      <c r="Q228" s="63"/>
      <c r="R228" s="63"/>
      <c r="S228" s="49">
        <v>1</v>
      </c>
      <c r="T228" s="83" t="s">
        <v>100</v>
      </c>
      <c r="U228" s="83" t="s">
        <v>108</v>
      </c>
    </row>
    <row r="229" spans="1:21" ht="12" hidden="1" customHeight="1">
      <c r="A229" s="110">
        <v>225</v>
      </c>
      <c r="B229" s="66" t="s">
        <v>50</v>
      </c>
      <c r="C229" s="47" t="s">
        <v>242</v>
      </c>
      <c r="D229" s="6" t="s">
        <v>247</v>
      </c>
      <c r="E229" s="47" t="s">
        <v>207</v>
      </c>
      <c r="F229" s="47" t="s">
        <v>0</v>
      </c>
      <c r="G229" s="7"/>
      <c r="H229" s="62"/>
      <c r="I229" s="63"/>
      <c r="J229" s="63"/>
      <c r="K229" s="63"/>
      <c r="L229" s="63"/>
      <c r="M229" s="75">
        <v>1</v>
      </c>
      <c r="N229" s="63"/>
      <c r="O229" s="63"/>
      <c r="P229" s="63"/>
      <c r="Q229" s="63"/>
      <c r="R229" s="63"/>
      <c r="S229" s="49">
        <v>1</v>
      </c>
      <c r="T229" s="83" t="s">
        <v>100</v>
      </c>
      <c r="U229" s="83" t="s">
        <v>50</v>
      </c>
    </row>
    <row r="230" spans="1:21" ht="12" customHeight="1">
      <c r="A230" s="110">
        <v>226</v>
      </c>
      <c r="B230" s="66" t="s">
        <v>50</v>
      </c>
      <c r="C230" s="6" t="s">
        <v>242</v>
      </c>
      <c r="D230" s="6" t="s">
        <v>249</v>
      </c>
      <c r="E230" s="7" t="s">
        <v>207</v>
      </c>
      <c r="F230" s="47" t="s">
        <v>90</v>
      </c>
      <c r="G230" s="7">
        <v>1</v>
      </c>
      <c r="H230" s="62">
        <v>1</v>
      </c>
      <c r="I230" s="63"/>
      <c r="J230" s="63"/>
      <c r="K230" s="63"/>
      <c r="L230" s="63"/>
      <c r="M230" s="75"/>
      <c r="N230" s="63"/>
      <c r="O230" s="63"/>
      <c r="P230" s="63"/>
      <c r="Q230" s="63"/>
      <c r="R230" s="63"/>
      <c r="S230" s="49">
        <v>1</v>
      </c>
      <c r="T230" s="83" t="s">
        <v>101</v>
      </c>
      <c r="U230" s="83" t="s">
        <v>108</v>
      </c>
    </row>
    <row r="231" spans="1:21" ht="12" customHeight="1">
      <c r="A231" s="110">
        <v>227</v>
      </c>
      <c r="B231" s="66" t="s">
        <v>238</v>
      </c>
      <c r="C231" s="6" t="s">
        <v>243</v>
      </c>
      <c r="D231" s="6" t="s">
        <v>253</v>
      </c>
      <c r="E231" s="7" t="s">
        <v>207</v>
      </c>
      <c r="F231" s="47" t="s">
        <v>0</v>
      </c>
      <c r="G231" s="7">
        <v>1</v>
      </c>
      <c r="H231" s="62">
        <v>1</v>
      </c>
      <c r="I231" s="63"/>
      <c r="J231" s="63">
        <v>1</v>
      </c>
      <c r="K231" s="63"/>
      <c r="L231" s="63"/>
      <c r="M231" s="75"/>
      <c r="N231" s="63">
        <v>1</v>
      </c>
      <c r="O231" s="63"/>
      <c r="P231" s="63">
        <v>1</v>
      </c>
      <c r="Q231" s="63"/>
      <c r="R231" s="63"/>
      <c r="S231" s="49"/>
      <c r="T231" s="83" t="s">
        <v>101</v>
      </c>
      <c r="U231" s="83" t="s">
        <v>114</v>
      </c>
    </row>
    <row r="232" spans="1:21" ht="12" hidden="1" customHeight="1">
      <c r="A232" s="110">
        <v>228</v>
      </c>
      <c r="B232" s="66" t="s">
        <v>240</v>
      </c>
      <c r="C232" s="6" t="s">
        <v>90</v>
      </c>
      <c r="D232" s="6" t="s">
        <v>249</v>
      </c>
      <c r="E232" s="7" t="s">
        <v>207</v>
      </c>
      <c r="F232" s="47" t="s">
        <v>0</v>
      </c>
      <c r="G232" s="7"/>
      <c r="H232" s="62"/>
      <c r="I232" s="63"/>
      <c r="J232" s="63"/>
      <c r="K232" s="63"/>
      <c r="L232" s="63"/>
      <c r="M232" s="75">
        <v>1</v>
      </c>
      <c r="N232" s="63"/>
      <c r="O232" s="63"/>
      <c r="P232" s="63"/>
      <c r="Q232" s="63"/>
      <c r="R232" s="63"/>
      <c r="S232" s="49">
        <v>1</v>
      </c>
      <c r="T232" s="83" t="s">
        <v>100</v>
      </c>
      <c r="U232" s="83" t="s">
        <v>108</v>
      </c>
    </row>
    <row r="233" spans="1:21" ht="12" hidden="1" customHeight="1">
      <c r="A233" s="110">
        <v>229</v>
      </c>
      <c r="B233" s="66" t="s">
        <v>239</v>
      </c>
      <c r="C233" s="6" t="s">
        <v>244</v>
      </c>
      <c r="D233" s="6" t="s">
        <v>247</v>
      </c>
      <c r="E233" s="7" t="s">
        <v>207</v>
      </c>
      <c r="F233" s="47" t="s">
        <v>0</v>
      </c>
      <c r="G233" s="7"/>
      <c r="H233" s="62"/>
      <c r="I233" s="63"/>
      <c r="J233" s="63"/>
      <c r="K233" s="63"/>
      <c r="L233" s="63"/>
      <c r="M233" s="75">
        <v>1</v>
      </c>
      <c r="N233" s="63"/>
      <c r="O233" s="63"/>
      <c r="P233" s="63"/>
      <c r="Q233" s="63"/>
      <c r="R233" s="63"/>
      <c r="S233" s="49">
        <v>1</v>
      </c>
      <c r="T233" s="83" t="s">
        <v>101</v>
      </c>
      <c r="U233" s="83" t="s">
        <v>108</v>
      </c>
    </row>
    <row r="234" spans="1:21" ht="12" customHeight="1">
      <c r="A234" s="110">
        <v>230</v>
      </c>
      <c r="B234" s="66" t="s">
        <v>240</v>
      </c>
      <c r="C234" s="6" t="s">
        <v>90</v>
      </c>
      <c r="D234" s="6" t="s">
        <v>247</v>
      </c>
      <c r="E234" s="7" t="s">
        <v>207</v>
      </c>
      <c r="F234" s="47" t="s">
        <v>0</v>
      </c>
      <c r="G234" s="7">
        <v>1</v>
      </c>
      <c r="H234" s="62">
        <v>1</v>
      </c>
      <c r="I234" s="63"/>
      <c r="J234" s="63"/>
      <c r="K234" s="63"/>
      <c r="L234" s="63"/>
      <c r="M234" s="75"/>
      <c r="N234" s="63"/>
      <c r="O234" s="63"/>
      <c r="P234" s="63"/>
      <c r="Q234" s="63"/>
      <c r="R234" s="63"/>
      <c r="S234" s="49">
        <v>1</v>
      </c>
      <c r="T234" s="83" t="s">
        <v>100</v>
      </c>
      <c r="U234" s="83" t="s">
        <v>108</v>
      </c>
    </row>
    <row r="235" spans="1:21" ht="12" customHeight="1">
      <c r="A235" s="110">
        <v>231</v>
      </c>
      <c r="B235" s="66" t="s">
        <v>235</v>
      </c>
      <c r="C235" s="6" t="s">
        <v>244</v>
      </c>
      <c r="D235" s="6" t="s">
        <v>250</v>
      </c>
      <c r="E235" s="7" t="s">
        <v>207</v>
      </c>
      <c r="F235" s="47" t="s">
        <v>0</v>
      </c>
      <c r="G235" s="7">
        <v>1</v>
      </c>
      <c r="H235" s="62">
        <v>1</v>
      </c>
      <c r="I235" s="63"/>
      <c r="J235" s="63"/>
      <c r="K235" s="63"/>
      <c r="L235" s="63"/>
      <c r="M235" s="75"/>
      <c r="N235" s="63">
        <v>1</v>
      </c>
      <c r="O235" s="63"/>
      <c r="P235" s="63"/>
      <c r="Q235" s="63"/>
      <c r="R235" s="63"/>
      <c r="S235" s="49"/>
      <c r="T235" s="83" t="s">
        <v>74</v>
      </c>
      <c r="U235" s="83" t="s">
        <v>112</v>
      </c>
    </row>
    <row r="236" spans="1:21" ht="12" hidden="1" customHeight="1">
      <c r="A236" s="110">
        <v>232</v>
      </c>
      <c r="B236" s="66" t="s">
        <v>235</v>
      </c>
      <c r="C236" s="6" t="s">
        <v>244</v>
      </c>
      <c r="D236" s="6" t="s">
        <v>247</v>
      </c>
      <c r="E236" s="7" t="s">
        <v>207</v>
      </c>
      <c r="F236" s="47" t="s">
        <v>0</v>
      </c>
      <c r="G236" s="7"/>
      <c r="H236" s="62"/>
      <c r="I236" s="63"/>
      <c r="J236" s="63"/>
      <c r="K236" s="63"/>
      <c r="L236" s="63"/>
      <c r="M236" s="75">
        <v>1</v>
      </c>
      <c r="N236" s="63"/>
      <c r="O236" s="63"/>
      <c r="P236" s="63"/>
      <c r="Q236" s="63"/>
      <c r="R236" s="63"/>
      <c r="S236" s="49">
        <v>1</v>
      </c>
      <c r="T236" s="83" t="s">
        <v>74</v>
      </c>
      <c r="U236" s="83" t="s">
        <v>50</v>
      </c>
    </row>
    <row r="237" spans="1:21" ht="12" customHeight="1">
      <c r="A237" s="110">
        <v>233</v>
      </c>
      <c r="B237" s="66" t="s">
        <v>240</v>
      </c>
      <c r="C237" s="6" t="s">
        <v>244</v>
      </c>
      <c r="D237" s="6" t="s">
        <v>252</v>
      </c>
      <c r="E237" s="7" t="s">
        <v>207</v>
      </c>
      <c r="F237" s="47" t="s">
        <v>89</v>
      </c>
      <c r="G237" s="7">
        <v>1</v>
      </c>
      <c r="H237" s="62"/>
      <c r="I237" s="63">
        <v>1</v>
      </c>
      <c r="J237" s="63"/>
      <c r="K237" s="63"/>
      <c r="L237" s="63"/>
      <c r="M237" s="75"/>
      <c r="N237" s="63"/>
      <c r="O237" s="63"/>
      <c r="P237" s="63"/>
      <c r="Q237" s="63"/>
      <c r="R237" s="63"/>
      <c r="S237" s="49">
        <v>1</v>
      </c>
      <c r="T237" s="83" t="s">
        <v>50</v>
      </c>
      <c r="U237" s="83" t="s">
        <v>108</v>
      </c>
    </row>
    <row r="238" spans="1:21" ht="12" customHeight="1">
      <c r="A238" s="110">
        <v>234</v>
      </c>
      <c r="B238" s="66" t="s">
        <v>235</v>
      </c>
      <c r="C238" s="6" t="s">
        <v>244</v>
      </c>
      <c r="D238" s="6" t="s">
        <v>249</v>
      </c>
      <c r="E238" s="7" t="s">
        <v>207</v>
      </c>
      <c r="F238" s="47" t="s">
        <v>0</v>
      </c>
      <c r="G238" s="7">
        <v>1</v>
      </c>
      <c r="H238" s="62">
        <v>1</v>
      </c>
      <c r="I238" s="63"/>
      <c r="J238" s="63"/>
      <c r="K238" s="63"/>
      <c r="L238" s="63"/>
      <c r="M238" s="75"/>
      <c r="N238" s="63">
        <v>1</v>
      </c>
      <c r="O238" s="63"/>
      <c r="P238" s="63"/>
      <c r="Q238" s="63"/>
      <c r="R238" s="63"/>
      <c r="S238" s="49"/>
      <c r="T238" s="83" t="s">
        <v>74</v>
      </c>
      <c r="U238" s="83" t="s">
        <v>50</v>
      </c>
    </row>
    <row r="239" spans="1:21" ht="12" hidden="1" customHeight="1">
      <c r="A239" s="110">
        <v>235</v>
      </c>
      <c r="B239" s="66" t="s">
        <v>293</v>
      </c>
      <c r="C239" s="6" t="s">
        <v>244</v>
      </c>
      <c r="D239" s="6" t="s">
        <v>249</v>
      </c>
      <c r="E239" s="7" t="s">
        <v>207</v>
      </c>
      <c r="F239" s="47" t="s">
        <v>0</v>
      </c>
      <c r="G239" s="7"/>
      <c r="H239" s="62"/>
      <c r="I239" s="63"/>
      <c r="J239" s="63"/>
      <c r="K239" s="63"/>
      <c r="L239" s="63"/>
      <c r="M239" s="75">
        <v>1</v>
      </c>
      <c r="N239" s="63"/>
      <c r="O239" s="63"/>
      <c r="P239" s="63"/>
      <c r="Q239" s="63"/>
      <c r="R239" s="63"/>
      <c r="S239" s="49">
        <v>1</v>
      </c>
      <c r="T239" s="83" t="s">
        <v>101</v>
      </c>
      <c r="U239" s="83" t="s">
        <v>108</v>
      </c>
    </row>
    <row r="240" spans="1:21" ht="12" hidden="1" customHeight="1">
      <c r="A240" s="110">
        <v>236</v>
      </c>
      <c r="B240" s="66" t="s">
        <v>235</v>
      </c>
      <c r="C240" s="6" t="s">
        <v>242</v>
      </c>
      <c r="D240" s="6" t="s">
        <v>249</v>
      </c>
      <c r="E240" s="7" t="s">
        <v>207</v>
      </c>
      <c r="F240" s="47" t="s">
        <v>0</v>
      </c>
      <c r="G240" s="7"/>
      <c r="H240" s="62"/>
      <c r="I240" s="63"/>
      <c r="J240" s="63"/>
      <c r="K240" s="63"/>
      <c r="L240" s="63"/>
      <c r="M240" s="75">
        <v>1</v>
      </c>
      <c r="N240" s="63"/>
      <c r="O240" s="63"/>
      <c r="P240" s="63"/>
      <c r="Q240" s="63"/>
      <c r="R240" s="63"/>
      <c r="S240" s="49">
        <v>1</v>
      </c>
      <c r="T240" s="83" t="s">
        <v>101</v>
      </c>
      <c r="U240" s="83" t="s">
        <v>50</v>
      </c>
    </row>
    <row r="241" spans="1:21" ht="12" customHeight="1">
      <c r="A241" s="110">
        <v>237</v>
      </c>
      <c r="B241" s="66" t="s">
        <v>239</v>
      </c>
      <c r="C241" s="6" t="s">
        <v>243</v>
      </c>
      <c r="D241" s="6" t="s">
        <v>251</v>
      </c>
      <c r="E241" s="7" t="s">
        <v>207</v>
      </c>
      <c r="F241" s="47" t="s">
        <v>89</v>
      </c>
      <c r="G241" s="7">
        <v>1</v>
      </c>
      <c r="H241" s="62">
        <v>1</v>
      </c>
      <c r="I241" s="63">
        <v>1</v>
      </c>
      <c r="J241" s="63"/>
      <c r="K241" s="63"/>
      <c r="L241" s="63"/>
      <c r="M241" s="75"/>
      <c r="N241" s="63"/>
      <c r="O241" s="63"/>
      <c r="P241" s="63"/>
      <c r="Q241" s="63"/>
      <c r="R241" s="63"/>
      <c r="S241" s="49">
        <v>1</v>
      </c>
      <c r="T241" s="83" t="s">
        <v>50</v>
      </c>
      <c r="U241" s="83" t="s">
        <v>108</v>
      </c>
    </row>
    <row r="242" spans="1:21" ht="12" customHeight="1">
      <c r="A242" s="110">
        <v>238</v>
      </c>
      <c r="B242" s="66" t="s">
        <v>235</v>
      </c>
      <c r="C242" s="6" t="s">
        <v>245</v>
      </c>
      <c r="D242" s="6" t="s">
        <v>248</v>
      </c>
      <c r="E242" s="7" t="s">
        <v>207</v>
      </c>
      <c r="F242" s="47" t="s">
        <v>89</v>
      </c>
      <c r="G242" s="7">
        <v>1</v>
      </c>
      <c r="H242" s="62">
        <v>1</v>
      </c>
      <c r="I242" s="63"/>
      <c r="J242" s="63"/>
      <c r="K242" s="63"/>
      <c r="L242" s="63"/>
      <c r="M242" s="75"/>
      <c r="N242" s="63">
        <v>1</v>
      </c>
      <c r="O242" s="63"/>
      <c r="P242" s="63"/>
      <c r="Q242" s="63"/>
      <c r="R242" s="63"/>
      <c r="S242" s="49"/>
      <c r="T242" s="83" t="s">
        <v>74</v>
      </c>
      <c r="U242" s="83" t="s">
        <v>50</v>
      </c>
    </row>
    <row r="243" spans="1:21" ht="12" customHeight="1">
      <c r="A243" s="110">
        <v>239</v>
      </c>
      <c r="B243" s="66" t="s">
        <v>235</v>
      </c>
      <c r="C243" s="47" t="s">
        <v>244</v>
      </c>
      <c r="D243" s="47" t="s">
        <v>248</v>
      </c>
      <c r="E243" s="47" t="s">
        <v>207</v>
      </c>
      <c r="F243" s="47" t="s">
        <v>89</v>
      </c>
      <c r="G243" s="7">
        <v>1</v>
      </c>
      <c r="H243" s="62">
        <v>1</v>
      </c>
      <c r="I243" s="63"/>
      <c r="J243" s="63"/>
      <c r="K243" s="63"/>
      <c r="L243" s="63"/>
      <c r="M243" s="75"/>
      <c r="N243" s="63">
        <v>1</v>
      </c>
      <c r="O243" s="63"/>
      <c r="P243" s="63"/>
      <c r="Q243" s="63"/>
      <c r="R243" s="63"/>
      <c r="S243" s="49"/>
      <c r="T243" s="83" t="s">
        <v>101</v>
      </c>
      <c r="U243" s="83" t="s">
        <v>50</v>
      </c>
    </row>
    <row r="244" spans="1:21" ht="12" customHeight="1">
      <c r="A244" s="110">
        <v>240</v>
      </c>
      <c r="B244" s="66" t="s">
        <v>294</v>
      </c>
      <c r="C244" s="6" t="s">
        <v>242</v>
      </c>
      <c r="D244" s="6" t="s">
        <v>253</v>
      </c>
      <c r="E244" s="7" t="s">
        <v>207</v>
      </c>
      <c r="F244" s="47" t="s">
        <v>0</v>
      </c>
      <c r="G244" s="7">
        <v>1</v>
      </c>
      <c r="H244" s="62">
        <v>1</v>
      </c>
      <c r="I244" s="63"/>
      <c r="J244" s="63"/>
      <c r="K244" s="63"/>
      <c r="L244" s="63"/>
      <c r="M244" s="75"/>
      <c r="N244" s="63">
        <v>1</v>
      </c>
      <c r="O244" s="63"/>
      <c r="P244" s="63"/>
      <c r="Q244" s="63"/>
      <c r="R244" s="63"/>
      <c r="S244" s="49"/>
      <c r="T244" s="83" t="s">
        <v>50</v>
      </c>
      <c r="U244" s="83" t="s">
        <v>50</v>
      </c>
    </row>
    <row r="245" spans="1:21" ht="12" hidden="1" customHeight="1">
      <c r="A245" s="110">
        <v>241</v>
      </c>
      <c r="B245" s="66" t="s">
        <v>240</v>
      </c>
      <c r="C245" s="6" t="s">
        <v>244</v>
      </c>
      <c r="D245" s="6" t="s">
        <v>250</v>
      </c>
      <c r="E245" s="7" t="s">
        <v>207</v>
      </c>
      <c r="F245" s="47" t="s">
        <v>89</v>
      </c>
      <c r="G245" s="7"/>
      <c r="H245" s="62"/>
      <c r="I245" s="63"/>
      <c r="J245" s="63"/>
      <c r="K245" s="63"/>
      <c r="L245" s="63"/>
      <c r="M245" s="75">
        <v>1</v>
      </c>
      <c r="N245" s="63"/>
      <c r="O245" s="63"/>
      <c r="P245" s="63"/>
      <c r="Q245" s="63"/>
      <c r="R245" s="63"/>
      <c r="S245" s="49">
        <v>1</v>
      </c>
      <c r="T245" s="83" t="s">
        <v>100</v>
      </c>
      <c r="U245" s="83" t="s">
        <v>108</v>
      </c>
    </row>
    <row r="246" spans="1:21" ht="12" hidden="1" customHeight="1">
      <c r="A246" s="110">
        <v>242</v>
      </c>
      <c r="B246" s="66" t="s">
        <v>293</v>
      </c>
      <c r="C246" s="6" t="s">
        <v>244</v>
      </c>
      <c r="D246" s="6" t="s">
        <v>247</v>
      </c>
      <c r="E246" s="7" t="s">
        <v>207</v>
      </c>
      <c r="F246" s="47" t="s">
        <v>0</v>
      </c>
      <c r="G246" s="7"/>
      <c r="H246" s="62"/>
      <c r="I246" s="63"/>
      <c r="J246" s="63"/>
      <c r="K246" s="63"/>
      <c r="L246" s="63"/>
      <c r="M246" s="75">
        <v>1</v>
      </c>
      <c r="N246" s="63"/>
      <c r="O246" s="63"/>
      <c r="P246" s="63"/>
      <c r="Q246" s="63"/>
      <c r="R246" s="63"/>
      <c r="S246" s="49">
        <v>1</v>
      </c>
      <c r="T246" s="83" t="s">
        <v>50</v>
      </c>
      <c r="U246" s="83" t="s">
        <v>108</v>
      </c>
    </row>
    <row r="247" spans="1:21" ht="12" customHeight="1">
      <c r="A247" s="110">
        <v>243</v>
      </c>
      <c r="B247" s="66" t="s">
        <v>293</v>
      </c>
      <c r="C247" s="6" t="s">
        <v>243</v>
      </c>
      <c r="D247" s="6" t="s">
        <v>248</v>
      </c>
      <c r="E247" s="7" t="s">
        <v>207</v>
      </c>
      <c r="F247" s="47" t="s">
        <v>0</v>
      </c>
      <c r="G247" s="7">
        <v>1</v>
      </c>
      <c r="H247" s="62"/>
      <c r="I247" s="63">
        <v>1</v>
      </c>
      <c r="J247" s="63"/>
      <c r="K247" s="63"/>
      <c r="L247" s="63"/>
      <c r="M247" s="75"/>
      <c r="N247" s="63"/>
      <c r="O247" s="63"/>
      <c r="P247" s="63"/>
      <c r="Q247" s="63"/>
      <c r="R247" s="63"/>
      <c r="S247" s="49">
        <v>1</v>
      </c>
      <c r="T247" s="83" t="s">
        <v>101</v>
      </c>
      <c r="U247" s="83" t="s">
        <v>108</v>
      </c>
    </row>
    <row r="248" spans="1:21" ht="12" customHeight="1">
      <c r="A248" s="110">
        <v>244</v>
      </c>
      <c r="B248" s="66" t="s">
        <v>240</v>
      </c>
      <c r="C248" s="6" t="s">
        <v>243</v>
      </c>
      <c r="D248" s="6" t="s">
        <v>253</v>
      </c>
      <c r="E248" s="7" t="s">
        <v>207</v>
      </c>
      <c r="F248" s="47" t="s">
        <v>89</v>
      </c>
      <c r="G248" s="7">
        <v>1</v>
      </c>
      <c r="H248" s="62">
        <v>1</v>
      </c>
      <c r="I248" s="63">
        <v>1</v>
      </c>
      <c r="J248" s="63"/>
      <c r="K248" s="63"/>
      <c r="L248" s="63"/>
      <c r="M248" s="75"/>
      <c r="N248" s="63"/>
      <c r="O248" s="63"/>
      <c r="P248" s="63"/>
      <c r="Q248" s="63"/>
      <c r="R248" s="63"/>
      <c r="S248" s="49">
        <v>1</v>
      </c>
      <c r="T248" s="83" t="s">
        <v>71</v>
      </c>
      <c r="U248" s="83" t="s">
        <v>108</v>
      </c>
    </row>
    <row r="249" spans="1:21" ht="12" customHeight="1">
      <c r="A249" s="110">
        <v>245</v>
      </c>
      <c r="B249" s="66" t="s">
        <v>294</v>
      </c>
      <c r="C249" s="6" t="s">
        <v>242</v>
      </c>
      <c r="D249" s="6" t="s">
        <v>251</v>
      </c>
      <c r="E249" s="7" t="s">
        <v>207</v>
      </c>
      <c r="F249" s="47" t="s">
        <v>0</v>
      </c>
      <c r="G249" s="7">
        <v>1</v>
      </c>
      <c r="H249" s="62">
        <v>1</v>
      </c>
      <c r="I249" s="63">
        <v>1</v>
      </c>
      <c r="J249" s="63"/>
      <c r="K249" s="63"/>
      <c r="L249" s="63"/>
      <c r="M249" s="75"/>
      <c r="N249" s="63">
        <v>1</v>
      </c>
      <c r="O249" s="63">
        <v>1</v>
      </c>
      <c r="P249" s="63"/>
      <c r="Q249" s="63"/>
      <c r="R249" s="63"/>
      <c r="S249" s="49"/>
      <c r="T249" s="83" t="s">
        <v>50</v>
      </c>
      <c r="U249" s="83" t="s">
        <v>108</v>
      </c>
    </row>
    <row r="250" spans="1:21" ht="12" customHeight="1">
      <c r="A250" s="110">
        <v>246</v>
      </c>
      <c r="B250" s="66" t="s">
        <v>240</v>
      </c>
      <c r="C250" s="6" t="s">
        <v>243</v>
      </c>
      <c r="D250" s="6" t="s">
        <v>251</v>
      </c>
      <c r="E250" s="7" t="s">
        <v>207</v>
      </c>
      <c r="F250" s="47" t="s">
        <v>89</v>
      </c>
      <c r="G250" s="7">
        <v>1</v>
      </c>
      <c r="H250" s="62">
        <v>1</v>
      </c>
      <c r="I250" s="63">
        <v>1</v>
      </c>
      <c r="J250" s="63"/>
      <c r="K250" s="63"/>
      <c r="L250" s="63"/>
      <c r="M250" s="75"/>
      <c r="N250" s="63"/>
      <c r="O250" s="63"/>
      <c r="P250" s="63"/>
      <c r="Q250" s="63"/>
      <c r="R250" s="63"/>
      <c r="S250" s="49">
        <v>1</v>
      </c>
      <c r="T250" s="83" t="s">
        <v>71</v>
      </c>
      <c r="U250" s="83" t="s">
        <v>108</v>
      </c>
    </row>
    <row r="251" spans="1:21" ht="12" customHeight="1">
      <c r="A251" s="110">
        <v>247</v>
      </c>
      <c r="B251" s="66" t="s">
        <v>240</v>
      </c>
      <c r="C251" s="6" t="s">
        <v>243</v>
      </c>
      <c r="D251" s="6" t="s">
        <v>251</v>
      </c>
      <c r="E251" s="7" t="s">
        <v>207</v>
      </c>
      <c r="F251" s="47" t="s">
        <v>89</v>
      </c>
      <c r="G251" s="7">
        <v>1</v>
      </c>
      <c r="H251" s="62">
        <v>1</v>
      </c>
      <c r="I251" s="63">
        <v>1</v>
      </c>
      <c r="J251" s="63"/>
      <c r="K251" s="63"/>
      <c r="L251" s="63"/>
      <c r="M251" s="75"/>
      <c r="N251" s="63"/>
      <c r="O251" s="63"/>
      <c r="P251" s="63"/>
      <c r="Q251" s="63"/>
      <c r="R251" s="63"/>
      <c r="S251" s="49">
        <v>1</v>
      </c>
      <c r="T251" s="83" t="s">
        <v>71</v>
      </c>
      <c r="U251" s="83" t="s">
        <v>108</v>
      </c>
    </row>
    <row r="252" spans="1:21" ht="12" customHeight="1">
      <c r="A252" s="110">
        <v>248</v>
      </c>
      <c r="B252" s="66" t="s">
        <v>238</v>
      </c>
      <c r="C252" s="6" t="s">
        <v>245</v>
      </c>
      <c r="D252" s="6" t="s">
        <v>251</v>
      </c>
      <c r="E252" s="7" t="s">
        <v>207</v>
      </c>
      <c r="F252" s="47" t="s">
        <v>89</v>
      </c>
      <c r="G252" s="7">
        <v>1</v>
      </c>
      <c r="H252" s="62">
        <v>1</v>
      </c>
      <c r="I252" s="63">
        <v>1</v>
      </c>
      <c r="J252" s="63">
        <v>1</v>
      </c>
      <c r="K252" s="63"/>
      <c r="L252" s="63"/>
      <c r="M252" s="75"/>
      <c r="N252" s="63"/>
      <c r="O252" s="63"/>
      <c r="P252" s="63"/>
      <c r="Q252" s="63"/>
      <c r="R252" s="63"/>
      <c r="S252" s="49">
        <v>1</v>
      </c>
      <c r="T252" s="83" t="s">
        <v>100</v>
      </c>
      <c r="U252" s="83" t="s">
        <v>108</v>
      </c>
    </row>
    <row r="253" spans="1:21" ht="12" customHeight="1">
      <c r="A253" s="110">
        <v>249</v>
      </c>
      <c r="B253" s="66" t="s">
        <v>235</v>
      </c>
      <c r="C253" s="6" t="s">
        <v>242</v>
      </c>
      <c r="D253" s="6" t="s">
        <v>248</v>
      </c>
      <c r="E253" s="7" t="s">
        <v>207</v>
      </c>
      <c r="F253" s="47" t="s">
        <v>0</v>
      </c>
      <c r="G253" s="7">
        <v>1</v>
      </c>
      <c r="H253" s="62"/>
      <c r="I253" s="63">
        <v>1</v>
      </c>
      <c r="J253" s="63"/>
      <c r="K253" s="63"/>
      <c r="L253" s="63"/>
      <c r="M253" s="75"/>
      <c r="N253" s="63"/>
      <c r="O253" s="63"/>
      <c r="P253" s="63"/>
      <c r="Q253" s="63"/>
      <c r="R253" s="63"/>
      <c r="S253" s="49">
        <v>1</v>
      </c>
      <c r="T253" s="83" t="s">
        <v>50</v>
      </c>
      <c r="U253" s="83" t="s">
        <v>108</v>
      </c>
    </row>
    <row r="254" spans="1:21" ht="12" customHeight="1">
      <c r="A254" s="110">
        <v>250</v>
      </c>
      <c r="B254" s="66" t="s">
        <v>235</v>
      </c>
      <c r="C254" s="6" t="s">
        <v>243</v>
      </c>
      <c r="D254" s="6" t="s">
        <v>251</v>
      </c>
      <c r="E254" s="7" t="s">
        <v>207</v>
      </c>
      <c r="F254" s="47" t="s">
        <v>89</v>
      </c>
      <c r="G254" s="7">
        <v>1</v>
      </c>
      <c r="H254" s="62"/>
      <c r="I254" s="63">
        <v>1</v>
      </c>
      <c r="J254" s="63"/>
      <c r="K254" s="63"/>
      <c r="L254" s="63"/>
      <c r="M254" s="75"/>
      <c r="N254" s="63"/>
      <c r="O254" s="63"/>
      <c r="P254" s="63"/>
      <c r="Q254" s="63"/>
      <c r="R254" s="63"/>
      <c r="S254" s="49">
        <v>1</v>
      </c>
      <c r="T254" s="84" t="s">
        <v>100</v>
      </c>
      <c r="U254" s="84" t="s">
        <v>279</v>
      </c>
    </row>
    <row r="255" spans="1:21">
      <c r="A255" s="148"/>
      <c r="B255" s="149"/>
      <c r="C255" s="149"/>
      <c r="D255" s="150"/>
      <c r="E255" s="150"/>
      <c r="F255" s="149"/>
      <c r="G255" s="150"/>
      <c r="H255" s="150"/>
      <c r="I255" s="150"/>
      <c r="J255" s="150"/>
      <c r="K255" s="150"/>
      <c r="L255" s="150"/>
      <c r="M255" s="150"/>
      <c r="N255" s="150"/>
      <c r="O255" s="150"/>
      <c r="P255" s="150"/>
      <c r="Q255" s="150"/>
      <c r="R255" s="150"/>
      <c r="S255" s="150"/>
      <c r="T255" s="132"/>
      <c r="U255" s="132"/>
    </row>
    <row r="256" spans="1:21">
      <c r="A256" s="151"/>
      <c r="B256" s="152"/>
      <c r="C256" s="152"/>
      <c r="D256" s="153"/>
      <c r="E256" s="153"/>
      <c r="F256" s="152"/>
      <c r="G256" s="153"/>
      <c r="H256" s="153"/>
      <c r="I256" s="153"/>
      <c r="J256" s="153"/>
      <c r="K256" s="153"/>
      <c r="L256" s="153"/>
      <c r="M256" s="153"/>
      <c r="N256" s="153"/>
      <c r="O256" s="153"/>
      <c r="P256" s="153"/>
      <c r="Q256" s="153"/>
      <c r="R256" s="153"/>
      <c r="S256" s="153"/>
      <c r="T256" s="54"/>
      <c r="U256" s="54"/>
    </row>
    <row r="257" spans="1:21">
      <c r="A257" s="151"/>
      <c r="B257" s="152"/>
      <c r="C257" s="152"/>
      <c r="D257" s="153"/>
      <c r="E257" s="153"/>
      <c r="F257" s="152"/>
      <c r="G257" s="153"/>
      <c r="H257" s="153"/>
      <c r="I257" s="153"/>
      <c r="J257" s="153"/>
      <c r="K257" s="153"/>
      <c r="L257" s="153"/>
      <c r="M257" s="153"/>
      <c r="N257" s="153"/>
      <c r="O257" s="153"/>
      <c r="P257" s="153"/>
      <c r="Q257" s="153"/>
      <c r="R257" s="153"/>
      <c r="S257" s="153"/>
      <c r="T257" s="54"/>
      <c r="U257" s="54"/>
    </row>
    <row r="258" spans="1:21">
      <c r="A258" s="151"/>
      <c r="B258" s="152"/>
      <c r="C258" s="152"/>
      <c r="D258" s="153"/>
      <c r="E258" s="153"/>
      <c r="F258" s="152"/>
      <c r="G258" s="153"/>
      <c r="H258" s="153"/>
      <c r="I258" s="153"/>
      <c r="J258" s="153"/>
      <c r="K258" s="153"/>
      <c r="L258" s="153"/>
      <c r="M258" s="153"/>
      <c r="N258" s="153"/>
      <c r="O258" s="153"/>
      <c r="P258" s="153"/>
      <c r="Q258" s="153"/>
      <c r="R258" s="153"/>
      <c r="S258" s="153"/>
      <c r="T258" s="54"/>
      <c r="U258" s="54"/>
    </row>
    <row r="259" spans="1:21">
      <c r="A259" s="151"/>
      <c r="B259" s="152"/>
      <c r="C259" s="152"/>
      <c r="D259" s="153"/>
      <c r="E259" s="153"/>
      <c r="F259" s="152"/>
      <c r="G259" s="153"/>
      <c r="H259" s="153"/>
      <c r="I259" s="153"/>
      <c r="J259" s="153"/>
      <c r="K259" s="153"/>
      <c r="L259" s="153"/>
      <c r="M259" s="153"/>
      <c r="N259" s="153"/>
      <c r="O259" s="153"/>
      <c r="P259" s="153"/>
      <c r="Q259" s="153"/>
      <c r="R259" s="153"/>
      <c r="S259" s="153"/>
      <c r="T259" s="54"/>
      <c r="U259" s="54"/>
    </row>
    <row r="260" spans="1:21">
      <c r="A260" s="151"/>
      <c r="B260" s="152"/>
      <c r="C260" s="152"/>
      <c r="D260" s="153"/>
      <c r="E260" s="153"/>
      <c r="F260" s="152"/>
      <c r="G260" s="153"/>
      <c r="H260" s="153"/>
      <c r="I260" s="153"/>
      <c r="J260" s="153"/>
      <c r="K260" s="153"/>
      <c r="L260" s="153"/>
      <c r="M260" s="153"/>
      <c r="N260" s="153"/>
      <c r="O260" s="153"/>
      <c r="P260" s="153"/>
      <c r="Q260" s="153"/>
      <c r="R260" s="153"/>
      <c r="S260" s="153"/>
      <c r="T260" s="54"/>
      <c r="U260" s="54"/>
    </row>
    <row r="261" spans="1:21">
      <c r="A261" s="151"/>
      <c r="B261" s="152"/>
      <c r="C261" s="152"/>
      <c r="D261" s="153"/>
      <c r="E261" s="153"/>
      <c r="F261" s="152"/>
      <c r="G261" s="153"/>
      <c r="H261" s="153"/>
      <c r="I261" s="153"/>
      <c r="J261" s="153"/>
      <c r="K261" s="153"/>
      <c r="L261" s="153"/>
      <c r="M261" s="153"/>
      <c r="N261" s="153"/>
      <c r="O261" s="153"/>
      <c r="P261" s="153"/>
      <c r="Q261" s="153"/>
      <c r="R261" s="153"/>
      <c r="S261" s="153"/>
      <c r="T261" s="54"/>
      <c r="U261" s="54"/>
    </row>
    <row r="262" spans="1:21">
      <c r="A262" s="151"/>
      <c r="B262" s="152"/>
      <c r="C262" s="152"/>
      <c r="D262" s="153"/>
      <c r="E262" s="153"/>
      <c r="F262" s="152"/>
      <c r="G262" s="153"/>
      <c r="H262" s="153"/>
      <c r="I262" s="153"/>
      <c r="J262" s="153"/>
      <c r="K262" s="153"/>
      <c r="L262" s="153"/>
      <c r="M262" s="153"/>
      <c r="N262" s="153"/>
      <c r="O262" s="153"/>
      <c r="P262" s="153"/>
      <c r="Q262" s="153"/>
      <c r="R262" s="153"/>
      <c r="S262" s="153"/>
      <c r="T262" s="54"/>
      <c r="U262" s="54"/>
    </row>
    <row r="263" spans="1:21">
      <c r="A263" s="151"/>
      <c r="B263" s="152"/>
      <c r="C263" s="152"/>
      <c r="D263" s="153"/>
      <c r="E263" s="153"/>
      <c r="F263" s="152"/>
      <c r="G263" s="153"/>
      <c r="H263" s="153"/>
      <c r="I263" s="153"/>
      <c r="J263" s="153"/>
      <c r="K263" s="153"/>
      <c r="L263" s="153"/>
      <c r="M263" s="153"/>
      <c r="N263" s="153"/>
      <c r="O263" s="153"/>
      <c r="P263" s="153"/>
      <c r="Q263" s="153"/>
      <c r="R263" s="153"/>
      <c r="S263" s="153"/>
      <c r="T263" s="54"/>
      <c r="U263" s="54"/>
    </row>
    <row r="264" spans="1:21">
      <c r="A264" s="151"/>
      <c r="B264" s="152"/>
      <c r="C264" s="152"/>
      <c r="D264" s="153"/>
      <c r="E264" s="153"/>
      <c r="F264" s="152"/>
      <c r="G264" s="153"/>
      <c r="H264" s="153"/>
      <c r="I264" s="153"/>
      <c r="J264" s="153"/>
      <c r="K264" s="153"/>
      <c r="L264" s="153"/>
      <c r="M264" s="153"/>
      <c r="N264" s="153"/>
      <c r="O264" s="153"/>
      <c r="P264" s="153"/>
      <c r="Q264" s="153"/>
      <c r="R264" s="153"/>
      <c r="S264" s="153"/>
      <c r="T264" s="54"/>
      <c r="U264" s="54"/>
    </row>
    <row r="265" spans="1:21">
      <c r="A265" s="151"/>
      <c r="B265" s="152"/>
      <c r="C265" s="152"/>
      <c r="D265" s="153"/>
      <c r="E265" s="153"/>
      <c r="F265" s="152"/>
      <c r="G265" s="153"/>
      <c r="H265" s="153"/>
      <c r="I265" s="153"/>
      <c r="J265" s="153"/>
      <c r="K265" s="153"/>
      <c r="L265" s="153"/>
      <c r="M265" s="153"/>
      <c r="N265" s="153"/>
      <c r="O265" s="153"/>
      <c r="P265" s="153"/>
      <c r="Q265" s="153"/>
      <c r="R265" s="153"/>
      <c r="S265" s="153"/>
      <c r="T265" s="54"/>
      <c r="U265" s="54"/>
    </row>
    <row r="266" spans="1:21">
      <c r="A266" s="151"/>
      <c r="B266" s="152"/>
      <c r="C266" s="152"/>
      <c r="D266" s="153"/>
      <c r="E266" s="153"/>
      <c r="F266" s="152"/>
      <c r="G266" s="153"/>
      <c r="H266" s="153"/>
      <c r="I266" s="153"/>
      <c r="J266" s="153"/>
      <c r="K266" s="153"/>
      <c r="L266" s="153"/>
      <c r="M266" s="153"/>
      <c r="N266" s="153"/>
      <c r="O266" s="153"/>
      <c r="P266" s="153"/>
      <c r="Q266" s="153"/>
      <c r="R266" s="153"/>
      <c r="S266" s="153"/>
      <c r="T266" s="54"/>
      <c r="U266" s="54"/>
    </row>
    <row r="267" spans="1:21">
      <c r="A267" s="151"/>
      <c r="B267" s="152"/>
      <c r="C267" s="152"/>
      <c r="D267" s="153"/>
      <c r="E267" s="153"/>
      <c r="F267" s="152"/>
      <c r="G267" s="153"/>
      <c r="H267" s="153"/>
      <c r="I267" s="153"/>
      <c r="J267" s="153"/>
      <c r="K267" s="153"/>
      <c r="L267" s="153"/>
      <c r="M267" s="153"/>
      <c r="N267" s="153"/>
      <c r="O267" s="153"/>
      <c r="P267" s="153"/>
      <c r="Q267" s="153"/>
      <c r="R267" s="153"/>
      <c r="S267" s="153"/>
      <c r="T267" s="54"/>
      <c r="U267" s="54"/>
    </row>
    <row r="268" spans="1:21">
      <c r="A268" s="151"/>
      <c r="B268" s="152"/>
      <c r="C268" s="152"/>
      <c r="D268" s="153"/>
      <c r="E268" s="153"/>
      <c r="F268" s="152"/>
      <c r="G268" s="153"/>
      <c r="H268" s="153"/>
      <c r="I268" s="153"/>
      <c r="J268" s="153"/>
      <c r="K268" s="153"/>
      <c r="L268" s="153"/>
      <c r="M268" s="153"/>
      <c r="N268" s="153"/>
      <c r="O268" s="153"/>
      <c r="P268" s="153"/>
      <c r="Q268" s="153"/>
      <c r="R268" s="153"/>
      <c r="S268" s="153"/>
      <c r="T268" s="54"/>
      <c r="U268" s="54"/>
    </row>
    <row r="269" spans="1:21">
      <c r="A269" s="151"/>
      <c r="B269" s="152"/>
      <c r="C269" s="152"/>
      <c r="D269" s="153"/>
      <c r="E269" s="153"/>
      <c r="F269" s="152"/>
      <c r="G269" s="153"/>
      <c r="H269" s="153"/>
      <c r="I269" s="153"/>
      <c r="J269" s="153"/>
      <c r="K269" s="153"/>
      <c r="L269" s="153"/>
      <c r="M269" s="153"/>
      <c r="N269" s="153"/>
      <c r="O269" s="153"/>
      <c r="P269" s="153"/>
      <c r="Q269" s="153"/>
      <c r="R269" s="153"/>
      <c r="S269" s="153"/>
      <c r="T269" s="54"/>
      <c r="U269" s="54"/>
    </row>
    <row r="270" spans="1:21">
      <c r="A270" s="151"/>
      <c r="B270" s="152"/>
      <c r="C270" s="152"/>
      <c r="D270" s="153"/>
      <c r="E270" s="153"/>
      <c r="F270" s="152"/>
      <c r="G270" s="153"/>
      <c r="H270" s="153"/>
      <c r="I270" s="153"/>
      <c r="J270" s="153"/>
      <c r="K270" s="153"/>
      <c r="L270" s="153"/>
      <c r="M270" s="153"/>
      <c r="N270" s="153"/>
      <c r="O270" s="153"/>
      <c r="P270" s="153"/>
      <c r="Q270" s="153"/>
      <c r="R270" s="153"/>
      <c r="S270" s="153"/>
      <c r="T270" s="54"/>
      <c r="U270" s="54"/>
    </row>
    <row r="271" spans="1:21">
      <c r="A271" s="151"/>
      <c r="B271" s="152"/>
      <c r="C271" s="152"/>
      <c r="D271" s="153"/>
      <c r="E271" s="153"/>
      <c r="F271" s="152"/>
      <c r="G271" s="153"/>
      <c r="H271" s="153"/>
      <c r="I271" s="153"/>
      <c r="J271" s="153"/>
      <c r="K271" s="153"/>
      <c r="L271" s="153"/>
      <c r="M271" s="153"/>
      <c r="N271" s="153"/>
      <c r="O271" s="153"/>
      <c r="P271" s="153"/>
      <c r="Q271" s="153"/>
      <c r="R271" s="153"/>
      <c r="S271" s="153"/>
      <c r="T271" s="54"/>
      <c r="U271" s="54"/>
    </row>
    <row r="272" spans="1:21">
      <c r="A272" s="151"/>
      <c r="B272" s="152"/>
      <c r="C272" s="152"/>
      <c r="D272" s="153"/>
      <c r="E272" s="153"/>
      <c r="F272" s="152"/>
      <c r="G272" s="153"/>
      <c r="H272" s="153"/>
      <c r="I272" s="153"/>
      <c r="J272" s="153"/>
      <c r="K272" s="153"/>
      <c r="L272" s="153"/>
      <c r="M272" s="153"/>
      <c r="N272" s="153"/>
      <c r="O272" s="153"/>
      <c r="P272" s="153"/>
      <c r="Q272" s="153"/>
      <c r="R272" s="153"/>
      <c r="S272" s="153"/>
      <c r="T272" s="54"/>
      <c r="U272" s="54"/>
    </row>
    <row r="273" spans="1:21">
      <c r="A273" s="151"/>
      <c r="B273" s="152"/>
      <c r="C273" s="152"/>
      <c r="D273" s="153"/>
      <c r="E273" s="153"/>
      <c r="F273" s="152"/>
      <c r="G273" s="153"/>
      <c r="H273" s="153"/>
      <c r="I273" s="153"/>
      <c r="J273" s="153"/>
      <c r="K273" s="153"/>
      <c r="L273" s="153"/>
      <c r="M273" s="153"/>
      <c r="N273" s="153"/>
      <c r="O273" s="153"/>
      <c r="P273" s="153"/>
      <c r="Q273" s="153"/>
      <c r="R273" s="153"/>
      <c r="S273" s="153"/>
      <c r="T273" s="54"/>
      <c r="U273" s="54"/>
    </row>
    <row r="274" spans="1:21">
      <c r="A274" s="151"/>
      <c r="B274" s="152"/>
      <c r="C274" s="152"/>
      <c r="D274" s="153"/>
      <c r="E274" s="153"/>
      <c r="F274" s="152"/>
      <c r="G274" s="153"/>
      <c r="H274" s="153"/>
      <c r="I274" s="153"/>
      <c r="J274" s="153"/>
      <c r="K274" s="153"/>
      <c r="L274" s="153"/>
      <c r="M274" s="153"/>
      <c r="N274" s="153"/>
      <c r="O274" s="153"/>
      <c r="P274" s="153"/>
      <c r="Q274" s="153"/>
      <c r="R274" s="153"/>
      <c r="S274" s="153"/>
      <c r="T274" s="54"/>
      <c r="U274" s="54"/>
    </row>
    <row r="275" spans="1:21">
      <c r="A275" s="151"/>
      <c r="B275" s="152"/>
      <c r="C275" s="152"/>
      <c r="D275" s="153"/>
      <c r="E275" s="153"/>
      <c r="F275" s="152"/>
      <c r="G275" s="153"/>
      <c r="H275" s="153"/>
      <c r="I275" s="153"/>
      <c r="J275" s="153"/>
      <c r="K275" s="153"/>
      <c r="L275" s="153"/>
      <c r="M275" s="153"/>
      <c r="N275" s="153"/>
      <c r="O275" s="153"/>
      <c r="P275" s="153"/>
      <c r="Q275" s="153"/>
      <c r="R275" s="153"/>
      <c r="S275" s="153"/>
      <c r="T275" s="54"/>
      <c r="U275" s="54"/>
    </row>
    <row r="276" spans="1:21">
      <c r="A276" s="151"/>
      <c r="B276" s="152"/>
      <c r="C276" s="152"/>
      <c r="D276" s="153"/>
      <c r="E276" s="153"/>
      <c r="F276" s="152"/>
      <c r="G276" s="153"/>
      <c r="H276" s="153"/>
      <c r="I276" s="153"/>
      <c r="J276" s="153"/>
      <c r="K276" s="153"/>
      <c r="L276" s="153"/>
      <c r="M276" s="153"/>
      <c r="N276" s="153"/>
      <c r="O276" s="153"/>
      <c r="P276" s="153"/>
      <c r="Q276" s="153"/>
      <c r="R276" s="153"/>
      <c r="S276" s="153"/>
      <c r="T276" s="54"/>
      <c r="U276" s="54"/>
    </row>
    <row r="277" spans="1:21">
      <c r="A277" s="151"/>
      <c r="B277" s="152"/>
      <c r="C277" s="152"/>
      <c r="D277" s="153"/>
      <c r="E277" s="153"/>
      <c r="F277" s="152"/>
      <c r="G277" s="153"/>
      <c r="H277" s="153"/>
      <c r="I277" s="153"/>
      <c r="J277" s="153"/>
      <c r="K277" s="153"/>
      <c r="L277" s="153"/>
      <c r="M277" s="153"/>
      <c r="N277" s="153"/>
      <c r="O277" s="153"/>
      <c r="P277" s="153"/>
      <c r="Q277" s="153"/>
      <c r="R277" s="153"/>
      <c r="S277" s="153"/>
      <c r="T277" s="54"/>
      <c r="U277" s="54"/>
    </row>
    <row r="278" spans="1:21">
      <c r="A278" s="151"/>
      <c r="B278" s="152"/>
      <c r="C278" s="152"/>
      <c r="D278" s="153"/>
      <c r="E278" s="153"/>
      <c r="F278" s="152"/>
      <c r="G278" s="153"/>
      <c r="H278" s="153"/>
      <c r="I278" s="153"/>
      <c r="J278" s="153"/>
      <c r="K278" s="153"/>
      <c r="L278" s="153"/>
      <c r="M278" s="153"/>
      <c r="N278" s="153"/>
      <c r="O278" s="153"/>
      <c r="P278" s="153"/>
      <c r="Q278" s="153"/>
      <c r="R278" s="153"/>
      <c r="S278" s="153"/>
      <c r="T278" s="54"/>
      <c r="U278" s="54"/>
    </row>
    <row r="279" spans="1:21">
      <c r="A279" s="151"/>
      <c r="B279" s="152"/>
      <c r="C279" s="152"/>
      <c r="D279" s="153"/>
      <c r="E279" s="153"/>
      <c r="F279" s="152"/>
      <c r="G279" s="153"/>
      <c r="H279" s="153"/>
      <c r="I279" s="153"/>
      <c r="J279" s="153"/>
      <c r="K279" s="153"/>
      <c r="L279" s="153"/>
      <c r="M279" s="153"/>
      <c r="N279" s="153"/>
      <c r="O279" s="153"/>
      <c r="P279" s="153"/>
      <c r="Q279" s="153"/>
      <c r="R279" s="153"/>
      <c r="S279" s="153"/>
      <c r="T279" s="54"/>
      <c r="U279" s="54"/>
    </row>
    <row r="280" spans="1:21">
      <c r="A280" s="151"/>
      <c r="B280" s="152"/>
      <c r="C280" s="152"/>
      <c r="D280" s="153"/>
      <c r="E280" s="153"/>
      <c r="F280" s="152"/>
      <c r="G280" s="153"/>
      <c r="H280" s="153"/>
      <c r="I280" s="153"/>
      <c r="J280" s="153"/>
      <c r="K280" s="153"/>
      <c r="L280" s="153"/>
      <c r="M280" s="153"/>
      <c r="N280" s="153"/>
      <c r="O280" s="153"/>
      <c r="P280" s="153"/>
      <c r="Q280" s="153"/>
      <c r="R280" s="153"/>
      <c r="S280" s="153"/>
      <c r="T280" s="54"/>
      <c r="U280" s="54"/>
    </row>
    <row r="281" spans="1:21">
      <c r="A281" s="151"/>
      <c r="B281" s="152"/>
      <c r="C281" s="152"/>
      <c r="D281" s="153"/>
      <c r="E281" s="153"/>
      <c r="F281" s="152"/>
      <c r="G281" s="153"/>
      <c r="H281" s="153"/>
      <c r="I281" s="153"/>
      <c r="J281" s="153"/>
      <c r="K281" s="153"/>
      <c r="L281" s="153"/>
      <c r="M281" s="153"/>
      <c r="N281" s="153"/>
      <c r="O281" s="153"/>
      <c r="P281" s="153"/>
      <c r="Q281" s="153"/>
      <c r="R281" s="153"/>
      <c r="S281" s="153"/>
      <c r="T281" s="54"/>
      <c r="U281" s="54"/>
    </row>
    <row r="282" spans="1:21">
      <c r="A282" s="151"/>
      <c r="B282" s="152"/>
      <c r="C282" s="152"/>
      <c r="D282" s="153"/>
      <c r="E282" s="153"/>
      <c r="F282" s="152"/>
      <c r="G282" s="153"/>
      <c r="H282" s="153"/>
      <c r="I282" s="153"/>
      <c r="J282" s="153"/>
      <c r="K282" s="153"/>
      <c r="L282" s="153"/>
      <c r="M282" s="153"/>
      <c r="N282" s="153"/>
      <c r="O282" s="153"/>
      <c r="P282" s="153"/>
      <c r="Q282" s="153"/>
      <c r="R282" s="153"/>
      <c r="S282" s="153"/>
      <c r="T282" s="54"/>
      <c r="U282" s="54"/>
    </row>
    <row r="283" spans="1:21">
      <c r="A283" s="151"/>
      <c r="B283" s="152"/>
      <c r="C283" s="152"/>
      <c r="D283" s="153"/>
      <c r="E283" s="153"/>
      <c r="F283" s="152"/>
      <c r="G283" s="153"/>
      <c r="H283" s="153"/>
      <c r="I283" s="153"/>
      <c r="J283" s="153"/>
      <c r="K283" s="153"/>
      <c r="L283" s="153"/>
      <c r="M283" s="153"/>
      <c r="N283" s="153"/>
      <c r="O283" s="153"/>
      <c r="P283" s="153"/>
      <c r="Q283" s="153"/>
      <c r="R283" s="153"/>
      <c r="S283" s="153"/>
      <c r="T283" s="54"/>
      <c r="U283" s="54"/>
    </row>
    <row r="284" spans="1:21">
      <c r="A284" s="151"/>
      <c r="B284" s="152"/>
      <c r="C284" s="152"/>
      <c r="D284" s="153"/>
      <c r="E284" s="153"/>
      <c r="F284" s="152"/>
      <c r="G284" s="153"/>
      <c r="H284" s="153"/>
      <c r="I284" s="153"/>
      <c r="J284" s="153"/>
      <c r="K284" s="153"/>
      <c r="L284" s="153"/>
      <c r="M284" s="153"/>
      <c r="N284" s="153"/>
      <c r="O284" s="153"/>
      <c r="P284" s="153"/>
      <c r="Q284" s="153"/>
      <c r="R284" s="153"/>
      <c r="S284" s="153"/>
      <c r="T284" s="54"/>
      <c r="U284" s="54"/>
    </row>
    <row r="285" spans="1:21">
      <c r="A285" s="151"/>
      <c r="B285" s="152"/>
      <c r="C285" s="152"/>
      <c r="D285" s="153"/>
      <c r="E285" s="153"/>
      <c r="F285" s="152"/>
      <c r="G285" s="153"/>
      <c r="H285" s="153"/>
      <c r="I285" s="153"/>
      <c r="J285" s="153"/>
      <c r="K285" s="153"/>
      <c r="L285" s="153"/>
      <c r="M285" s="153"/>
      <c r="N285" s="153"/>
      <c r="O285" s="153"/>
      <c r="P285" s="153"/>
      <c r="Q285" s="153"/>
      <c r="R285" s="153"/>
      <c r="S285" s="153"/>
      <c r="T285" s="54"/>
      <c r="U285" s="54"/>
    </row>
    <row r="286" spans="1:21">
      <c r="A286" s="151"/>
      <c r="B286" s="152"/>
      <c r="C286" s="152"/>
      <c r="D286" s="153"/>
      <c r="E286" s="153"/>
      <c r="F286" s="152"/>
      <c r="G286" s="153"/>
      <c r="H286" s="153"/>
      <c r="I286" s="153"/>
      <c r="J286" s="153"/>
      <c r="K286" s="153"/>
      <c r="L286" s="153"/>
      <c r="M286" s="153"/>
      <c r="N286" s="153"/>
      <c r="O286" s="153"/>
      <c r="P286" s="153"/>
      <c r="Q286" s="153"/>
      <c r="R286" s="153"/>
      <c r="S286" s="153"/>
      <c r="T286" s="54"/>
      <c r="U286" s="54"/>
    </row>
    <row r="287" spans="1:21">
      <c r="A287" s="151"/>
      <c r="B287" s="152"/>
      <c r="C287" s="152"/>
      <c r="D287" s="153"/>
      <c r="E287" s="153"/>
      <c r="F287" s="152"/>
      <c r="G287" s="153"/>
      <c r="H287" s="153"/>
      <c r="I287" s="153"/>
      <c r="J287" s="153"/>
      <c r="K287" s="153"/>
      <c r="L287" s="153"/>
      <c r="M287" s="153"/>
      <c r="N287" s="153"/>
      <c r="O287" s="153"/>
      <c r="P287" s="153"/>
      <c r="Q287" s="153"/>
      <c r="R287" s="153"/>
      <c r="S287" s="153"/>
      <c r="T287" s="54"/>
      <c r="U287" s="54"/>
    </row>
    <row r="288" spans="1:21">
      <c r="A288" s="151"/>
      <c r="B288" s="152"/>
      <c r="C288" s="152"/>
      <c r="D288" s="153"/>
      <c r="E288" s="153"/>
      <c r="F288" s="152"/>
      <c r="G288" s="153"/>
      <c r="H288" s="153"/>
      <c r="I288" s="153"/>
      <c r="J288" s="153"/>
      <c r="K288" s="153"/>
      <c r="L288" s="153"/>
      <c r="M288" s="153"/>
      <c r="N288" s="153"/>
      <c r="O288" s="153"/>
      <c r="P288" s="153"/>
      <c r="Q288" s="153"/>
      <c r="R288" s="153"/>
      <c r="S288" s="153"/>
      <c r="T288" s="54"/>
      <c r="U288" s="54"/>
    </row>
    <row r="289" spans="1:21">
      <c r="A289" s="151"/>
      <c r="B289" s="152"/>
      <c r="C289" s="152"/>
      <c r="D289" s="153"/>
      <c r="E289" s="153"/>
      <c r="F289" s="152"/>
      <c r="G289" s="153"/>
      <c r="H289" s="153"/>
      <c r="I289" s="153"/>
      <c r="J289" s="153"/>
      <c r="K289" s="153"/>
      <c r="L289" s="153"/>
      <c r="M289" s="153"/>
      <c r="N289" s="153"/>
      <c r="O289" s="153"/>
      <c r="P289" s="153"/>
      <c r="Q289" s="153"/>
      <c r="R289" s="153"/>
      <c r="S289" s="153"/>
      <c r="T289" s="54"/>
      <c r="U289" s="54"/>
    </row>
    <row r="290" spans="1:21">
      <c r="A290" s="151"/>
      <c r="B290" s="152"/>
      <c r="C290" s="152"/>
      <c r="D290" s="153"/>
      <c r="E290" s="153"/>
      <c r="F290" s="152"/>
      <c r="G290" s="153"/>
      <c r="H290" s="153"/>
      <c r="I290" s="153"/>
      <c r="J290" s="153"/>
      <c r="K290" s="153"/>
      <c r="L290" s="153"/>
      <c r="M290" s="153"/>
      <c r="N290" s="153"/>
      <c r="O290" s="153"/>
      <c r="P290" s="153"/>
      <c r="Q290" s="153"/>
      <c r="R290" s="153"/>
      <c r="S290" s="153"/>
      <c r="T290" s="54"/>
      <c r="U290" s="54"/>
    </row>
    <row r="291" spans="1:21">
      <c r="A291" s="151"/>
      <c r="B291" s="152"/>
      <c r="C291" s="152"/>
      <c r="D291" s="153"/>
      <c r="E291" s="153"/>
      <c r="F291" s="152"/>
      <c r="G291" s="153"/>
      <c r="H291" s="153"/>
      <c r="I291" s="153"/>
      <c r="J291" s="153"/>
      <c r="K291" s="153"/>
      <c r="L291" s="153"/>
      <c r="M291" s="153"/>
      <c r="N291" s="153"/>
      <c r="O291" s="153"/>
      <c r="P291" s="153"/>
      <c r="Q291" s="153"/>
      <c r="R291" s="153"/>
      <c r="S291" s="153"/>
      <c r="T291" s="54"/>
      <c r="U291" s="54"/>
    </row>
    <row r="292" spans="1:21">
      <c r="A292" s="151"/>
      <c r="B292" s="152"/>
      <c r="C292" s="152"/>
      <c r="D292" s="153"/>
      <c r="E292" s="153"/>
      <c r="F292" s="152"/>
      <c r="G292" s="153"/>
      <c r="H292" s="153"/>
      <c r="I292" s="153"/>
      <c r="J292" s="153"/>
      <c r="K292" s="153"/>
      <c r="L292" s="153"/>
      <c r="M292" s="153"/>
      <c r="N292" s="153"/>
      <c r="O292" s="153"/>
      <c r="P292" s="153"/>
      <c r="Q292" s="153"/>
      <c r="R292" s="153"/>
      <c r="S292" s="153"/>
      <c r="T292" s="54"/>
      <c r="U292" s="54"/>
    </row>
    <row r="293" spans="1:21">
      <c r="A293" s="151"/>
      <c r="B293" s="152"/>
      <c r="C293" s="152"/>
      <c r="D293" s="153"/>
      <c r="E293" s="153"/>
      <c r="F293" s="152"/>
      <c r="G293" s="153"/>
      <c r="H293" s="153"/>
      <c r="I293" s="153"/>
      <c r="J293" s="153"/>
      <c r="K293" s="153"/>
      <c r="L293" s="153"/>
      <c r="M293" s="153"/>
      <c r="N293" s="153"/>
      <c r="O293" s="153"/>
      <c r="P293" s="153"/>
      <c r="Q293" s="153"/>
      <c r="R293" s="153"/>
      <c r="S293" s="153"/>
      <c r="T293" s="54"/>
      <c r="U293" s="54"/>
    </row>
    <row r="294" spans="1:21">
      <c r="A294" s="151"/>
      <c r="B294" s="152"/>
      <c r="C294" s="152"/>
      <c r="D294" s="153"/>
      <c r="E294" s="153"/>
      <c r="F294" s="152"/>
      <c r="G294" s="153"/>
      <c r="H294" s="153"/>
      <c r="I294" s="153"/>
      <c r="J294" s="153"/>
      <c r="K294" s="153"/>
      <c r="L294" s="153"/>
      <c r="M294" s="153"/>
      <c r="N294" s="153"/>
      <c r="O294" s="153"/>
      <c r="P294" s="153"/>
      <c r="Q294" s="153"/>
      <c r="R294" s="153"/>
      <c r="S294" s="153"/>
      <c r="T294" s="54"/>
      <c r="U294" s="54"/>
    </row>
    <row r="295" spans="1:21">
      <c r="A295" s="151"/>
      <c r="B295" s="152"/>
      <c r="C295" s="152"/>
      <c r="D295" s="153"/>
      <c r="E295" s="153"/>
      <c r="F295" s="152"/>
      <c r="G295" s="153"/>
      <c r="H295" s="153"/>
      <c r="I295" s="153"/>
      <c r="J295" s="153"/>
      <c r="K295" s="153"/>
      <c r="L295" s="153"/>
      <c r="M295" s="153"/>
      <c r="N295" s="153"/>
      <c r="O295" s="153"/>
      <c r="P295" s="153"/>
      <c r="Q295" s="153"/>
      <c r="R295" s="153"/>
      <c r="S295" s="153"/>
      <c r="T295" s="54"/>
      <c r="U295" s="54"/>
    </row>
    <row r="296" spans="1:21">
      <c r="A296" s="151"/>
      <c r="B296" s="152"/>
      <c r="C296" s="152"/>
      <c r="D296" s="153"/>
      <c r="E296" s="153"/>
      <c r="F296" s="152"/>
      <c r="G296" s="153"/>
      <c r="H296" s="153"/>
      <c r="I296" s="153"/>
      <c r="J296" s="153"/>
      <c r="K296" s="153"/>
      <c r="L296" s="153"/>
      <c r="M296" s="153"/>
      <c r="N296" s="153"/>
      <c r="O296" s="153"/>
      <c r="P296" s="153"/>
      <c r="Q296" s="153"/>
      <c r="R296" s="153"/>
      <c r="S296" s="153"/>
      <c r="T296" s="54"/>
      <c r="U296" s="54"/>
    </row>
    <row r="297" spans="1:21">
      <c r="A297" s="151"/>
      <c r="B297" s="152"/>
      <c r="C297" s="152"/>
      <c r="D297" s="153"/>
      <c r="E297" s="153"/>
      <c r="F297" s="152"/>
      <c r="G297" s="153"/>
      <c r="H297" s="153"/>
      <c r="I297" s="153"/>
      <c r="J297" s="153"/>
      <c r="K297" s="153"/>
      <c r="L297" s="153"/>
      <c r="M297" s="153"/>
      <c r="N297" s="153"/>
      <c r="O297" s="153"/>
      <c r="P297" s="153"/>
      <c r="Q297" s="153"/>
      <c r="R297" s="153"/>
      <c r="S297" s="153"/>
      <c r="T297" s="54"/>
      <c r="U297" s="54"/>
    </row>
    <row r="298" spans="1:21">
      <c r="A298" s="151"/>
      <c r="B298" s="152"/>
      <c r="C298" s="152"/>
      <c r="D298" s="153"/>
      <c r="E298" s="153"/>
      <c r="F298" s="152"/>
      <c r="G298" s="153"/>
      <c r="H298" s="153"/>
      <c r="I298" s="153"/>
      <c r="J298" s="153"/>
      <c r="K298" s="153"/>
      <c r="L298" s="153"/>
      <c r="M298" s="153"/>
      <c r="N298" s="153"/>
      <c r="O298" s="153"/>
      <c r="P298" s="153"/>
      <c r="Q298" s="153"/>
      <c r="R298" s="153"/>
      <c r="S298" s="153"/>
      <c r="T298" s="54"/>
      <c r="U298" s="54"/>
    </row>
    <row r="299" spans="1:21">
      <c r="A299" s="151"/>
      <c r="B299" s="152"/>
      <c r="C299" s="152"/>
      <c r="D299" s="153"/>
      <c r="E299" s="153"/>
      <c r="F299" s="152"/>
      <c r="G299" s="153"/>
      <c r="H299" s="153"/>
      <c r="I299" s="153"/>
      <c r="J299" s="153"/>
      <c r="K299" s="153"/>
      <c r="L299" s="153"/>
      <c r="M299" s="153"/>
      <c r="N299" s="153"/>
      <c r="O299" s="153"/>
      <c r="P299" s="153"/>
      <c r="Q299" s="153"/>
      <c r="R299" s="153"/>
      <c r="S299" s="153"/>
      <c r="T299" s="54"/>
      <c r="U299" s="54"/>
    </row>
    <row r="300" spans="1:21">
      <c r="A300" s="151"/>
      <c r="B300" s="152"/>
      <c r="C300" s="152"/>
      <c r="D300" s="153"/>
      <c r="E300" s="153"/>
      <c r="F300" s="152"/>
      <c r="G300" s="153"/>
      <c r="H300" s="153"/>
      <c r="I300" s="153"/>
      <c r="J300" s="153"/>
      <c r="K300" s="153"/>
      <c r="L300" s="153"/>
      <c r="M300" s="153"/>
      <c r="N300" s="153"/>
      <c r="O300" s="153"/>
      <c r="P300" s="153"/>
      <c r="Q300" s="153"/>
      <c r="R300" s="153"/>
      <c r="S300" s="153"/>
      <c r="T300" s="54"/>
      <c r="U300" s="54"/>
    </row>
    <row r="301" spans="1:21">
      <c r="A301" s="151"/>
      <c r="B301" s="152"/>
      <c r="C301" s="152"/>
      <c r="D301" s="153"/>
      <c r="E301" s="153"/>
      <c r="F301" s="152"/>
      <c r="G301" s="153"/>
      <c r="H301" s="153"/>
      <c r="I301" s="153"/>
      <c r="J301" s="153"/>
      <c r="K301" s="153"/>
      <c r="L301" s="153"/>
      <c r="M301" s="153"/>
      <c r="N301" s="153"/>
      <c r="O301" s="153"/>
      <c r="P301" s="153"/>
      <c r="Q301" s="153"/>
      <c r="R301" s="153"/>
      <c r="S301" s="153"/>
      <c r="T301" s="54"/>
      <c r="U301" s="54"/>
    </row>
    <row r="302" spans="1:21">
      <c r="A302" s="151"/>
      <c r="B302" s="152"/>
      <c r="C302" s="152"/>
      <c r="D302" s="153"/>
      <c r="E302" s="153"/>
      <c r="F302" s="152"/>
      <c r="G302" s="153"/>
      <c r="H302" s="153"/>
      <c r="I302" s="153"/>
      <c r="J302" s="153"/>
      <c r="K302" s="153"/>
      <c r="L302" s="153"/>
      <c r="M302" s="153"/>
      <c r="N302" s="153"/>
      <c r="O302" s="153"/>
      <c r="P302" s="153"/>
      <c r="Q302" s="153"/>
      <c r="R302" s="153"/>
      <c r="S302" s="153"/>
      <c r="T302" s="54"/>
      <c r="U302" s="54"/>
    </row>
    <row r="303" spans="1:21">
      <c r="A303" s="151"/>
      <c r="B303" s="152"/>
      <c r="C303" s="152"/>
      <c r="D303" s="153"/>
      <c r="E303" s="153"/>
      <c r="F303" s="152"/>
      <c r="G303" s="153"/>
      <c r="H303" s="153"/>
      <c r="I303" s="153"/>
      <c r="J303" s="153"/>
      <c r="K303" s="153"/>
      <c r="L303" s="153"/>
      <c r="M303" s="153"/>
      <c r="N303" s="153"/>
      <c r="O303" s="153"/>
      <c r="P303" s="153"/>
      <c r="Q303" s="153"/>
      <c r="R303" s="153"/>
      <c r="S303" s="153"/>
      <c r="T303" s="54"/>
      <c r="U303" s="54"/>
    </row>
    <row r="304" spans="1:21">
      <c r="A304" s="151"/>
      <c r="B304" s="152"/>
      <c r="C304" s="152"/>
      <c r="D304" s="153"/>
      <c r="E304" s="153"/>
      <c r="F304" s="152"/>
      <c r="G304" s="153"/>
      <c r="H304" s="153"/>
      <c r="I304" s="153"/>
      <c r="J304" s="153"/>
      <c r="K304" s="153"/>
      <c r="L304" s="153"/>
      <c r="M304" s="153"/>
      <c r="N304" s="153"/>
      <c r="O304" s="153"/>
      <c r="P304" s="153"/>
      <c r="Q304" s="153"/>
      <c r="R304" s="153"/>
      <c r="S304" s="153"/>
      <c r="T304" s="54"/>
      <c r="U304" s="54"/>
    </row>
  </sheetData>
  <autoFilter ref="A4:Y254">
    <filterColumn colId="6">
      <customFilters>
        <customFilter operator="notEqual" val=" "/>
      </customFilters>
    </filterColumn>
  </autoFilter>
  <mergeCells count="6">
    <mergeCell ref="G2:G3"/>
    <mergeCell ref="T2:T3"/>
    <mergeCell ref="U2:U3"/>
    <mergeCell ref="H2:S2"/>
    <mergeCell ref="N3:S3"/>
    <mergeCell ref="H3:M3"/>
  </mergeCell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dimension ref="A1:Q304"/>
  <sheetViews>
    <sheetView showGridLines="0" topLeftCell="E1" workbookViewId="0">
      <selection activeCell="H1" sqref="H1:O1048576"/>
    </sheetView>
  </sheetViews>
  <sheetFormatPr baseColWidth="10" defaultColWidth="9" defaultRowHeight="12"/>
  <cols>
    <col min="1" max="1" width="5.875" style="112" bestFit="1" customWidth="1"/>
    <col min="2" max="3" width="11.5" style="3" customWidth="1"/>
    <col min="4" max="4" width="12" style="2" bestFit="1" customWidth="1"/>
    <col min="5" max="5" width="11.875" style="2" bestFit="1" customWidth="1"/>
    <col min="6" max="6" width="12.375" style="3" bestFit="1" customWidth="1"/>
    <col min="7" max="7" width="10.25" style="2" bestFit="1" customWidth="1"/>
    <col min="8" max="8" width="10.125" style="2" bestFit="1" customWidth="1"/>
    <col min="9" max="9" width="9.125" style="2" bestFit="1" customWidth="1"/>
    <col min="10" max="10" width="7.5" style="2" bestFit="1" customWidth="1"/>
    <col min="11" max="11" width="9.625" style="2" bestFit="1" customWidth="1"/>
    <col min="12" max="12" width="7.875" style="2" bestFit="1" customWidth="1"/>
    <col min="13" max="13" width="9" style="2" bestFit="1" customWidth="1"/>
    <col min="14" max="14" width="5.75" style="2" bestFit="1" customWidth="1"/>
    <col min="15" max="15" width="10.625" style="2" bestFit="1" customWidth="1"/>
    <col min="16" max="17" width="15.25" style="80" bestFit="1" customWidth="1"/>
    <col min="18" max="16384" width="9" style="2"/>
  </cols>
  <sheetData>
    <row r="1" spans="1:17" s="1" customFormat="1" ht="12" customHeight="1">
      <c r="A1" s="109"/>
      <c r="B1" s="113" t="s">
        <v>125</v>
      </c>
      <c r="C1" s="113"/>
      <c r="D1" s="113"/>
      <c r="E1" s="134"/>
      <c r="F1" s="114"/>
      <c r="G1" s="24"/>
      <c r="H1" s="24"/>
      <c r="I1" s="24"/>
      <c r="J1" s="24"/>
      <c r="K1" s="24"/>
      <c r="L1" s="24"/>
      <c r="M1" s="24"/>
      <c r="N1" s="24"/>
      <c r="O1" s="24"/>
      <c r="P1" s="81"/>
      <c r="Q1" s="81"/>
    </row>
    <row r="2" spans="1:17" s="1" customFormat="1" ht="12" customHeight="1">
      <c r="A2" s="107"/>
      <c r="B2" s="102"/>
      <c r="C2" s="102" t="s">
        <v>246</v>
      </c>
      <c r="D2" s="102"/>
      <c r="E2" s="102"/>
      <c r="F2" s="103"/>
      <c r="G2" s="961" t="s">
        <v>7</v>
      </c>
      <c r="H2" s="961" t="s">
        <v>8</v>
      </c>
      <c r="I2" s="961"/>
      <c r="J2" s="961"/>
      <c r="K2" s="961"/>
      <c r="L2" s="961"/>
      <c r="M2" s="961"/>
      <c r="N2" s="961"/>
      <c r="O2" s="961"/>
      <c r="P2" s="955" t="s">
        <v>2</v>
      </c>
      <c r="Q2" s="955" t="s">
        <v>3</v>
      </c>
    </row>
    <row r="3" spans="1:17" s="1" customFormat="1" ht="12" customHeight="1">
      <c r="A3" s="107"/>
      <c r="B3" s="105"/>
      <c r="C3" s="105"/>
      <c r="D3" s="105"/>
      <c r="E3" s="105"/>
      <c r="F3" s="106"/>
      <c r="G3" s="961"/>
      <c r="H3" s="956" t="s">
        <v>221</v>
      </c>
      <c r="I3" s="956"/>
      <c r="J3" s="956"/>
      <c r="K3" s="956"/>
      <c r="L3" s="956"/>
      <c r="M3" s="956"/>
      <c r="N3" s="956"/>
      <c r="O3" s="956"/>
      <c r="P3" s="955"/>
      <c r="Q3" s="955"/>
    </row>
    <row r="4" spans="1:17" s="1" customFormat="1" ht="24">
      <c r="A4" s="108" t="s">
        <v>126</v>
      </c>
      <c r="B4" s="100" t="s">
        <v>234</v>
      </c>
      <c r="C4" s="100" t="s">
        <v>241</v>
      </c>
      <c r="D4" s="100" t="s">
        <v>254</v>
      </c>
      <c r="E4" s="100" t="s">
        <v>48</v>
      </c>
      <c r="F4" s="100" t="s">
        <v>229</v>
      </c>
      <c r="G4" s="5" t="s">
        <v>178</v>
      </c>
      <c r="H4" s="25" t="s">
        <v>171</v>
      </c>
      <c r="I4" s="26" t="s">
        <v>172</v>
      </c>
      <c r="J4" s="26" t="s">
        <v>173</v>
      </c>
      <c r="K4" s="26" t="s">
        <v>174</v>
      </c>
      <c r="L4" s="26" t="s">
        <v>175</v>
      </c>
      <c r="M4" s="26" t="s">
        <v>176</v>
      </c>
      <c r="N4" s="26" t="s">
        <v>177</v>
      </c>
      <c r="O4" s="27" t="s">
        <v>180</v>
      </c>
      <c r="P4" s="34" t="s">
        <v>283</v>
      </c>
      <c r="Q4" s="79" t="s">
        <v>123</v>
      </c>
    </row>
    <row r="5" spans="1:17" ht="12" customHeight="1">
      <c r="A5" s="110">
        <v>1</v>
      </c>
      <c r="B5" s="67" t="s">
        <v>239</v>
      </c>
      <c r="C5" s="16" t="s">
        <v>243</v>
      </c>
      <c r="D5" s="16" t="s">
        <v>251</v>
      </c>
      <c r="E5" s="17" t="s">
        <v>207</v>
      </c>
      <c r="F5" s="46" t="s">
        <v>89</v>
      </c>
      <c r="G5" s="17">
        <v>1</v>
      </c>
      <c r="H5" s="59"/>
      <c r="I5" s="60"/>
      <c r="J5" s="60">
        <v>1</v>
      </c>
      <c r="K5" s="60">
        <v>1</v>
      </c>
      <c r="L5" s="60"/>
      <c r="M5" s="60">
        <v>1</v>
      </c>
      <c r="N5" s="60"/>
      <c r="O5" s="61"/>
      <c r="P5" s="82" t="s">
        <v>50</v>
      </c>
      <c r="Q5" s="82" t="s">
        <v>108</v>
      </c>
    </row>
    <row r="6" spans="1:17" ht="12" customHeight="1">
      <c r="A6" s="110">
        <v>2</v>
      </c>
      <c r="B6" s="66" t="s">
        <v>237</v>
      </c>
      <c r="C6" s="6" t="s">
        <v>244</v>
      </c>
      <c r="D6" s="6" t="s">
        <v>247</v>
      </c>
      <c r="E6" s="7" t="s">
        <v>207</v>
      </c>
      <c r="F6" s="47" t="s">
        <v>0</v>
      </c>
      <c r="G6" s="7">
        <v>1</v>
      </c>
      <c r="H6" s="62">
        <v>1</v>
      </c>
      <c r="I6" s="63">
        <v>1</v>
      </c>
      <c r="J6" s="63">
        <v>1</v>
      </c>
      <c r="K6" s="63">
        <v>1</v>
      </c>
      <c r="L6" s="63"/>
      <c r="M6" s="63">
        <v>1</v>
      </c>
      <c r="N6" s="63"/>
      <c r="O6" s="49"/>
      <c r="P6" s="83" t="s">
        <v>98</v>
      </c>
      <c r="Q6" s="83" t="s">
        <v>108</v>
      </c>
    </row>
    <row r="7" spans="1:17" ht="12" customHeight="1">
      <c r="A7" s="110">
        <v>3</v>
      </c>
      <c r="B7" s="66" t="s">
        <v>50</v>
      </c>
      <c r="C7" s="6" t="s">
        <v>244</v>
      </c>
      <c r="D7" s="6" t="s">
        <v>249</v>
      </c>
      <c r="E7" s="7" t="s">
        <v>207</v>
      </c>
      <c r="F7" s="47" t="s">
        <v>0</v>
      </c>
      <c r="G7" s="7"/>
      <c r="H7" s="62"/>
      <c r="I7" s="63"/>
      <c r="J7" s="63"/>
      <c r="K7" s="63"/>
      <c r="L7" s="63"/>
      <c r="M7" s="63"/>
      <c r="N7" s="63"/>
      <c r="O7" s="49"/>
      <c r="P7" s="83" t="s">
        <v>98</v>
      </c>
      <c r="Q7" s="83" t="s">
        <v>108</v>
      </c>
    </row>
    <row r="8" spans="1:17" ht="12" customHeight="1">
      <c r="A8" s="110">
        <v>4</v>
      </c>
      <c r="B8" s="66" t="s">
        <v>236</v>
      </c>
      <c r="C8" s="6" t="s">
        <v>243</v>
      </c>
      <c r="D8" s="6" t="s">
        <v>248</v>
      </c>
      <c r="E8" s="7" t="s">
        <v>207</v>
      </c>
      <c r="F8" s="47" t="s">
        <v>89</v>
      </c>
      <c r="G8" s="7"/>
      <c r="H8" s="62"/>
      <c r="I8" s="63"/>
      <c r="J8" s="63"/>
      <c r="K8" s="63"/>
      <c r="L8" s="63"/>
      <c r="M8" s="63"/>
      <c r="N8" s="63"/>
      <c r="O8" s="49"/>
      <c r="P8" s="83" t="s">
        <v>100</v>
      </c>
      <c r="Q8" s="83" t="s">
        <v>108</v>
      </c>
    </row>
    <row r="9" spans="1:17" ht="12" customHeight="1">
      <c r="A9" s="110">
        <v>5</v>
      </c>
      <c r="B9" s="66" t="s">
        <v>236</v>
      </c>
      <c r="C9" s="6" t="s">
        <v>243</v>
      </c>
      <c r="D9" s="6" t="s">
        <v>250</v>
      </c>
      <c r="E9" s="7" t="s">
        <v>207</v>
      </c>
      <c r="F9" s="47" t="s">
        <v>89</v>
      </c>
      <c r="G9" s="7">
        <v>1</v>
      </c>
      <c r="H9" s="62">
        <v>1</v>
      </c>
      <c r="I9" s="63">
        <v>1</v>
      </c>
      <c r="J9" s="63">
        <v>1</v>
      </c>
      <c r="K9" s="63">
        <v>1</v>
      </c>
      <c r="L9" s="63"/>
      <c r="M9" s="63">
        <v>1</v>
      </c>
      <c r="N9" s="63">
        <v>1</v>
      </c>
      <c r="O9" s="49"/>
      <c r="P9" s="83" t="s">
        <v>100</v>
      </c>
      <c r="Q9" s="83" t="s">
        <v>108</v>
      </c>
    </row>
    <row r="10" spans="1:17" ht="12" customHeight="1">
      <c r="A10" s="110">
        <v>6</v>
      </c>
      <c r="B10" s="66" t="s">
        <v>236</v>
      </c>
      <c r="C10" s="6" t="s">
        <v>242</v>
      </c>
      <c r="D10" s="6" t="s">
        <v>247</v>
      </c>
      <c r="E10" s="7" t="s">
        <v>207</v>
      </c>
      <c r="F10" s="47" t="s">
        <v>0</v>
      </c>
      <c r="G10" s="7"/>
      <c r="H10" s="62"/>
      <c r="I10" s="63"/>
      <c r="J10" s="63"/>
      <c r="K10" s="63"/>
      <c r="L10" s="63"/>
      <c r="M10" s="63"/>
      <c r="N10" s="63"/>
      <c r="O10" s="49"/>
      <c r="P10" s="83" t="s">
        <v>50</v>
      </c>
      <c r="Q10" s="83" t="s">
        <v>108</v>
      </c>
    </row>
    <row r="11" spans="1:17" ht="12" customHeight="1">
      <c r="A11" s="110">
        <v>7</v>
      </c>
      <c r="B11" s="66" t="s">
        <v>236</v>
      </c>
      <c r="C11" s="6" t="s">
        <v>244</v>
      </c>
      <c r="D11" s="6" t="s">
        <v>248</v>
      </c>
      <c r="E11" s="7" t="s">
        <v>207</v>
      </c>
      <c r="F11" s="47" t="s">
        <v>0</v>
      </c>
      <c r="G11" s="7">
        <v>1</v>
      </c>
      <c r="H11" s="62"/>
      <c r="I11" s="63"/>
      <c r="J11" s="63"/>
      <c r="K11" s="63"/>
      <c r="L11" s="63"/>
      <c r="M11" s="63"/>
      <c r="N11" s="63"/>
      <c r="O11" s="49"/>
      <c r="P11" s="83" t="s">
        <v>98</v>
      </c>
      <c r="Q11" s="83" t="s">
        <v>108</v>
      </c>
    </row>
    <row r="12" spans="1:17" ht="12" customHeight="1">
      <c r="A12" s="110">
        <v>8</v>
      </c>
      <c r="B12" s="66" t="s">
        <v>50</v>
      </c>
      <c r="C12" s="6" t="s">
        <v>242</v>
      </c>
      <c r="D12" s="6" t="s">
        <v>247</v>
      </c>
      <c r="E12" s="7" t="s">
        <v>207</v>
      </c>
      <c r="F12" s="47" t="s">
        <v>0</v>
      </c>
      <c r="G12" s="7"/>
      <c r="H12" s="62"/>
      <c r="I12" s="63"/>
      <c r="J12" s="63"/>
      <c r="K12" s="63"/>
      <c r="L12" s="63"/>
      <c r="M12" s="63"/>
      <c r="N12" s="63"/>
      <c r="O12" s="49"/>
      <c r="P12" s="83" t="s">
        <v>100</v>
      </c>
      <c r="Q12" s="83" t="s">
        <v>50</v>
      </c>
    </row>
    <row r="13" spans="1:17" ht="12" customHeight="1">
      <c r="A13" s="110">
        <v>9</v>
      </c>
      <c r="B13" s="66" t="s">
        <v>236</v>
      </c>
      <c r="C13" s="6" t="s">
        <v>243</v>
      </c>
      <c r="D13" s="6" t="s">
        <v>250</v>
      </c>
      <c r="E13" s="7" t="s">
        <v>207</v>
      </c>
      <c r="F13" s="47" t="s">
        <v>89</v>
      </c>
      <c r="G13" s="7"/>
      <c r="H13" s="62"/>
      <c r="I13" s="63"/>
      <c r="J13" s="63"/>
      <c r="K13" s="63"/>
      <c r="L13" s="63"/>
      <c r="M13" s="63"/>
      <c r="N13" s="63"/>
      <c r="O13" s="49"/>
      <c r="P13" s="83" t="s">
        <v>50</v>
      </c>
      <c r="Q13" s="83" t="s">
        <v>108</v>
      </c>
    </row>
    <row r="14" spans="1:17" ht="12" customHeight="1">
      <c r="A14" s="110">
        <v>10</v>
      </c>
      <c r="B14" s="66" t="s">
        <v>50</v>
      </c>
      <c r="C14" s="6" t="s">
        <v>242</v>
      </c>
      <c r="D14" s="6" t="s">
        <v>249</v>
      </c>
      <c r="E14" s="7" t="s">
        <v>207</v>
      </c>
      <c r="F14" s="47" t="s">
        <v>90</v>
      </c>
      <c r="G14" s="7">
        <v>1</v>
      </c>
      <c r="H14" s="62">
        <v>1</v>
      </c>
      <c r="I14" s="63"/>
      <c r="J14" s="63"/>
      <c r="K14" s="63">
        <v>1</v>
      </c>
      <c r="L14" s="63"/>
      <c r="M14" s="63">
        <v>1</v>
      </c>
      <c r="N14" s="63">
        <v>1</v>
      </c>
      <c r="O14" s="49"/>
      <c r="P14" s="83" t="s">
        <v>101</v>
      </c>
      <c r="Q14" s="83" t="s">
        <v>108</v>
      </c>
    </row>
    <row r="15" spans="1:17" ht="12" customHeight="1">
      <c r="A15" s="110">
        <v>11</v>
      </c>
      <c r="B15" s="66" t="s">
        <v>239</v>
      </c>
      <c r="C15" s="6" t="s">
        <v>243</v>
      </c>
      <c r="D15" s="6" t="s">
        <v>247</v>
      </c>
      <c r="E15" s="7" t="s">
        <v>207</v>
      </c>
      <c r="F15" s="47" t="s">
        <v>0</v>
      </c>
      <c r="G15" s="7">
        <v>1</v>
      </c>
      <c r="H15" s="62">
        <v>1</v>
      </c>
      <c r="I15" s="63"/>
      <c r="J15" s="63">
        <v>1</v>
      </c>
      <c r="K15" s="63">
        <v>1</v>
      </c>
      <c r="L15" s="63"/>
      <c r="M15" s="63">
        <v>1</v>
      </c>
      <c r="N15" s="63"/>
      <c r="O15" s="49"/>
      <c r="P15" s="83" t="s">
        <v>101</v>
      </c>
      <c r="Q15" s="83" t="s">
        <v>108</v>
      </c>
    </row>
    <row r="16" spans="1:17" ht="12" customHeight="1">
      <c r="A16" s="110">
        <v>12</v>
      </c>
      <c r="B16" s="66" t="s">
        <v>294</v>
      </c>
      <c r="C16" s="6" t="s">
        <v>242</v>
      </c>
      <c r="D16" s="6" t="s">
        <v>248</v>
      </c>
      <c r="E16" s="7" t="s">
        <v>207</v>
      </c>
      <c r="F16" s="47" t="s">
        <v>89</v>
      </c>
      <c r="G16" s="7">
        <v>1</v>
      </c>
      <c r="H16" s="62">
        <v>1</v>
      </c>
      <c r="I16" s="63"/>
      <c r="J16" s="63"/>
      <c r="K16" s="63">
        <v>1</v>
      </c>
      <c r="L16" s="63"/>
      <c r="M16" s="63"/>
      <c r="N16" s="63"/>
      <c r="O16" s="49"/>
      <c r="P16" s="83" t="s">
        <v>50</v>
      </c>
      <c r="Q16" s="83" t="s">
        <v>50</v>
      </c>
    </row>
    <row r="17" spans="1:17" ht="12" customHeight="1">
      <c r="A17" s="110">
        <v>13</v>
      </c>
      <c r="B17" s="66" t="s">
        <v>294</v>
      </c>
      <c r="C17" s="47" t="s">
        <v>242</v>
      </c>
      <c r="D17" s="6" t="s">
        <v>249</v>
      </c>
      <c r="E17" s="47" t="s">
        <v>207</v>
      </c>
      <c r="F17" s="47" t="s">
        <v>90</v>
      </c>
      <c r="G17" s="7"/>
      <c r="H17" s="62"/>
      <c r="I17" s="63"/>
      <c r="J17" s="63"/>
      <c r="K17" s="63"/>
      <c r="L17" s="63"/>
      <c r="M17" s="63"/>
      <c r="N17" s="63"/>
      <c r="O17" s="49"/>
      <c r="P17" s="83" t="s">
        <v>100</v>
      </c>
      <c r="Q17" s="83" t="s">
        <v>108</v>
      </c>
    </row>
    <row r="18" spans="1:17" ht="12" customHeight="1">
      <c r="A18" s="110">
        <v>14</v>
      </c>
      <c r="B18" s="66" t="s">
        <v>238</v>
      </c>
      <c r="C18" s="47" t="s">
        <v>243</v>
      </c>
      <c r="D18" s="6" t="s">
        <v>253</v>
      </c>
      <c r="E18" s="47" t="s">
        <v>207</v>
      </c>
      <c r="F18" s="47" t="s">
        <v>0</v>
      </c>
      <c r="G18" s="7">
        <v>1</v>
      </c>
      <c r="H18" s="62"/>
      <c r="I18" s="63"/>
      <c r="J18" s="63"/>
      <c r="K18" s="63">
        <v>1</v>
      </c>
      <c r="L18" s="63"/>
      <c r="M18" s="63">
        <v>1</v>
      </c>
      <c r="N18" s="63">
        <v>1</v>
      </c>
      <c r="O18" s="49"/>
      <c r="P18" s="83" t="s">
        <v>101</v>
      </c>
      <c r="Q18" s="83" t="s">
        <v>114</v>
      </c>
    </row>
    <row r="19" spans="1:17" ht="12" customHeight="1">
      <c r="A19" s="110">
        <v>15</v>
      </c>
      <c r="B19" s="66" t="s">
        <v>240</v>
      </c>
      <c r="C19" s="6" t="s">
        <v>243</v>
      </c>
      <c r="D19" s="6" t="s">
        <v>252</v>
      </c>
      <c r="E19" s="7" t="s">
        <v>207</v>
      </c>
      <c r="F19" s="47" t="s">
        <v>89</v>
      </c>
      <c r="G19" s="7">
        <v>1</v>
      </c>
      <c r="H19" s="62">
        <v>1</v>
      </c>
      <c r="I19" s="63"/>
      <c r="J19" s="63">
        <v>1</v>
      </c>
      <c r="K19" s="63">
        <v>1</v>
      </c>
      <c r="L19" s="63"/>
      <c r="M19" s="63">
        <v>1</v>
      </c>
      <c r="N19" s="63"/>
      <c r="O19" s="49"/>
      <c r="P19" s="83" t="s">
        <v>74</v>
      </c>
      <c r="Q19" s="83" t="s">
        <v>112</v>
      </c>
    </row>
    <row r="20" spans="1:17" ht="12" customHeight="1">
      <c r="A20" s="110">
        <v>16</v>
      </c>
      <c r="B20" s="66" t="s">
        <v>240</v>
      </c>
      <c r="C20" s="6" t="s">
        <v>245</v>
      </c>
      <c r="D20" s="6" t="s">
        <v>249</v>
      </c>
      <c r="E20" s="7" t="s">
        <v>207</v>
      </c>
      <c r="F20" s="47" t="s">
        <v>89</v>
      </c>
      <c r="G20" s="7">
        <v>1</v>
      </c>
      <c r="H20" s="62">
        <v>1</v>
      </c>
      <c r="I20" s="63"/>
      <c r="J20" s="63"/>
      <c r="K20" s="63">
        <v>1</v>
      </c>
      <c r="L20" s="63"/>
      <c r="M20" s="63"/>
      <c r="N20" s="63"/>
      <c r="O20" s="49"/>
      <c r="P20" s="83" t="s">
        <v>100</v>
      </c>
      <c r="Q20" s="83" t="s">
        <v>108</v>
      </c>
    </row>
    <row r="21" spans="1:17" ht="12" customHeight="1">
      <c r="A21" s="110">
        <v>17</v>
      </c>
      <c r="B21" s="66" t="s">
        <v>240</v>
      </c>
      <c r="C21" s="6" t="s">
        <v>90</v>
      </c>
      <c r="D21" s="6" t="s">
        <v>249</v>
      </c>
      <c r="E21" s="7" t="s">
        <v>207</v>
      </c>
      <c r="F21" s="47" t="s">
        <v>0</v>
      </c>
      <c r="G21" s="7"/>
      <c r="H21" s="62"/>
      <c r="I21" s="63"/>
      <c r="J21" s="63"/>
      <c r="K21" s="63"/>
      <c r="L21" s="63"/>
      <c r="M21" s="63"/>
      <c r="N21" s="63"/>
      <c r="O21" s="49"/>
      <c r="P21" s="83" t="s">
        <v>100</v>
      </c>
      <c r="Q21" s="83" t="s">
        <v>108</v>
      </c>
    </row>
    <row r="22" spans="1:17" ht="12" customHeight="1">
      <c r="A22" s="110">
        <v>18</v>
      </c>
      <c r="B22" s="66" t="s">
        <v>240</v>
      </c>
      <c r="C22" s="6" t="s">
        <v>90</v>
      </c>
      <c r="D22" s="6" t="s">
        <v>253</v>
      </c>
      <c r="E22" s="7" t="s">
        <v>207</v>
      </c>
      <c r="F22" s="47" t="s">
        <v>0</v>
      </c>
      <c r="G22" s="7">
        <v>1</v>
      </c>
      <c r="H22" s="62"/>
      <c r="I22" s="63"/>
      <c r="J22" s="63">
        <v>1</v>
      </c>
      <c r="K22" s="63">
        <v>1</v>
      </c>
      <c r="L22" s="63"/>
      <c r="M22" s="63">
        <v>1</v>
      </c>
      <c r="N22" s="63"/>
      <c r="O22" s="49">
        <v>1</v>
      </c>
      <c r="P22" s="83" t="s">
        <v>100</v>
      </c>
      <c r="Q22" s="83" t="s">
        <v>108</v>
      </c>
    </row>
    <row r="23" spans="1:17" ht="12" customHeight="1">
      <c r="A23" s="110">
        <v>19</v>
      </c>
      <c r="B23" s="66" t="s">
        <v>240</v>
      </c>
      <c r="C23" s="6" t="s">
        <v>242</v>
      </c>
      <c r="D23" s="6" t="s">
        <v>248</v>
      </c>
      <c r="E23" s="7" t="s">
        <v>207</v>
      </c>
      <c r="F23" s="47" t="s">
        <v>0</v>
      </c>
      <c r="G23" s="7"/>
      <c r="H23" s="62"/>
      <c r="I23" s="63"/>
      <c r="J23" s="63"/>
      <c r="K23" s="63"/>
      <c r="L23" s="63"/>
      <c r="M23" s="63"/>
      <c r="N23" s="63"/>
      <c r="O23" s="49"/>
      <c r="P23" s="83" t="s">
        <v>50</v>
      </c>
      <c r="Q23" s="83" t="s">
        <v>108</v>
      </c>
    </row>
    <row r="24" spans="1:17" ht="12" customHeight="1">
      <c r="A24" s="110">
        <v>20</v>
      </c>
      <c r="B24" s="66" t="s">
        <v>239</v>
      </c>
      <c r="C24" s="6" t="s">
        <v>244</v>
      </c>
      <c r="D24" s="6" t="s">
        <v>247</v>
      </c>
      <c r="E24" s="7" t="s">
        <v>207</v>
      </c>
      <c r="F24" s="47" t="s">
        <v>0</v>
      </c>
      <c r="G24" s="7"/>
      <c r="H24" s="62"/>
      <c r="I24" s="63"/>
      <c r="J24" s="63"/>
      <c r="K24" s="63"/>
      <c r="L24" s="63"/>
      <c r="M24" s="63"/>
      <c r="N24" s="63"/>
      <c r="O24" s="49"/>
      <c r="P24" s="83" t="s">
        <v>101</v>
      </c>
      <c r="Q24" s="83" t="s">
        <v>108</v>
      </c>
    </row>
    <row r="25" spans="1:17" ht="12" customHeight="1">
      <c r="A25" s="110">
        <v>21</v>
      </c>
      <c r="B25" s="66" t="s">
        <v>239</v>
      </c>
      <c r="C25" s="6" t="s">
        <v>245</v>
      </c>
      <c r="D25" s="6" t="s">
        <v>253</v>
      </c>
      <c r="E25" s="7" t="s">
        <v>207</v>
      </c>
      <c r="F25" s="47" t="s">
        <v>89</v>
      </c>
      <c r="G25" s="7">
        <v>1</v>
      </c>
      <c r="H25" s="62">
        <v>1</v>
      </c>
      <c r="I25" s="63"/>
      <c r="J25" s="63">
        <v>1</v>
      </c>
      <c r="K25" s="63">
        <v>1</v>
      </c>
      <c r="L25" s="63">
        <v>1</v>
      </c>
      <c r="M25" s="63">
        <v>1</v>
      </c>
      <c r="N25" s="63">
        <v>1</v>
      </c>
      <c r="O25" s="49"/>
      <c r="P25" s="83" t="s">
        <v>99</v>
      </c>
      <c r="Q25" s="83" t="s">
        <v>50</v>
      </c>
    </row>
    <row r="26" spans="1:17" ht="12" customHeight="1">
      <c r="A26" s="110">
        <v>22</v>
      </c>
      <c r="B26" s="66" t="s">
        <v>240</v>
      </c>
      <c r="C26" s="6" t="s">
        <v>244</v>
      </c>
      <c r="D26" s="6" t="s">
        <v>249</v>
      </c>
      <c r="E26" s="7" t="s">
        <v>207</v>
      </c>
      <c r="F26" s="47" t="s">
        <v>0</v>
      </c>
      <c r="G26" s="7">
        <v>1</v>
      </c>
      <c r="H26" s="62">
        <v>1</v>
      </c>
      <c r="I26" s="63"/>
      <c r="J26" s="63"/>
      <c r="K26" s="63">
        <v>1</v>
      </c>
      <c r="L26" s="63"/>
      <c r="M26" s="63">
        <v>1</v>
      </c>
      <c r="N26" s="63"/>
      <c r="O26" s="49"/>
      <c r="P26" s="83" t="s">
        <v>50</v>
      </c>
      <c r="Q26" s="83" t="s">
        <v>108</v>
      </c>
    </row>
    <row r="27" spans="1:17" ht="12" customHeight="1">
      <c r="A27" s="110">
        <v>23</v>
      </c>
      <c r="B27" s="66" t="s">
        <v>240</v>
      </c>
      <c r="C27" s="6" t="s">
        <v>90</v>
      </c>
      <c r="D27" s="6" t="s">
        <v>247</v>
      </c>
      <c r="E27" s="7" t="s">
        <v>207</v>
      </c>
      <c r="F27" s="47" t="s">
        <v>0</v>
      </c>
      <c r="G27" s="7">
        <v>1</v>
      </c>
      <c r="H27" s="62">
        <v>1</v>
      </c>
      <c r="I27" s="63"/>
      <c r="J27" s="63">
        <v>1</v>
      </c>
      <c r="K27" s="63">
        <v>1</v>
      </c>
      <c r="L27" s="63"/>
      <c r="M27" s="63">
        <v>1</v>
      </c>
      <c r="N27" s="63"/>
      <c r="O27" s="49"/>
      <c r="P27" s="83" t="s">
        <v>100</v>
      </c>
      <c r="Q27" s="83" t="s">
        <v>108</v>
      </c>
    </row>
    <row r="28" spans="1:17" ht="12" customHeight="1">
      <c r="A28" s="110">
        <v>24</v>
      </c>
      <c r="B28" s="66" t="s">
        <v>240</v>
      </c>
      <c r="C28" s="6" t="s">
        <v>244</v>
      </c>
      <c r="D28" s="6" t="s">
        <v>249</v>
      </c>
      <c r="E28" s="7" t="s">
        <v>207</v>
      </c>
      <c r="F28" s="47" t="s">
        <v>0</v>
      </c>
      <c r="G28" s="7">
        <v>1</v>
      </c>
      <c r="H28" s="62">
        <v>1</v>
      </c>
      <c r="I28" s="63">
        <v>1</v>
      </c>
      <c r="J28" s="63"/>
      <c r="K28" s="63">
        <v>1</v>
      </c>
      <c r="L28" s="63"/>
      <c r="M28" s="63">
        <v>1</v>
      </c>
      <c r="N28" s="63"/>
      <c r="O28" s="49"/>
      <c r="P28" s="83" t="s">
        <v>50</v>
      </c>
      <c r="Q28" s="83" t="s">
        <v>108</v>
      </c>
    </row>
    <row r="29" spans="1:17" ht="12" customHeight="1">
      <c r="A29" s="110">
        <v>25</v>
      </c>
      <c r="B29" s="66" t="s">
        <v>240</v>
      </c>
      <c r="C29" s="6" t="s">
        <v>244</v>
      </c>
      <c r="D29" s="6" t="s">
        <v>250</v>
      </c>
      <c r="E29" s="7" t="s">
        <v>207</v>
      </c>
      <c r="F29" s="47" t="s">
        <v>0</v>
      </c>
      <c r="G29" s="7">
        <v>1</v>
      </c>
      <c r="H29" s="62">
        <v>1</v>
      </c>
      <c r="I29" s="63"/>
      <c r="J29" s="63">
        <v>1</v>
      </c>
      <c r="K29" s="63">
        <v>1</v>
      </c>
      <c r="L29" s="63"/>
      <c r="M29" s="63">
        <v>1</v>
      </c>
      <c r="N29" s="63"/>
      <c r="O29" s="49"/>
      <c r="P29" s="83" t="s">
        <v>50</v>
      </c>
      <c r="Q29" s="83" t="s">
        <v>108</v>
      </c>
    </row>
    <row r="30" spans="1:17" ht="12" customHeight="1">
      <c r="A30" s="110">
        <v>26</v>
      </c>
      <c r="B30" s="66" t="s">
        <v>235</v>
      </c>
      <c r="C30" s="6" t="s">
        <v>244</v>
      </c>
      <c r="D30" s="6" t="s">
        <v>250</v>
      </c>
      <c r="E30" s="7" t="s">
        <v>207</v>
      </c>
      <c r="F30" s="47" t="s">
        <v>0</v>
      </c>
      <c r="G30" s="7">
        <v>1</v>
      </c>
      <c r="H30" s="62">
        <v>1</v>
      </c>
      <c r="I30" s="63"/>
      <c r="J30" s="63">
        <v>1</v>
      </c>
      <c r="K30" s="63">
        <v>1</v>
      </c>
      <c r="L30" s="63">
        <v>1</v>
      </c>
      <c r="M30" s="63">
        <v>1</v>
      </c>
      <c r="N30" s="63">
        <v>1</v>
      </c>
      <c r="O30" s="49">
        <v>1</v>
      </c>
      <c r="P30" s="83" t="s">
        <v>74</v>
      </c>
      <c r="Q30" s="83" t="s">
        <v>112</v>
      </c>
    </row>
    <row r="31" spans="1:17" ht="12" customHeight="1">
      <c r="A31" s="110">
        <v>27</v>
      </c>
      <c r="B31" s="66" t="s">
        <v>240</v>
      </c>
      <c r="C31" s="6" t="s">
        <v>244</v>
      </c>
      <c r="D31" s="6" t="s">
        <v>251</v>
      </c>
      <c r="E31" s="7" t="s">
        <v>207</v>
      </c>
      <c r="F31" s="47" t="s">
        <v>89</v>
      </c>
      <c r="G31" s="7">
        <v>1</v>
      </c>
      <c r="H31" s="62"/>
      <c r="I31" s="63"/>
      <c r="J31" s="63"/>
      <c r="K31" s="63">
        <v>1</v>
      </c>
      <c r="L31" s="63"/>
      <c r="M31" s="63">
        <v>1</v>
      </c>
      <c r="N31" s="63"/>
      <c r="O31" s="49"/>
      <c r="P31" s="83" t="s">
        <v>100</v>
      </c>
      <c r="Q31" s="83" t="s">
        <v>108</v>
      </c>
    </row>
    <row r="32" spans="1:17" ht="12" customHeight="1">
      <c r="A32" s="110">
        <v>28</v>
      </c>
      <c r="B32" s="66" t="s">
        <v>235</v>
      </c>
      <c r="C32" s="6" t="s">
        <v>244</v>
      </c>
      <c r="D32" s="6" t="s">
        <v>248</v>
      </c>
      <c r="E32" s="7" t="s">
        <v>207</v>
      </c>
      <c r="F32" s="47" t="s">
        <v>0</v>
      </c>
      <c r="G32" s="7"/>
      <c r="H32" s="62"/>
      <c r="I32" s="63"/>
      <c r="J32" s="63"/>
      <c r="K32" s="63"/>
      <c r="L32" s="63"/>
      <c r="M32" s="63"/>
      <c r="N32" s="63"/>
      <c r="O32" s="49"/>
      <c r="P32" s="83" t="s">
        <v>112</v>
      </c>
      <c r="Q32" s="83" t="s">
        <v>50</v>
      </c>
    </row>
    <row r="33" spans="1:17" ht="12" customHeight="1">
      <c r="A33" s="110">
        <v>29</v>
      </c>
      <c r="B33" s="66" t="s">
        <v>235</v>
      </c>
      <c r="C33" s="6" t="s">
        <v>244</v>
      </c>
      <c r="D33" s="6" t="s">
        <v>247</v>
      </c>
      <c r="E33" s="7" t="s">
        <v>207</v>
      </c>
      <c r="F33" s="47" t="s">
        <v>0</v>
      </c>
      <c r="G33" s="7"/>
      <c r="H33" s="62"/>
      <c r="I33" s="63"/>
      <c r="J33" s="63"/>
      <c r="K33" s="63"/>
      <c r="L33" s="63"/>
      <c r="M33" s="63"/>
      <c r="N33" s="63"/>
      <c r="O33" s="49"/>
      <c r="P33" s="83" t="s">
        <v>74</v>
      </c>
      <c r="Q33" s="83" t="s">
        <v>50</v>
      </c>
    </row>
    <row r="34" spans="1:17" ht="12" customHeight="1">
      <c r="A34" s="110">
        <v>30</v>
      </c>
      <c r="B34" s="66" t="s">
        <v>239</v>
      </c>
      <c r="C34" s="6" t="s">
        <v>243</v>
      </c>
      <c r="D34" s="6" t="s">
        <v>247</v>
      </c>
      <c r="E34" s="7" t="s">
        <v>207</v>
      </c>
      <c r="F34" s="47" t="s">
        <v>89</v>
      </c>
      <c r="G34" s="7">
        <v>1</v>
      </c>
      <c r="H34" s="62">
        <v>1</v>
      </c>
      <c r="I34" s="63"/>
      <c r="J34" s="63">
        <v>1</v>
      </c>
      <c r="K34" s="63">
        <v>1</v>
      </c>
      <c r="L34" s="63"/>
      <c r="M34" s="63">
        <v>1</v>
      </c>
      <c r="N34" s="63"/>
      <c r="O34" s="49"/>
      <c r="P34" s="83" t="s">
        <v>98</v>
      </c>
      <c r="Q34" s="83" t="s">
        <v>108</v>
      </c>
    </row>
    <row r="35" spans="1:17" ht="12" customHeight="1">
      <c r="A35" s="110">
        <v>31</v>
      </c>
      <c r="B35" s="66" t="s">
        <v>235</v>
      </c>
      <c r="C35" s="6" t="s">
        <v>244</v>
      </c>
      <c r="D35" s="6" t="s">
        <v>248</v>
      </c>
      <c r="E35" s="7" t="s">
        <v>207</v>
      </c>
      <c r="F35" s="47" t="s">
        <v>89</v>
      </c>
      <c r="G35" s="7"/>
      <c r="H35" s="62"/>
      <c r="I35" s="63"/>
      <c r="J35" s="63"/>
      <c r="K35" s="63"/>
      <c r="L35" s="63"/>
      <c r="M35" s="63"/>
      <c r="N35" s="63"/>
      <c r="O35" s="49"/>
      <c r="P35" s="83" t="s">
        <v>74</v>
      </c>
      <c r="Q35" s="83" t="s">
        <v>50</v>
      </c>
    </row>
    <row r="36" spans="1:17" ht="12" customHeight="1">
      <c r="A36" s="110">
        <v>32</v>
      </c>
      <c r="B36" s="66" t="s">
        <v>240</v>
      </c>
      <c r="C36" s="6" t="s">
        <v>244</v>
      </c>
      <c r="D36" s="6" t="s">
        <v>252</v>
      </c>
      <c r="E36" s="7" t="s">
        <v>207</v>
      </c>
      <c r="F36" s="47" t="s">
        <v>89</v>
      </c>
      <c r="G36" s="7">
        <v>1</v>
      </c>
      <c r="H36" s="62">
        <v>1</v>
      </c>
      <c r="I36" s="63"/>
      <c r="J36" s="63">
        <v>1</v>
      </c>
      <c r="K36" s="63">
        <v>1</v>
      </c>
      <c r="L36" s="63"/>
      <c r="M36" s="63">
        <v>1</v>
      </c>
      <c r="N36" s="63">
        <v>1</v>
      </c>
      <c r="O36" s="49"/>
      <c r="P36" s="83" t="s">
        <v>50</v>
      </c>
      <c r="Q36" s="83" t="s">
        <v>108</v>
      </c>
    </row>
    <row r="37" spans="1:17" ht="12" customHeight="1">
      <c r="A37" s="110">
        <v>33</v>
      </c>
      <c r="B37" s="66" t="s">
        <v>240</v>
      </c>
      <c r="C37" s="6" t="s">
        <v>244</v>
      </c>
      <c r="D37" s="6" t="s">
        <v>249</v>
      </c>
      <c r="E37" s="7" t="s">
        <v>207</v>
      </c>
      <c r="F37" s="47" t="s">
        <v>90</v>
      </c>
      <c r="G37" s="7"/>
      <c r="H37" s="62"/>
      <c r="I37" s="63"/>
      <c r="J37" s="63"/>
      <c r="K37" s="63"/>
      <c r="L37" s="63"/>
      <c r="M37" s="63"/>
      <c r="N37" s="63"/>
      <c r="O37" s="49"/>
      <c r="P37" s="83" t="s">
        <v>100</v>
      </c>
      <c r="Q37" s="83" t="s">
        <v>108</v>
      </c>
    </row>
    <row r="38" spans="1:17" ht="12" customHeight="1">
      <c r="A38" s="110">
        <v>34</v>
      </c>
      <c r="B38" s="66" t="s">
        <v>240</v>
      </c>
      <c r="C38" s="6" t="s">
        <v>244</v>
      </c>
      <c r="D38" s="6" t="s">
        <v>248</v>
      </c>
      <c r="E38" s="7" t="s">
        <v>207</v>
      </c>
      <c r="F38" s="47" t="s">
        <v>0</v>
      </c>
      <c r="G38" s="7">
        <v>1</v>
      </c>
      <c r="H38" s="62">
        <v>1</v>
      </c>
      <c r="I38" s="63"/>
      <c r="J38" s="63"/>
      <c r="K38" s="63">
        <v>1</v>
      </c>
      <c r="L38" s="63"/>
      <c r="M38" s="63">
        <v>1</v>
      </c>
      <c r="N38" s="63"/>
      <c r="O38" s="49"/>
      <c r="P38" s="83" t="s">
        <v>100</v>
      </c>
      <c r="Q38" s="83" t="s">
        <v>108</v>
      </c>
    </row>
    <row r="39" spans="1:17" ht="12" customHeight="1">
      <c r="A39" s="110">
        <v>35</v>
      </c>
      <c r="B39" s="66" t="s">
        <v>235</v>
      </c>
      <c r="C39" s="6" t="s">
        <v>244</v>
      </c>
      <c r="D39" s="6" t="s">
        <v>249</v>
      </c>
      <c r="E39" s="7" t="s">
        <v>207</v>
      </c>
      <c r="F39" s="47" t="s">
        <v>0</v>
      </c>
      <c r="G39" s="7">
        <v>1</v>
      </c>
      <c r="H39" s="62">
        <v>1</v>
      </c>
      <c r="I39" s="63"/>
      <c r="J39" s="63">
        <v>1</v>
      </c>
      <c r="K39" s="63">
        <v>1</v>
      </c>
      <c r="L39" s="63">
        <v>1</v>
      </c>
      <c r="M39" s="63">
        <v>1</v>
      </c>
      <c r="N39" s="63">
        <v>1</v>
      </c>
      <c r="O39" s="49">
        <v>1</v>
      </c>
      <c r="P39" s="83" t="s">
        <v>74</v>
      </c>
      <c r="Q39" s="83" t="s">
        <v>50</v>
      </c>
    </row>
    <row r="40" spans="1:17" ht="12" customHeight="1">
      <c r="A40" s="110">
        <v>36</v>
      </c>
      <c r="B40" s="66" t="s">
        <v>293</v>
      </c>
      <c r="C40" s="6" t="s">
        <v>244</v>
      </c>
      <c r="D40" s="6" t="s">
        <v>247</v>
      </c>
      <c r="E40" s="7" t="s">
        <v>207</v>
      </c>
      <c r="F40" s="47" t="s">
        <v>0</v>
      </c>
      <c r="G40" s="7">
        <v>1</v>
      </c>
      <c r="H40" s="62">
        <v>1</v>
      </c>
      <c r="I40" s="63"/>
      <c r="J40" s="63">
        <v>1</v>
      </c>
      <c r="K40" s="63">
        <v>1</v>
      </c>
      <c r="L40" s="63"/>
      <c r="M40" s="63">
        <v>1</v>
      </c>
      <c r="N40" s="63"/>
      <c r="O40" s="49"/>
      <c r="P40" s="83" t="s">
        <v>50</v>
      </c>
      <c r="Q40" s="83" t="s">
        <v>108</v>
      </c>
    </row>
    <row r="41" spans="1:17" ht="12" customHeight="1">
      <c r="A41" s="110">
        <v>37</v>
      </c>
      <c r="B41" s="66" t="s">
        <v>293</v>
      </c>
      <c r="C41" s="6" t="s">
        <v>244</v>
      </c>
      <c r="D41" s="6" t="s">
        <v>247</v>
      </c>
      <c r="E41" s="7" t="s">
        <v>207</v>
      </c>
      <c r="F41" s="47" t="s">
        <v>0</v>
      </c>
      <c r="G41" s="7">
        <v>1</v>
      </c>
      <c r="H41" s="62">
        <v>1</v>
      </c>
      <c r="I41" s="63"/>
      <c r="J41" s="63">
        <v>1</v>
      </c>
      <c r="K41" s="63">
        <v>1</v>
      </c>
      <c r="L41" s="63"/>
      <c r="M41" s="63">
        <v>1</v>
      </c>
      <c r="N41" s="63"/>
      <c r="O41" s="49"/>
      <c r="P41" s="83" t="s">
        <v>50</v>
      </c>
      <c r="Q41" s="83" t="s">
        <v>108</v>
      </c>
    </row>
    <row r="42" spans="1:17" ht="12" customHeight="1">
      <c r="A42" s="110">
        <v>38</v>
      </c>
      <c r="B42" s="66" t="s">
        <v>293</v>
      </c>
      <c r="C42" s="6" t="s">
        <v>244</v>
      </c>
      <c r="D42" s="6" t="s">
        <v>249</v>
      </c>
      <c r="E42" s="7" t="s">
        <v>207</v>
      </c>
      <c r="F42" s="47" t="s">
        <v>0</v>
      </c>
      <c r="G42" s="7"/>
      <c r="H42" s="62"/>
      <c r="I42" s="63"/>
      <c r="J42" s="63"/>
      <c r="K42" s="63"/>
      <c r="L42" s="63"/>
      <c r="M42" s="63"/>
      <c r="N42" s="63"/>
      <c r="O42" s="49"/>
      <c r="P42" s="83" t="s">
        <v>101</v>
      </c>
      <c r="Q42" s="83" t="s">
        <v>108</v>
      </c>
    </row>
    <row r="43" spans="1:17" ht="12" customHeight="1">
      <c r="A43" s="110">
        <v>39</v>
      </c>
      <c r="B43" s="66" t="s">
        <v>235</v>
      </c>
      <c r="C43" s="6" t="s">
        <v>244</v>
      </c>
      <c r="D43" s="6" t="s">
        <v>249</v>
      </c>
      <c r="E43" s="7" t="s">
        <v>207</v>
      </c>
      <c r="F43" s="47" t="s">
        <v>0</v>
      </c>
      <c r="G43" s="7"/>
      <c r="H43" s="62"/>
      <c r="I43" s="63"/>
      <c r="J43" s="63"/>
      <c r="K43" s="63"/>
      <c r="L43" s="63"/>
      <c r="M43" s="63"/>
      <c r="N43" s="63"/>
      <c r="O43" s="49"/>
      <c r="P43" s="83" t="s">
        <v>74</v>
      </c>
      <c r="Q43" s="83" t="s">
        <v>50</v>
      </c>
    </row>
    <row r="44" spans="1:17" ht="12" customHeight="1">
      <c r="A44" s="110">
        <v>40</v>
      </c>
      <c r="B44" s="66" t="s">
        <v>235</v>
      </c>
      <c r="C44" s="6" t="s">
        <v>242</v>
      </c>
      <c r="D44" s="6" t="s">
        <v>250</v>
      </c>
      <c r="E44" s="7" t="s">
        <v>207</v>
      </c>
      <c r="F44" s="47" t="s">
        <v>89</v>
      </c>
      <c r="G44" s="7"/>
      <c r="H44" s="62"/>
      <c r="I44" s="63"/>
      <c r="J44" s="63"/>
      <c r="K44" s="63"/>
      <c r="L44" s="63"/>
      <c r="M44" s="63"/>
      <c r="N44" s="63"/>
      <c r="O44" s="49"/>
      <c r="P44" s="83" t="s">
        <v>74</v>
      </c>
      <c r="Q44" s="83" t="s">
        <v>50</v>
      </c>
    </row>
    <row r="45" spans="1:17" ht="12" customHeight="1">
      <c r="A45" s="110">
        <v>41</v>
      </c>
      <c r="B45" s="66" t="s">
        <v>240</v>
      </c>
      <c r="C45" s="6" t="s">
        <v>244</v>
      </c>
      <c r="D45" s="6" t="s">
        <v>248</v>
      </c>
      <c r="E45" s="7" t="s">
        <v>207</v>
      </c>
      <c r="F45" s="47" t="s">
        <v>89</v>
      </c>
      <c r="G45" s="7">
        <v>1</v>
      </c>
      <c r="H45" s="62">
        <v>1</v>
      </c>
      <c r="I45" s="63"/>
      <c r="J45" s="63"/>
      <c r="K45" s="63">
        <v>1</v>
      </c>
      <c r="L45" s="63">
        <v>1</v>
      </c>
      <c r="M45" s="63">
        <v>1</v>
      </c>
      <c r="N45" s="63"/>
      <c r="O45" s="49"/>
      <c r="P45" s="83" t="s">
        <v>50</v>
      </c>
      <c r="Q45" s="83" t="s">
        <v>108</v>
      </c>
    </row>
    <row r="46" spans="1:17" ht="12" customHeight="1">
      <c r="A46" s="110">
        <v>42</v>
      </c>
      <c r="B46" s="66" t="s">
        <v>235</v>
      </c>
      <c r="C46" s="6" t="s">
        <v>242</v>
      </c>
      <c r="D46" s="6" t="s">
        <v>249</v>
      </c>
      <c r="E46" s="7" t="s">
        <v>207</v>
      </c>
      <c r="F46" s="47" t="s">
        <v>0</v>
      </c>
      <c r="G46" s="7"/>
      <c r="H46" s="62"/>
      <c r="I46" s="63"/>
      <c r="J46" s="63"/>
      <c r="K46" s="63"/>
      <c r="L46" s="63"/>
      <c r="M46" s="63"/>
      <c r="N46" s="63"/>
      <c r="O46" s="49"/>
      <c r="P46" s="83" t="s">
        <v>101</v>
      </c>
      <c r="Q46" s="83" t="s">
        <v>50</v>
      </c>
    </row>
    <row r="47" spans="1:17" ht="12" customHeight="1">
      <c r="A47" s="110">
        <v>43</v>
      </c>
      <c r="B47" s="66" t="s">
        <v>235</v>
      </c>
      <c r="C47" s="6" t="s">
        <v>245</v>
      </c>
      <c r="D47" s="6" t="s">
        <v>250</v>
      </c>
      <c r="E47" s="7" t="s">
        <v>207</v>
      </c>
      <c r="F47" s="47" t="s">
        <v>0</v>
      </c>
      <c r="G47" s="7">
        <v>1</v>
      </c>
      <c r="H47" s="62">
        <v>1</v>
      </c>
      <c r="I47" s="63"/>
      <c r="J47" s="63">
        <v>1</v>
      </c>
      <c r="K47" s="63">
        <v>1</v>
      </c>
      <c r="L47" s="63"/>
      <c r="M47" s="63"/>
      <c r="N47" s="63"/>
      <c r="O47" s="49"/>
      <c r="P47" s="83" t="s">
        <v>98</v>
      </c>
      <c r="Q47" s="83" t="s">
        <v>50</v>
      </c>
    </row>
    <row r="48" spans="1:17" ht="12" customHeight="1">
      <c r="A48" s="110">
        <v>44</v>
      </c>
      <c r="B48" s="66" t="s">
        <v>239</v>
      </c>
      <c r="C48" s="6" t="s">
        <v>243</v>
      </c>
      <c r="D48" s="6" t="s">
        <v>251</v>
      </c>
      <c r="E48" s="7" t="s">
        <v>207</v>
      </c>
      <c r="F48" s="47" t="s">
        <v>89</v>
      </c>
      <c r="G48" s="7">
        <v>1</v>
      </c>
      <c r="H48" s="62">
        <v>1</v>
      </c>
      <c r="I48" s="63">
        <v>1</v>
      </c>
      <c r="J48" s="63">
        <v>1</v>
      </c>
      <c r="K48" s="63">
        <v>1</v>
      </c>
      <c r="L48" s="63"/>
      <c r="M48" s="63">
        <v>1</v>
      </c>
      <c r="N48" s="63"/>
      <c r="O48" s="49"/>
      <c r="P48" s="83" t="s">
        <v>50</v>
      </c>
      <c r="Q48" s="83" t="s">
        <v>108</v>
      </c>
    </row>
    <row r="49" spans="1:17" ht="12" customHeight="1">
      <c r="A49" s="110">
        <v>45</v>
      </c>
      <c r="B49" s="66" t="s">
        <v>235</v>
      </c>
      <c r="C49" s="6" t="s">
        <v>245</v>
      </c>
      <c r="D49" s="6" t="s">
        <v>248</v>
      </c>
      <c r="E49" s="7" t="s">
        <v>207</v>
      </c>
      <c r="F49" s="47" t="s">
        <v>89</v>
      </c>
      <c r="G49" s="7">
        <v>1</v>
      </c>
      <c r="H49" s="62">
        <v>1</v>
      </c>
      <c r="I49" s="63"/>
      <c r="J49" s="63">
        <v>1</v>
      </c>
      <c r="K49" s="63">
        <v>1</v>
      </c>
      <c r="L49" s="63"/>
      <c r="M49" s="63">
        <v>1</v>
      </c>
      <c r="N49" s="63">
        <v>1</v>
      </c>
      <c r="O49" s="49">
        <v>1</v>
      </c>
      <c r="P49" s="83" t="s">
        <v>101</v>
      </c>
      <c r="Q49" s="83" t="s">
        <v>108</v>
      </c>
    </row>
    <row r="50" spans="1:17" ht="12" customHeight="1">
      <c r="A50" s="110">
        <v>46</v>
      </c>
      <c r="B50" s="66" t="s">
        <v>235</v>
      </c>
      <c r="C50" s="6" t="s">
        <v>245</v>
      </c>
      <c r="D50" s="6" t="s">
        <v>248</v>
      </c>
      <c r="E50" s="7" t="s">
        <v>207</v>
      </c>
      <c r="F50" s="47" t="s">
        <v>89</v>
      </c>
      <c r="G50" s="7">
        <v>1</v>
      </c>
      <c r="H50" s="62">
        <v>1</v>
      </c>
      <c r="I50" s="63"/>
      <c r="J50" s="63">
        <v>1</v>
      </c>
      <c r="K50" s="63">
        <v>1</v>
      </c>
      <c r="L50" s="63">
        <v>1</v>
      </c>
      <c r="M50" s="63">
        <v>1</v>
      </c>
      <c r="N50" s="63">
        <v>1</v>
      </c>
      <c r="O50" s="49">
        <v>1</v>
      </c>
      <c r="P50" s="83" t="s">
        <v>74</v>
      </c>
      <c r="Q50" s="83" t="s">
        <v>50</v>
      </c>
    </row>
    <row r="51" spans="1:17" ht="12" customHeight="1">
      <c r="A51" s="110">
        <v>47</v>
      </c>
      <c r="B51" s="66" t="s">
        <v>240</v>
      </c>
      <c r="C51" s="6" t="s">
        <v>244</v>
      </c>
      <c r="D51" s="6" t="s">
        <v>253</v>
      </c>
      <c r="E51" s="7" t="s">
        <v>207</v>
      </c>
      <c r="F51" s="47" t="s">
        <v>0</v>
      </c>
      <c r="G51" s="7">
        <v>1</v>
      </c>
      <c r="H51" s="62">
        <v>1</v>
      </c>
      <c r="I51" s="63"/>
      <c r="J51" s="63">
        <v>1</v>
      </c>
      <c r="K51" s="63">
        <v>1</v>
      </c>
      <c r="L51" s="63"/>
      <c r="M51" s="63"/>
      <c r="N51" s="63"/>
      <c r="O51" s="49"/>
      <c r="P51" s="83" t="s">
        <v>100</v>
      </c>
      <c r="Q51" s="83" t="s">
        <v>108</v>
      </c>
    </row>
    <row r="52" spans="1:17" ht="12" customHeight="1">
      <c r="A52" s="110">
        <v>48</v>
      </c>
      <c r="B52" s="66" t="s">
        <v>240</v>
      </c>
      <c r="C52" s="6" t="s">
        <v>244</v>
      </c>
      <c r="D52" s="6" t="s">
        <v>252</v>
      </c>
      <c r="E52" s="7" t="s">
        <v>207</v>
      </c>
      <c r="F52" s="47" t="s">
        <v>89</v>
      </c>
      <c r="G52" s="7">
        <v>1</v>
      </c>
      <c r="H52" s="62"/>
      <c r="I52" s="63"/>
      <c r="J52" s="63"/>
      <c r="K52" s="63"/>
      <c r="L52" s="63"/>
      <c r="M52" s="63"/>
      <c r="N52" s="63"/>
      <c r="O52" s="49"/>
      <c r="P52" s="83" t="s">
        <v>100</v>
      </c>
      <c r="Q52" s="83" t="s">
        <v>108</v>
      </c>
    </row>
    <row r="53" spans="1:17" ht="12" customHeight="1">
      <c r="A53" s="110">
        <v>49</v>
      </c>
      <c r="B53" s="66" t="s">
        <v>235</v>
      </c>
      <c r="C53" s="6" t="s">
        <v>244</v>
      </c>
      <c r="D53" s="6" t="s">
        <v>247</v>
      </c>
      <c r="E53" s="7" t="s">
        <v>208</v>
      </c>
      <c r="F53" s="47" t="s">
        <v>89</v>
      </c>
      <c r="G53" s="7">
        <v>1</v>
      </c>
      <c r="H53" s="62">
        <v>1</v>
      </c>
      <c r="I53" s="63"/>
      <c r="J53" s="63"/>
      <c r="K53" s="63">
        <v>1</v>
      </c>
      <c r="L53" s="63"/>
      <c r="M53" s="63">
        <v>1</v>
      </c>
      <c r="N53" s="63"/>
      <c r="O53" s="49"/>
      <c r="P53" s="83" t="s">
        <v>101</v>
      </c>
      <c r="Q53" s="83" t="s">
        <v>279</v>
      </c>
    </row>
    <row r="54" spans="1:17" ht="12" customHeight="1">
      <c r="A54" s="110">
        <v>50</v>
      </c>
      <c r="B54" s="66" t="s">
        <v>235</v>
      </c>
      <c r="C54" s="6" t="s">
        <v>244</v>
      </c>
      <c r="D54" s="6" t="s">
        <v>248</v>
      </c>
      <c r="E54" s="7" t="s">
        <v>208</v>
      </c>
      <c r="F54" s="47" t="s">
        <v>0</v>
      </c>
      <c r="G54" s="7">
        <v>1</v>
      </c>
      <c r="H54" s="62">
        <v>1</v>
      </c>
      <c r="I54" s="63"/>
      <c r="J54" s="63">
        <v>1</v>
      </c>
      <c r="K54" s="63">
        <v>1</v>
      </c>
      <c r="L54" s="63"/>
      <c r="M54" s="63">
        <v>1</v>
      </c>
      <c r="N54" s="63"/>
      <c r="O54" s="49"/>
      <c r="P54" s="83" t="s">
        <v>101</v>
      </c>
      <c r="Q54" s="83" t="s">
        <v>109</v>
      </c>
    </row>
    <row r="55" spans="1:17" ht="12" customHeight="1">
      <c r="A55" s="110">
        <v>51</v>
      </c>
      <c r="B55" s="66" t="s">
        <v>294</v>
      </c>
      <c r="C55" s="6" t="s">
        <v>243</v>
      </c>
      <c r="D55" s="6" t="s">
        <v>250</v>
      </c>
      <c r="E55" s="7" t="s">
        <v>208</v>
      </c>
      <c r="F55" s="47" t="s">
        <v>0</v>
      </c>
      <c r="G55" s="7">
        <v>1</v>
      </c>
      <c r="H55" s="62"/>
      <c r="I55" s="63">
        <v>1</v>
      </c>
      <c r="J55" s="63">
        <v>1</v>
      </c>
      <c r="K55" s="63">
        <v>1</v>
      </c>
      <c r="L55" s="63"/>
      <c r="M55" s="63"/>
      <c r="N55" s="63"/>
      <c r="O55" s="49">
        <v>1</v>
      </c>
      <c r="P55" s="83" t="s">
        <v>74</v>
      </c>
      <c r="Q55" s="83" t="s">
        <v>109</v>
      </c>
    </row>
    <row r="56" spans="1:17" ht="12" customHeight="1">
      <c r="A56" s="110">
        <v>52</v>
      </c>
      <c r="B56" s="66" t="s">
        <v>238</v>
      </c>
      <c r="C56" s="47" t="s">
        <v>245</v>
      </c>
      <c r="D56" s="6" t="s">
        <v>251</v>
      </c>
      <c r="E56" s="47" t="s">
        <v>208</v>
      </c>
      <c r="F56" s="47" t="s">
        <v>89</v>
      </c>
      <c r="G56" s="7">
        <v>1</v>
      </c>
      <c r="H56" s="62"/>
      <c r="I56" s="63">
        <v>1</v>
      </c>
      <c r="J56" s="63">
        <v>1</v>
      </c>
      <c r="K56" s="63">
        <v>1</v>
      </c>
      <c r="L56" s="63"/>
      <c r="M56" s="63"/>
      <c r="N56" s="63">
        <v>1</v>
      </c>
      <c r="O56" s="49">
        <v>1</v>
      </c>
      <c r="P56" s="83" t="s">
        <v>100</v>
      </c>
      <c r="Q56" s="83" t="s">
        <v>108</v>
      </c>
    </row>
    <row r="57" spans="1:17" ht="12" customHeight="1">
      <c r="A57" s="110">
        <v>53</v>
      </c>
      <c r="B57" s="66" t="s">
        <v>238</v>
      </c>
      <c r="C57" s="6" t="s">
        <v>243</v>
      </c>
      <c r="D57" s="6" t="s">
        <v>253</v>
      </c>
      <c r="E57" s="7" t="s">
        <v>208</v>
      </c>
      <c r="F57" s="47" t="s">
        <v>0</v>
      </c>
      <c r="G57" s="7">
        <v>1</v>
      </c>
      <c r="H57" s="62">
        <v>1</v>
      </c>
      <c r="I57" s="63"/>
      <c r="J57" s="63">
        <v>1</v>
      </c>
      <c r="K57" s="63">
        <v>1</v>
      </c>
      <c r="L57" s="63"/>
      <c r="M57" s="63">
        <v>1</v>
      </c>
      <c r="N57" s="63"/>
      <c r="O57" s="49"/>
      <c r="P57" s="83" t="s">
        <v>50</v>
      </c>
      <c r="Q57" s="83" t="s">
        <v>279</v>
      </c>
    </row>
    <row r="58" spans="1:17" ht="12" customHeight="1">
      <c r="A58" s="110">
        <v>54</v>
      </c>
      <c r="B58" s="66" t="s">
        <v>240</v>
      </c>
      <c r="C58" s="6" t="s">
        <v>244</v>
      </c>
      <c r="D58" s="6" t="s">
        <v>249</v>
      </c>
      <c r="E58" s="7" t="s">
        <v>208</v>
      </c>
      <c r="F58" s="47" t="s">
        <v>0</v>
      </c>
      <c r="G58" s="7">
        <v>1</v>
      </c>
      <c r="H58" s="62">
        <v>1</v>
      </c>
      <c r="I58" s="63"/>
      <c r="J58" s="63">
        <v>1</v>
      </c>
      <c r="K58" s="63">
        <v>1</v>
      </c>
      <c r="L58" s="63"/>
      <c r="M58" s="63"/>
      <c r="N58" s="63">
        <v>1</v>
      </c>
      <c r="O58" s="49">
        <v>1</v>
      </c>
      <c r="P58" s="83" t="s">
        <v>98</v>
      </c>
      <c r="Q58" s="83" t="s">
        <v>108</v>
      </c>
    </row>
    <row r="59" spans="1:17" ht="12" customHeight="1">
      <c r="A59" s="110">
        <v>55</v>
      </c>
      <c r="B59" s="66" t="s">
        <v>50</v>
      </c>
      <c r="C59" s="6" t="s">
        <v>243</v>
      </c>
      <c r="D59" s="6" t="s">
        <v>247</v>
      </c>
      <c r="E59" s="7" t="s">
        <v>208</v>
      </c>
      <c r="F59" s="47" t="s">
        <v>0</v>
      </c>
      <c r="G59" s="7">
        <v>1</v>
      </c>
      <c r="H59" s="62">
        <v>1</v>
      </c>
      <c r="I59" s="63"/>
      <c r="J59" s="63">
        <v>1</v>
      </c>
      <c r="K59" s="63">
        <v>1</v>
      </c>
      <c r="L59" s="63"/>
      <c r="M59" s="63"/>
      <c r="N59" s="63"/>
      <c r="O59" s="49"/>
      <c r="P59" s="83" t="s">
        <v>98</v>
      </c>
      <c r="Q59" s="83" t="s">
        <v>108</v>
      </c>
    </row>
    <row r="60" spans="1:17" ht="12" customHeight="1">
      <c r="A60" s="110">
        <v>56</v>
      </c>
      <c r="B60" s="66" t="s">
        <v>238</v>
      </c>
      <c r="C60" s="6" t="s">
        <v>245</v>
      </c>
      <c r="D60" s="6" t="s">
        <v>248</v>
      </c>
      <c r="E60" s="7" t="s">
        <v>208</v>
      </c>
      <c r="F60" s="47" t="s">
        <v>0</v>
      </c>
      <c r="G60" s="7">
        <v>1</v>
      </c>
      <c r="H60" s="62">
        <v>1</v>
      </c>
      <c r="I60" s="63"/>
      <c r="J60" s="63">
        <v>1</v>
      </c>
      <c r="K60" s="63">
        <v>1</v>
      </c>
      <c r="L60" s="63"/>
      <c r="M60" s="63">
        <v>1</v>
      </c>
      <c r="N60" s="63">
        <v>1</v>
      </c>
      <c r="O60" s="49"/>
      <c r="P60" s="83" t="s">
        <v>50</v>
      </c>
      <c r="Q60" s="83" t="s">
        <v>108</v>
      </c>
    </row>
    <row r="61" spans="1:17" ht="12" customHeight="1">
      <c r="A61" s="110">
        <v>57</v>
      </c>
      <c r="B61" s="66" t="s">
        <v>237</v>
      </c>
      <c r="C61" s="6" t="s">
        <v>245</v>
      </c>
      <c r="D61" s="6" t="s">
        <v>247</v>
      </c>
      <c r="E61" s="7" t="s">
        <v>208</v>
      </c>
      <c r="F61" s="47" t="s">
        <v>0</v>
      </c>
      <c r="G61" s="7"/>
      <c r="H61" s="62"/>
      <c r="I61" s="63"/>
      <c r="J61" s="63"/>
      <c r="K61" s="63"/>
      <c r="L61" s="63"/>
      <c r="M61" s="63"/>
      <c r="N61" s="63"/>
      <c r="O61" s="49"/>
      <c r="P61" s="83" t="s">
        <v>98</v>
      </c>
      <c r="Q61" s="83" t="s">
        <v>108</v>
      </c>
    </row>
    <row r="62" spans="1:17" ht="12" customHeight="1">
      <c r="A62" s="110">
        <v>58</v>
      </c>
      <c r="B62" s="66" t="s">
        <v>235</v>
      </c>
      <c r="C62" s="6" t="s">
        <v>244</v>
      </c>
      <c r="D62" s="6" t="s">
        <v>247</v>
      </c>
      <c r="E62" s="7" t="s">
        <v>208</v>
      </c>
      <c r="F62" s="47" t="s">
        <v>0</v>
      </c>
      <c r="G62" s="7">
        <v>1</v>
      </c>
      <c r="H62" s="62"/>
      <c r="I62" s="63"/>
      <c r="J62" s="63">
        <v>1</v>
      </c>
      <c r="K62" s="63">
        <v>1</v>
      </c>
      <c r="L62" s="63"/>
      <c r="M62" s="63">
        <v>1</v>
      </c>
      <c r="N62" s="63"/>
      <c r="O62" s="49"/>
      <c r="P62" s="83" t="s">
        <v>74</v>
      </c>
      <c r="Q62" s="83" t="s">
        <v>109</v>
      </c>
    </row>
    <row r="63" spans="1:17" ht="12" customHeight="1">
      <c r="A63" s="110">
        <v>59</v>
      </c>
      <c r="B63" s="66" t="s">
        <v>235</v>
      </c>
      <c r="C63" s="6" t="s">
        <v>244</v>
      </c>
      <c r="D63" s="6" t="s">
        <v>248</v>
      </c>
      <c r="E63" s="7" t="s">
        <v>208</v>
      </c>
      <c r="F63" s="47" t="s">
        <v>0</v>
      </c>
      <c r="G63" s="7">
        <v>1</v>
      </c>
      <c r="H63" s="62">
        <v>1</v>
      </c>
      <c r="I63" s="63">
        <v>1</v>
      </c>
      <c r="J63" s="63"/>
      <c r="K63" s="63">
        <v>1</v>
      </c>
      <c r="L63" s="63"/>
      <c r="M63" s="63">
        <v>1</v>
      </c>
      <c r="N63" s="63"/>
      <c r="O63" s="49"/>
      <c r="P63" s="83" t="s">
        <v>112</v>
      </c>
      <c r="Q63" s="83" t="s">
        <v>112</v>
      </c>
    </row>
    <row r="64" spans="1:17" ht="12" customHeight="1">
      <c r="A64" s="110">
        <v>60</v>
      </c>
      <c r="B64" s="66" t="s">
        <v>235</v>
      </c>
      <c r="C64" s="6" t="s">
        <v>242</v>
      </c>
      <c r="D64" s="6" t="s">
        <v>248</v>
      </c>
      <c r="E64" s="7" t="s">
        <v>208</v>
      </c>
      <c r="F64" s="47" t="s">
        <v>0</v>
      </c>
      <c r="G64" s="7">
        <v>1</v>
      </c>
      <c r="H64" s="62">
        <v>1</v>
      </c>
      <c r="I64" s="63"/>
      <c r="J64" s="63">
        <v>1</v>
      </c>
      <c r="K64" s="63">
        <v>1</v>
      </c>
      <c r="L64" s="63">
        <v>1</v>
      </c>
      <c r="M64" s="63">
        <v>1</v>
      </c>
      <c r="N64" s="63"/>
      <c r="O64" s="49"/>
      <c r="P64" s="83" t="s">
        <v>101</v>
      </c>
      <c r="Q64" s="83" t="s">
        <v>278</v>
      </c>
    </row>
    <row r="65" spans="1:17" ht="12" customHeight="1">
      <c r="A65" s="110">
        <v>61</v>
      </c>
      <c r="B65" s="66" t="s">
        <v>235</v>
      </c>
      <c r="C65" s="6" t="s">
        <v>242</v>
      </c>
      <c r="D65" s="6" t="s">
        <v>249</v>
      </c>
      <c r="E65" s="7" t="s">
        <v>208</v>
      </c>
      <c r="F65" s="47" t="s">
        <v>89</v>
      </c>
      <c r="G65" s="7">
        <v>1</v>
      </c>
      <c r="H65" s="62">
        <v>1</v>
      </c>
      <c r="I65" s="63"/>
      <c r="J65" s="63">
        <v>1</v>
      </c>
      <c r="K65" s="63">
        <v>1</v>
      </c>
      <c r="L65" s="63"/>
      <c r="M65" s="63">
        <v>1</v>
      </c>
      <c r="N65" s="63"/>
      <c r="O65" s="49"/>
      <c r="P65" s="83" t="s">
        <v>99</v>
      </c>
      <c r="Q65" s="83" t="s">
        <v>278</v>
      </c>
    </row>
    <row r="66" spans="1:17" ht="12" customHeight="1">
      <c r="A66" s="110">
        <v>62</v>
      </c>
      <c r="B66" s="66" t="s">
        <v>235</v>
      </c>
      <c r="C66" s="6" t="s">
        <v>244</v>
      </c>
      <c r="D66" s="6" t="s">
        <v>247</v>
      </c>
      <c r="E66" s="7" t="s">
        <v>208</v>
      </c>
      <c r="F66" s="47" t="s">
        <v>0</v>
      </c>
      <c r="G66" s="7"/>
      <c r="H66" s="62"/>
      <c r="I66" s="63"/>
      <c r="J66" s="63"/>
      <c r="K66" s="63"/>
      <c r="L66" s="63"/>
      <c r="M66" s="63"/>
      <c r="N66" s="63"/>
      <c r="O66" s="49"/>
      <c r="P66" s="83" t="s">
        <v>101</v>
      </c>
      <c r="Q66" s="83" t="s">
        <v>109</v>
      </c>
    </row>
    <row r="67" spans="1:17" ht="12" customHeight="1">
      <c r="A67" s="110">
        <v>63</v>
      </c>
      <c r="B67" s="66" t="s">
        <v>235</v>
      </c>
      <c r="C67" s="6" t="s">
        <v>243</v>
      </c>
      <c r="D67" s="6" t="s">
        <v>249</v>
      </c>
      <c r="E67" s="7" t="s">
        <v>208</v>
      </c>
      <c r="F67" s="47" t="s">
        <v>0</v>
      </c>
      <c r="G67" s="7">
        <v>1</v>
      </c>
      <c r="H67" s="62">
        <v>1</v>
      </c>
      <c r="I67" s="63"/>
      <c r="J67" s="63">
        <v>1</v>
      </c>
      <c r="K67" s="63">
        <v>1</v>
      </c>
      <c r="L67" s="63"/>
      <c r="M67" s="63">
        <v>1</v>
      </c>
      <c r="N67" s="63"/>
      <c r="O67" s="49"/>
      <c r="P67" s="83" t="s">
        <v>99</v>
      </c>
      <c r="Q67" s="83" t="s">
        <v>108</v>
      </c>
    </row>
    <row r="68" spans="1:17" ht="12" customHeight="1">
      <c r="A68" s="110">
        <v>64</v>
      </c>
      <c r="B68" s="66" t="s">
        <v>50</v>
      </c>
      <c r="C68" s="6" t="s">
        <v>245</v>
      </c>
      <c r="D68" s="6" t="s">
        <v>90</v>
      </c>
      <c r="E68" s="7" t="s">
        <v>208</v>
      </c>
      <c r="F68" s="47" t="s">
        <v>89</v>
      </c>
      <c r="G68" s="7">
        <v>1</v>
      </c>
      <c r="H68" s="62">
        <v>1</v>
      </c>
      <c r="I68" s="63"/>
      <c r="J68" s="63">
        <v>1</v>
      </c>
      <c r="K68" s="63">
        <v>1</v>
      </c>
      <c r="L68" s="63"/>
      <c r="M68" s="63">
        <v>1</v>
      </c>
      <c r="N68" s="63"/>
      <c r="O68" s="49"/>
      <c r="P68" s="83" t="s">
        <v>100</v>
      </c>
      <c r="Q68" s="83" t="s">
        <v>112</v>
      </c>
    </row>
    <row r="69" spans="1:17" ht="12" customHeight="1">
      <c r="A69" s="110">
        <v>65</v>
      </c>
      <c r="B69" s="66" t="s">
        <v>235</v>
      </c>
      <c r="C69" s="6" t="s">
        <v>243</v>
      </c>
      <c r="D69" s="6" t="s">
        <v>249</v>
      </c>
      <c r="E69" s="7" t="s">
        <v>208</v>
      </c>
      <c r="F69" s="47" t="s">
        <v>89</v>
      </c>
      <c r="G69" s="7">
        <v>1</v>
      </c>
      <c r="H69" s="62">
        <v>1</v>
      </c>
      <c r="I69" s="63"/>
      <c r="J69" s="63">
        <v>1</v>
      </c>
      <c r="K69" s="63">
        <v>1</v>
      </c>
      <c r="L69" s="63"/>
      <c r="M69" s="63">
        <v>1</v>
      </c>
      <c r="N69" s="63"/>
      <c r="O69" s="49"/>
      <c r="P69" s="83" t="s">
        <v>99</v>
      </c>
      <c r="Q69" s="83" t="s">
        <v>108</v>
      </c>
    </row>
    <row r="70" spans="1:17" ht="12" customHeight="1">
      <c r="A70" s="110">
        <v>66</v>
      </c>
      <c r="B70" s="66" t="s">
        <v>235</v>
      </c>
      <c r="C70" s="6" t="s">
        <v>242</v>
      </c>
      <c r="D70" s="6" t="s">
        <v>250</v>
      </c>
      <c r="E70" s="7" t="s">
        <v>208</v>
      </c>
      <c r="F70" s="47" t="s">
        <v>89</v>
      </c>
      <c r="G70" s="7">
        <v>1</v>
      </c>
      <c r="H70" s="62">
        <v>1</v>
      </c>
      <c r="I70" s="63"/>
      <c r="J70" s="63">
        <v>1</v>
      </c>
      <c r="K70" s="63">
        <v>1</v>
      </c>
      <c r="L70" s="63">
        <v>1</v>
      </c>
      <c r="M70" s="63">
        <v>1</v>
      </c>
      <c r="N70" s="63">
        <v>1</v>
      </c>
      <c r="O70" s="49">
        <v>1</v>
      </c>
      <c r="P70" s="83" t="s">
        <v>50</v>
      </c>
      <c r="Q70" s="83" t="s">
        <v>114</v>
      </c>
    </row>
    <row r="71" spans="1:17" ht="12" customHeight="1">
      <c r="A71" s="110">
        <v>67</v>
      </c>
      <c r="B71" s="66" t="s">
        <v>235</v>
      </c>
      <c r="C71" s="6" t="s">
        <v>242</v>
      </c>
      <c r="D71" s="6" t="s">
        <v>248</v>
      </c>
      <c r="E71" s="7" t="s">
        <v>208</v>
      </c>
      <c r="F71" s="47" t="s">
        <v>0</v>
      </c>
      <c r="G71" s="7">
        <v>1</v>
      </c>
      <c r="H71" s="62"/>
      <c r="I71" s="63"/>
      <c r="J71" s="63"/>
      <c r="K71" s="63">
        <v>1</v>
      </c>
      <c r="L71" s="63"/>
      <c r="M71" s="63">
        <v>1</v>
      </c>
      <c r="N71" s="63"/>
      <c r="O71" s="49"/>
      <c r="P71" s="83" t="s">
        <v>50</v>
      </c>
      <c r="Q71" s="83" t="s">
        <v>108</v>
      </c>
    </row>
    <row r="72" spans="1:17" ht="12" customHeight="1">
      <c r="A72" s="110">
        <v>68</v>
      </c>
      <c r="B72" s="66" t="s">
        <v>235</v>
      </c>
      <c r="C72" s="6" t="s">
        <v>243</v>
      </c>
      <c r="D72" s="6" t="s">
        <v>251</v>
      </c>
      <c r="E72" s="7" t="s">
        <v>208</v>
      </c>
      <c r="F72" s="47" t="s">
        <v>89</v>
      </c>
      <c r="G72" s="7">
        <v>1</v>
      </c>
      <c r="H72" s="62">
        <v>1</v>
      </c>
      <c r="I72" s="63"/>
      <c r="J72" s="63">
        <v>1</v>
      </c>
      <c r="K72" s="63">
        <v>1</v>
      </c>
      <c r="L72" s="63"/>
      <c r="M72" s="63">
        <v>1</v>
      </c>
      <c r="N72" s="63"/>
      <c r="O72" s="49">
        <v>1</v>
      </c>
      <c r="P72" s="83" t="s">
        <v>100</v>
      </c>
      <c r="Q72" s="83" t="s">
        <v>279</v>
      </c>
    </row>
    <row r="73" spans="1:17" ht="12" customHeight="1">
      <c r="A73" s="110">
        <v>69</v>
      </c>
      <c r="B73" s="66" t="s">
        <v>235</v>
      </c>
      <c r="C73" s="6" t="s">
        <v>245</v>
      </c>
      <c r="D73" s="6" t="s">
        <v>247</v>
      </c>
      <c r="E73" s="7" t="s">
        <v>208</v>
      </c>
      <c r="F73" s="47" t="s">
        <v>0</v>
      </c>
      <c r="G73" s="7">
        <v>1</v>
      </c>
      <c r="H73" s="62">
        <v>1</v>
      </c>
      <c r="I73" s="63">
        <v>1</v>
      </c>
      <c r="J73" s="63">
        <v>1</v>
      </c>
      <c r="K73" s="63">
        <v>1</v>
      </c>
      <c r="L73" s="63">
        <v>1</v>
      </c>
      <c r="M73" s="63">
        <v>1</v>
      </c>
      <c r="N73" s="63">
        <v>1</v>
      </c>
      <c r="O73" s="49">
        <v>1</v>
      </c>
      <c r="P73" s="83" t="s">
        <v>74</v>
      </c>
      <c r="Q73" s="83" t="s">
        <v>114</v>
      </c>
    </row>
    <row r="74" spans="1:17" ht="12" customHeight="1">
      <c r="A74" s="110">
        <v>70</v>
      </c>
      <c r="B74" s="66" t="s">
        <v>235</v>
      </c>
      <c r="C74" s="6" t="s">
        <v>244</v>
      </c>
      <c r="D74" s="6" t="s">
        <v>248</v>
      </c>
      <c r="E74" s="7" t="s">
        <v>208</v>
      </c>
      <c r="F74" s="47" t="s">
        <v>0</v>
      </c>
      <c r="G74" s="7">
        <v>1</v>
      </c>
      <c r="H74" s="62">
        <v>1</v>
      </c>
      <c r="I74" s="63">
        <v>1</v>
      </c>
      <c r="J74" s="63">
        <v>1</v>
      </c>
      <c r="K74" s="63">
        <v>1</v>
      </c>
      <c r="L74" s="63"/>
      <c r="M74" s="63">
        <v>1</v>
      </c>
      <c r="N74" s="63"/>
      <c r="O74" s="49">
        <v>1</v>
      </c>
      <c r="P74" s="83" t="s">
        <v>71</v>
      </c>
      <c r="Q74" s="83" t="s">
        <v>50</v>
      </c>
    </row>
    <row r="75" spans="1:17" ht="12" customHeight="1">
      <c r="A75" s="110">
        <v>71</v>
      </c>
      <c r="B75" s="66" t="s">
        <v>235</v>
      </c>
      <c r="C75" s="6" t="s">
        <v>244</v>
      </c>
      <c r="D75" s="6" t="s">
        <v>247</v>
      </c>
      <c r="E75" s="7" t="s">
        <v>208</v>
      </c>
      <c r="F75" s="47" t="s">
        <v>0</v>
      </c>
      <c r="G75" s="7">
        <v>1</v>
      </c>
      <c r="H75" s="62">
        <v>1</v>
      </c>
      <c r="I75" s="63">
        <v>1</v>
      </c>
      <c r="J75" s="63"/>
      <c r="K75" s="63">
        <v>1</v>
      </c>
      <c r="L75" s="63"/>
      <c r="M75" s="63">
        <v>1</v>
      </c>
      <c r="N75" s="63">
        <v>1</v>
      </c>
      <c r="O75" s="49"/>
      <c r="P75" s="83" t="s">
        <v>71</v>
      </c>
      <c r="Q75" s="83" t="s">
        <v>112</v>
      </c>
    </row>
    <row r="76" spans="1:17" ht="12" customHeight="1">
      <c r="A76" s="110">
        <v>72</v>
      </c>
      <c r="B76" s="66" t="s">
        <v>235</v>
      </c>
      <c r="C76" s="6" t="s">
        <v>244</v>
      </c>
      <c r="D76" s="6" t="s">
        <v>248</v>
      </c>
      <c r="E76" s="7" t="s">
        <v>208</v>
      </c>
      <c r="F76" s="47" t="s">
        <v>89</v>
      </c>
      <c r="G76" s="7"/>
      <c r="H76" s="62"/>
      <c r="I76" s="63"/>
      <c r="J76" s="63"/>
      <c r="K76" s="63"/>
      <c r="L76" s="63"/>
      <c r="M76" s="63"/>
      <c r="N76" s="63"/>
      <c r="O76" s="49"/>
      <c r="P76" s="83" t="s">
        <v>100</v>
      </c>
      <c r="Q76" s="83" t="s">
        <v>50</v>
      </c>
    </row>
    <row r="77" spans="1:17" ht="12" customHeight="1">
      <c r="A77" s="110">
        <v>73</v>
      </c>
      <c r="B77" s="66" t="s">
        <v>235</v>
      </c>
      <c r="C77" s="6" t="s">
        <v>244</v>
      </c>
      <c r="D77" s="6" t="s">
        <v>247</v>
      </c>
      <c r="E77" s="7" t="s">
        <v>208</v>
      </c>
      <c r="F77" s="47" t="s">
        <v>0</v>
      </c>
      <c r="G77" s="7">
        <v>1</v>
      </c>
      <c r="H77" s="62">
        <v>1</v>
      </c>
      <c r="I77" s="63">
        <v>1</v>
      </c>
      <c r="J77" s="63">
        <v>1</v>
      </c>
      <c r="K77" s="63">
        <v>1</v>
      </c>
      <c r="L77" s="63"/>
      <c r="M77" s="63">
        <v>1</v>
      </c>
      <c r="N77" s="63"/>
      <c r="O77" s="49"/>
      <c r="P77" s="83" t="s">
        <v>50</v>
      </c>
      <c r="Q77" s="83" t="s">
        <v>50</v>
      </c>
    </row>
    <row r="78" spans="1:17" ht="12" customHeight="1">
      <c r="A78" s="110">
        <v>74</v>
      </c>
      <c r="B78" s="66" t="s">
        <v>235</v>
      </c>
      <c r="C78" s="6" t="s">
        <v>244</v>
      </c>
      <c r="D78" s="6" t="s">
        <v>248</v>
      </c>
      <c r="E78" s="7" t="s">
        <v>208</v>
      </c>
      <c r="F78" s="47" t="s">
        <v>0</v>
      </c>
      <c r="G78" s="7">
        <v>1</v>
      </c>
      <c r="H78" s="62"/>
      <c r="I78" s="63"/>
      <c r="J78" s="63">
        <v>1</v>
      </c>
      <c r="K78" s="63">
        <v>1</v>
      </c>
      <c r="L78" s="63"/>
      <c r="M78" s="63">
        <v>1</v>
      </c>
      <c r="N78" s="63"/>
      <c r="O78" s="49">
        <v>1</v>
      </c>
      <c r="P78" s="83" t="s">
        <v>114</v>
      </c>
      <c r="Q78" s="83" t="s">
        <v>114</v>
      </c>
    </row>
    <row r="79" spans="1:17" ht="12" customHeight="1">
      <c r="A79" s="110">
        <v>75</v>
      </c>
      <c r="B79" s="66" t="s">
        <v>235</v>
      </c>
      <c r="C79" s="6" t="s">
        <v>244</v>
      </c>
      <c r="D79" s="6" t="s">
        <v>247</v>
      </c>
      <c r="E79" s="7" t="s">
        <v>208</v>
      </c>
      <c r="F79" s="47" t="s">
        <v>0</v>
      </c>
      <c r="G79" s="7">
        <v>1</v>
      </c>
      <c r="H79" s="62"/>
      <c r="I79" s="63"/>
      <c r="J79" s="63">
        <v>1</v>
      </c>
      <c r="K79" s="63">
        <v>1</v>
      </c>
      <c r="L79" s="63"/>
      <c r="M79" s="63">
        <v>1</v>
      </c>
      <c r="N79" s="63"/>
      <c r="O79" s="49"/>
      <c r="P79" s="83" t="s">
        <v>101</v>
      </c>
      <c r="Q79" s="83" t="s">
        <v>114</v>
      </c>
    </row>
    <row r="80" spans="1:17" ht="12" customHeight="1">
      <c r="A80" s="110">
        <v>76</v>
      </c>
      <c r="B80" s="66" t="s">
        <v>235</v>
      </c>
      <c r="C80" s="6" t="s">
        <v>245</v>
      </c>
      <c r="D80" s="6" t="s">
        <v>247</v>
      </c>
      <c r="E80" s="7" t="s">
        <v>208</v>
      </c>
      <c r="F80" s="47" t="s">
        <v>89</v>
      </c>
      <c r="G80" s="7">
        <v>1</v>
      </c>
      <c r="H80" s="62">
        <v>1</v>
      </c>
      <c r="I80" s="63">
        <v>1</v>
      </c>
      <c r="J80" s="63">
        <v>1</v>
      </c>
      <c r="K80" s="63">
        <v>1</v>
      </c>
      <c r="L80" s="63">
        <v>1</v>
      </c>
      <c r="M80" s="63">
        <v>1</v>
      </c>
      <c r="N80" s="63"/>
      <c r="O80" s="49"/>
      <c r="P80" s="83" t="s">
        <v>50</v>
      </c>
      <c r="Q80" s="83" t="s">
        <v>50</v>
      </c>
    </row>
    <row r="81" spans="1:17" ht="12" customHeight="1">
      <c r="A81" s="110">
        <v>77</v>
      </c>
      <c r="B81" s="66" t="s">
        <v>235</v>
      </c>
      <c r="C81" s="6" t="s">
        <v>245</v>
      </c>
      <c r="D81" s="6" t="s">
        <v>249</v>
      </c>
      <c r="E81" s="7" t="s">
        <v>208</v>
      </c>
      <c r="F81" s="47" t="s">
        <v>0</v>
      </c>
      <c r="G81" s="7">
        <v>1</v>
      </c>
      <c r="H81" s="62">
        <v>1</v>
      </c>
      <c r="I81" s="63">
        <v>1</v>
      </c>
      <c r="J81" s="63">
        <v>1</v>
      </c>
      <c r="K81" s="63">
        <v>1</v>
      </c>
      <c r="L81" s="63"/>
      <c r="M81" s="63">
        <v>1</v>
      </c>
      <c r="N81" s="63"/>
      <c r="O81" s="49"/>
      <c r="P81" s="83" t="s">
        <v>50</v>
      </c>
      <c r="Q81" s="83" t="s">
        <v>50</v>
      </c>
    </row>
    <row r="82" spans="1:17" ht="12" customHeight="1">
      <c r="A82" s="110">
        <v>78</v>
      </c>
      <c r="B82" s="66" t="s">
        <v>235</v>
      </c>
      <c r="C82" s="6" t="s">
        <v>243</v>
      </c>
      <c r="D82" s="6" t="s">
        <v>249</v>
      </c>
      <c r="E82" s="7" t="s">
        <v>208</v>
      </c>
      <c r="F82" s="47" t="s">
        <v>89</v>
      </c>
      <c r="G82" s="7">
        <v>1</v>
      </c>
      <c r="H82" s="62">
        <v>1</v>
      </c>
      <c r="I82" s="63">
        <v>1</v>
      </c>
      <c r="J82" s="63">
        <v>1</v>
      </c>
      <c r="K82" s="63">
        <v>1</v>
      </c>
      <c r="L82" s="63"/>
      <c r="M82" s="63">
        <v>1</v>
      </c>
      <c r="N82" s="63">
        <v>1</v>
      </c>
      <c r="O82" s="49"/>
      <c r="P82" s="83" t="s">
        <v>101</v>
      </c>
      <c r="Q82" s="83" t="s">
        <v>50</v>
      </c>
    </row>
    <row r="83" spans="1:17" ht="12" customHeight="1">
      <c r="A83" s="110">
        <v>79</v>
      </c>
      <c r="B83" s="66" t="s">
        <v>235</v>
      </c>
      <c r="C83" s="6" t="s">
        <v>244</v>
      </c>
      <c r="D83" s="6" t="s">
        <v>247</v>
      </c>
      <c r="E83" s="7" t="s">
        <v>208</v>
      </c>
      <c r="F83" s="47" t="s">
        <v>0</v>
      </c>
      <c r="G83" s="7">
        <v>1</v>
      </c>
      <c r="H83" s="62">
        <v>1</v>
      </c>
      <c r="I83" s="63">
        <v>1</v>
      </c>
      <c r="J83" s="63">
        <v>1</v>
      </c>
      <c r="K83" s="63">
        <v>1</v>
      </c>
      <c r="L83" s="63"/>
      <c r="M83" s="63">
        <v>1</v>
      </c>
      <c r="N83" s="63"/>
      <c r="O83" s="49"/>
      <c r="P83" s="83" t="s">
        <v>101</v>
      </c>
      <c r="Q83" s="83" t="s">
        <v>50</v>
      </c>
    </row>
    <row r="84" spans="1:17" ht="12" customHeight="1">
      <c r="A84" s="110">
        <v>80</v>
      </c>
      <c r="B84" s="66" t="s">
        <v>235</v>
      </c>
      <c r="C84" s="6" t="s">
        <v>244</v>
      </c>
      <c r="D84" s="6" t="s">
        <v>247</v>
      </c>
      <c r="E84" s="7" t="s">
        <v>208</v>
      </c>
      <c r="F84" s="47" t="s">
        <v>89</v>
      </c>
      <c r="G84" s="7">
        <v>1</v>
      </c>
      <c r="H84" s="62">
        <v>1</v>
      </c>
      <c r="I84" s="63">
        <v>1</v>
      </c>
      <c r="J84" s="63">
        <v>1</v>
      </c>
      <c r="K84" s="63">
        <v>1</v>
      </c>
      <c r="L84" s="63">
        <v>1</v>
      </c>
      <c r="M84" s="63">
        <v>1</v>
      </c>
      <c r="N84" s="63">
        <v>1</v>
      </c>
      <c r="O84" s="49"/>
      <c r="P84" s="83" t="s">
        <v>50</v>
      </c>
      <c r="Q84" s="83" t="s">
        <v>50</v>
      </c>
    </row>
    <row r="85" spans="1:17" ht="12" customHeight="1">
      <c r="A85" s="110">
        <v>81</v>
      </c>
      <c r="B85" s="66" t="s">
        <v>50</v>
      </c>
      <c r="C85" s="6" t="s">
        <v>245</v>
      </c>
      <c r="D85" s="6" t="s">
        <v>90</v>
      </c>
      <c r="E85" s="7" t="s">
        <v>208</v>
      </c>
      <c r="F85" s="47" t="s">
        <v>89</v>
      </c>
      <c r="G85" s="7">
        <v>1</v>
      </c>
      <c r="H85" s="62">
        <v>1</v>
      </c>
      <c r="I85" s="63"/>
      <c r="J85" s="63">
        <v>1</v>
      </c>
      <c r="K85" s="63">
        <v>1</v>
      </c>
      <c r="L85" s="63"/>
      <c r="M85" s="63">
        <v>1</v>
      </c>
      <c r="N85" s="63"/>
      <c r="O85" s="49"/>
      <c r="P85" s="83" t="s">
        <v>100</v>
      </c>
      <c r="Q85" s="83" t="s">
        <v>112</v>
      </c>
    </row>
    <row r="86" spans="1:17" ht="12" customHeight="1">
      <c r="A86" s="110">
        <v>82</v>
      </c>
      <c r="B86" s="66" t="s">
        <v>236</v>
      </c>
      <c r="C86" s="6" t="s">
        <v>243</v>
      </c>
      <c r="D86" s="6" t="s">
        <v>248</v>
      </c>
      <c r="E86" s="7" t="s">
        <v>208</v>
      </c>
      <c r="F86" s="47" t="s">
        <v>89</v>
      </c>
      <c r="G86" s="7">
        <v>1</v>
      </c>
      <c r="H86" s="62">
        <v>1</v>
      </c>
      <c r="I86" s="63"/>
      <c r="J86" s="63">
        <v>1</v>
      </c>
      <c r="K86" s="63">
        <v>1</v>
      </c>
      <c r="L86" s="63">
        <v>1</v>
      </c>
      <c r="M86" s="63">
        <v>1</v>
      </c>
      <c r="N86" s="63">
        <v>1</v>
      </c>
      <c r="O86" s="49">
        <v>1</v>
      </c>
      <c r="P86" s="83" t="s">
        <v>71</v>
      </c>
      <c r="Q86" s="83" t="s">
        <v>108</v>
      </c>
    </row>
    <row r="87" spans="1:17" ht="12" customHeight="1">
      <c r="A87" s="110">
        <v>83</v>
      </c>
      <c r="B87" s="66" t="s">
        <v>236</v>
      </c>
      <c r="C87" s="6" t="s">
        <v>243</v>
      </c>
      <c r="D87" s="6" t="s">
        <v>249</v>
      </c>
      <c r="E87" s="7" t="s">
        <v>208</v>
      </c>
      <c r="F87" s="47" t="s">
        <v>89</v>
      </c>
      <c r="G87" s="7">
        <v>1</v>
      </c>
      <c r="H87" s="62">
        <v>1</v>
      </c>
      <c r="I87" s="63">
        <v>1</v>
      </c>
      <c r="J87" s="63">
        <v>1</v>
      </c>
      <c r="K87" s="63">
        <v>1</v>
      </c>
      <c r="L87" s="63"/>
      <c r="M87" s="63">
        <v>1</v>
      </c>
      <c r="N87" s="63"/>
      <c r="O87" s="49"/>
      <c r="P87" s="83" t="s">
        <v>100</v>
      </c>
      <c r="Q87" s="83" t="s">
        <v>108</v>
      </c>
    </row>
    <row r="88" spans="1:17" ht="12" customHeight="1">
      <c r="A88" s="110">
        <v>84</v>
      </c>
      <c r="B88" s="66" t="s">
        <v>237</v>
      </c>
      <c r="C88" s="6" t="s">
        <v>244</v>
      </c>
      <c r="D88" s="6" t="s">
        <v>251</v>
      </c>
      <c r="E88" s="7" t="s">
        <v>208</v>
      </c>
      <c r="F88" s="47" t="s">
        <v>89</v>
      </c>
      <c r="G88" s="7">
        <v>1</v>
      </c>
      <c r="H88" s="62">
        <v>1</v>
      </c>
      <c r="I88" s="63">
        <v>1</v>
      </c>
      <c r="J88" s="63">
        <v>1</v>
      </c>
      <c r="K88" s="63">
        <v>1</v>
      </c>
      <c r="L88" s="63"/>
      <c r="M88" s="63">
        <v>1</v>
      </c>
      <c r="N88" s="63"/>
      <c r="O88" s="49"/>
      <c r="P88" s="83" t="s">
        <v>100</v>
      </c>
      <c r="Q88" s="83" t="s">
        <v>108</v>
      </c>
    </row>
    <row r="89" spans="1:17" ht="12" customHeight="1">
      <c r="A89" s="110">
        <v>85</v>
      </c>
      <c r="B89" s="66" t="s">
        <v>236</v>
      </c>
      <c r="C89" s="6" t="s">
        <v>243</v>
      </c>
      <c r="D89" s="6" t="s">
        <v>249</v>
      </c>
      <c r="E89" s="7" t="s">
        <v>208</v>
      </c>
      <c r="F89" s="47" t="s">
        <v>0</v>
      </c>
      <c r="G89" s="7"/>
      <c r="H89" s="62"/>
      <c r="I89" s="63"/>
      <c r="J89" s="63"/>
      <c r="K89" s="63"/>
      <c r="L89" s="63"/>
      <c r="M89" s="63"/>
      <c r="N89" s="63"/>
      <c r="O89" s="49"/>
      <c r="P89" s="83" t="s">
        <v>112</v>
      </c>
      <c r="Q89" s="83" t="s">
        <v>108</v>
      </c>
    </row>
    <row r="90" spans="1:17" ht="12" customHeight="1">
      <c r="A90" s="110">
        <v>86</v>
      </c>
      <c r="B90" s="66" t="s">
        <v>50</v>
      </c>
      <c r="C90" s="6" t="s">
        <v>242</v>
      </c>
      <c r="D90" s="6" t="s">
        <v>247</v>
      </c>
      <c r="E90" s="7" t="s">
        <v>208</v>
      </c>
      <c r="F90" s="47" t="s">
        <v>0</v>
      </c>
      <c r="G90" s="7"/>
      <c r="H90" s="62"/>
      <c r="I90" s="63"/>
      <c r="J90" s="63"/>
      <c r="K90" s="63"/>
      <c r="L90" s="63"/>
      <c r="M90" s="63"/>
      <c r="N90" s="63"/>
      <c r="O90" s="49"/>
      <c r="P90" s="83" t="s">
        <v>74</v>
      </c>
      <c r="Q90" s="83" t="s">
        <v>50</v>
      </c>
    </row>
    <row r="91" spans="1:17" ht="12" customHeight="1">
      <c r="A91" s="110">
        <v>87</v>
      </c>
      <c r="B91" s="66" t="s">
        <v>50</v>
      </c>
      <c r="C91" s="6" t="s">
        <v>242</v>
      </c>
      <c r="D91" s="6" t="s">
        <v>249</v>
      </c>
      <c r="E91" s="7" t="s">
        <v>208</v>
      </c>
      <c r="F91" s="47" t="s">
        <v>89</v>
      </c>
      <c r="G91" s="7"/>
      <c r="H91" s="62"/>
      <c r="I91" s="63"/>
      <c r="J91" s="63"/>
      <c r="K91" s="63"/>
      <c r="L91" s="63"/>
      <c r="M91" s="63"/>
      <c r="N91" s="63"/>
      <c r="O91" s="49"/>
      <c r="P91" s="83" t="s">
        <v>74</v>
      </c>
      <c r="Q91" s="83" t="s">
        <v>50</v>
      </c>
    </row>
    <row r="92" spans="1:17" ht="12" customHeight="1">
      <c r="A92" s="110">
        <v>88</v>
      </c>
      <c r="B92" s="66" t="s">
        <v>239</v>
      </c>
      <c r="C92" s="6" t="s">
        <v>243</v>
      </c>
      <c r="D92" s="6" t="s">
        <v>247</v>
      </c>
      <c r="E92" s="7" t="s">
        <v>208</v>
      </c>
      <c r="F92" s="47" t="s">
        <v>0</v>
      </c>
      <c r="G92" s="7">
        <v>1</v>
      </c>
      <c r="H92" s="62">
        <v>1</v>
      </c>
      <c r="I92" s="63"/>
      <c r="J92" s="63">
        <v>1</v>
      </c>
      <c r="K92" s="63">
        <v>1</v>
      </c>
      <c r="L92" s="63"/>
      <c r="M92" s="63"/>
      <c r="N92" s="63"/>
      <c r="O92" s="49"/>
      <c r="P92" s="83" t="s">
        <v>101</v>
      </c>
      <c r="Q92" s="83" t="s">
        <v>108</v>
      </c>
    </row>
    <row r="93" spans="1:17" ht="12" customHeight="1">
      <c r="A93" s="110">
        <v>89</v>
      </c>
      <c r="B93" s="66" t="s">
        <v>239</v>
      </c>
      <c r="C93" s="6" t="s">
        <v>243</v>
      </c>
      <c r="D93" s="6" t="s">
        <v>250</v>
      </c>
      <c r="E93" s="7" t="s">
        <v>208</v>
      </c>
      <c r="F93" s="47" t="s">
        <v>89</v>
      </c>
      <c r="G93" s="7">
        <v>1</v>
      </c>
      <c r="H93" s="62">
        <v>1</v>
      </c>
      <c r="I93" s="63"/>
      <c r="J93" s="63">
        <v>1</v>
      </c>
      <c r="K93" s="63">
        <v>1</v>
      </c>
      <c r="L93" s="63"/>
      <c r="M93" s="63">
        <v>1</v>
      </c>
      <c r="N93" s="63"/>
      <c r="O93" s="49"/>
      <c r="P93" s="83" t="s">
        <v>100</v>
      </c>
      <c r="Q93" s="83" t="s">
        <v>108</v>
      </c>
    </row>
    <row r="94" spans="1:17" ht="12" customHeight="1">
      <c r="A94" s="110">
        <v>90</v>
      </c>
      <c r="B94" s="66" t="s">
        <v>239</v>
      </c>
      <c r="C94" s="6" t="s">
        <v>243</v>
      </c>
      <c r="D94" s="6" t="s">
        <v>249</v>
      </c>
      <c r="E94" s="7" t="s">
        <v>208</v>
      </c>
      <c r="F94" s="47" t="s">
        <v>0</v>
      </c>
      <c r="G94" s="7"/>
      <c r="H94" s="62"/>
      <c r="I94" s="63"/>
      <c r="J94" s="63"/>
      <c r="K94" s="63"/>
      <c r="L94" s="63"/>
      <c r="M94" s="63"/>
      <c r="N94" s="63"/>
      <c r="O94" s="49"/>
      <c r="P94" s="83" t="s">
        <v>98</v>
      </c>
      <c r="Q94" s="83" t="s">
        <v>108</v>
      </c>
    </row>
    <row r="95" spans="1:17" ht="12" customHeight="1">
      <c r="A95" s="110">
        <v>91</v>
      </c>
      <c r="B95" s="66" t="s">
        <v>239</v>
      </c>
      <c r="C95" s="6" t="s">
        <v>243</v>
      </c>
      <c r="D95" s="6" t="s">
        <v>248</v>
      </c>
      <c r="E95" s="7" t="s">
        <v>208</v>
      </c>
      <c r="F95" s="47" t="s">
        <v>89</v>
      </c>
      <c r="G95" s="7"/>
      <c r="H95" s="62"/>
      <c r="I95" s="63"/>
      <c r="J95" s="63"/>
      <c r="K95" s="63"/>
      <c r="L95" s="63"/>
      <c r="M95" s="63"/>
      <c r="N95" s="63"/>
      <c r="O95" s="49"/>
      <c r="P95" s="83" t="s">
        <v>98</v>
      </c>
      <c r="Q95" s="83" t="s">
        <v>108</v>
      </c>
    </row>
    <row r="96" spans="1:17" ht="12" customHeight="1">
      <c r="A96" s="110">
        <v>92</v>
      </c>
      <c r="B96" s="66" t="s">
        <v>239</v>
      </c>
      <c r="C96" s="6" t="s">
        <v>244</v>
      </c>
      <c r="D96" s="6" t="s">
        <v>247</v>
      </c>
      <c r="E96" s="7" t="s">
        <v>208</v>
      </c>
      <c r="F96" s="47" t="s">
        <v>89</v>
      </c>
      <c r="G96" s="7">
        <v>1</v>
      </c>
      <c r="H96" s="62">
        <v>1</v>
      </c>
      <c r="I96" s="63"/>
      <c r="J96" s="63">
        <v>1</v>
      </c>
      <c r="K96" s="63">
        <v>1</v>
      </c>
      <c r="L96" s="63"/>
      <c r="M96" s="63">
        <v>1</v>
      </c>
      <c r="N96" s="63"/>
      <c r="O96" s="49"/>
      <c r="P96" s="83" t="s">
        <v>101</v>
      </c>
      <c r="Q96" s="83" t="s">
        <v>108</v>
      </c>
    </row>
    <row r="97" spans="1:17" ht="12" customHeight="1">
      <c r="A97" s="110">
        <v>93</v>
      </c>
      <c r="B97" s="66" t="s">
        <v>294</v>
      </c>
      <c r="C97" s="6" t="s">
        <v>242</v>
      </c>
      <c r="D97" s="6" t="s">
        <v>247</v>
      </c>
      <c r="E97" s="7" t="s">
        <v>208</v>
      </c>
      <c r="F97" s="47" t="s">
        <v>89</v>
      </c>
      <c r="G97" s="7">
        <v>1</v>
      </c>
      <c r="H97" s="62">
        <v>1</v>
      </c>
      <c r="I97" s="63"/>
      <c r="J97" s="63">
        <v>1</v>
      </c>
      <c r="K97" s="63">
        <v>1</v>
      </c>
      <c r="L97" s="63"/>
      <c r="M97" s="63"/>
      <c r="N97" s="63"/>
      <c r="O97" s="49"/>
      <c r="P97" s="83" t="s">
        <v>50</v>
      </c>
      <c r="Q97" s="83" t="s">
        <v>108</v>
      </c>
    </row>
    <row r="98" spans="1:17" ht="12" customHeight="1">
      <c r="A98" s="110">
        <v>94</v>
      </c>
      <c r="B98" s="66" t="s">
        <v>240</v>
      </c>
      <c r="C98" s="6" t="s">
        <v>245</v>
      </c>
      <c r="D98" s="6" t="s">
        <v>250</v>
      </c>
      <c r="E98" s="7" t="s">
        <v>208</v>
      </c>
      <c r="F98" s="47" t="s">
        <v>0</v>
      </c>
      <c r="G98" s="7">
        <v>1</v>
      </c>
      <c r="H98" s="62">
        <v>1</v>
      </c>
      <c r="I98" s="63"/>
      <c r="J98" s="63">
        <v>1</v>
      </c>
      <c r="K98" s="63">
        <v>1</v>
      </c>
      <c r="L98" s="63"/>
      <c r="M98" s="63">
        <v>1</v>
      </c>
      <c r="N98" s="63"/>
      <c r="O98" s="49"/>
      <c r="P98" s="83" t="s">
        <v>100</v>
      </c>
      <c r="Q98" s="83" t="s">
        <v>108</v>
      </c>
    </row>
    <row r="99" spans="1:17" ht="12" customHeight="1">
      <c r="A99" s="110">
        <v>95</v>
      </c>
      <c r="B99" s="66" t="s">
        <v>240</v>
      </c>
      <c r="C99" s="6" t="s">
        <v>90</v>
      </c>
      <c r="D99" s="6" t="s">
        <v>90</v>
      </c>
      <c r="E99" s="7" t="s">
        <v>208</v>
      </c>
      <c r="F99" s="47" t="s">
        <v>90</v>
      </c>
      <c r="G99" s="7">
        <v>1</v>
      </c>
      <c r="H99" s="62">
        <v>1</v>
      </c>
      <c r="I99" s="63"/>
      <c r="J99" s="63">
        <v>1</v>
      </c>
      <c r="K99" s="63">
        <v>1</v>
      </c>
      <c r="L99" s="63"/>
      <c r="M99" s="63">
        <v>1</v>
      </c>
      <c r="N99" s="63">
        <v>1</v>
      </c>
      <c r="O99" s="49">
        <v>1</v>
      </c>
      <c r="P99" s="83" t="s">
        <v>100</v>
      </c>
      <c r="Q99" s="83" t="s">
        <v>108</v>
      </c>
    </row>
    <row r="100" spans="1:17" ht="12" customHeight="1">
      <c r="A100" s="110">
        <v>96</v>
      </c>
      <c r="B100" s="66" t="s">
        <v>240</v>
      </c>
      <c r="C100" s="6" t="s">
        <v>244</v>
      </c>
      <c r="D100" s="6" t="s">
        <v>249</v>
      </c>
      <c r="E100" s="7" t="s">
        <v>208</v>
      </c>
      <c r="F100" s="47" t="s">
        <v>0</v>
      </c>
      <c r="G100" s="7">
        <v>1</v>
      </c>
      <c r="H100" s="62">
        <v>1</v>
      </c>
      <c r="I100" s="63"/>
      <c r="J100" s="63">
        <v>1</v>
      </c>
      <c r="K100" s="63">
        <v>1</v>
      </c>
      <c r="L100" s="63"/>
      <c r="M100" s="63">
        <v>1</v>
      </c>
      <c r="N100" s="63">
        <v>1</v>
      </c>
      <c r="O100" s="49">
        <v>1</v>
      </c>
      <c r="P100" s="83" t="s">
        <v>50</v>
      </c>
      <c r="Q100" s="83" t="s">
        <v>108</v>
      </c>
    </row>
    <row r="101" spans="1:17" ht="12" customHeight="1">
      <c r="A101" s="110">
        <v>97</v>
      </c>
      <c r="B101" s="66" t="s">
        <v>240</v>
      </c>
      <c r="C101" s="6" t="s">
        <v>244</v>
      </c>
      <c r="D101" s="6" t="s">
        <v>247</v>
      </c>
      <c r="E101" s="7" t="s">
        <v>208</v>
      </c>
      <c r="F101" s="47" t="s">
        <v>0</v>
      </c>
      <c r="G101" s="7">
        <v>1</v>
      </c>
      <c r="H101" s="62">
        <v>1</v>
      </c>
      <c r="I101" s="63"/>
      <c r="J101" s="63">
        <v>1</v>
      </c>
      <c r="K101" s="63">
        <v>1</v>
      </c>
      <c r="L101" s="63"/>
      <c r="M101" s="63"/>
      <c r="N101" s="63"/>
      <c r="O101" s="49"/>
      <c r="P101" s="83" t="s">
        <v>100</v>
      </c>
      <c r="Q101" s="83" t="s">
        <v>108</v>
      </c>
    </row>
    <row r="102" spans="1:17" ht="12" customHeight="1">
      <c r="A102" s="110">
        <v>98</v>
      </c>
      <c r="B102" s="66" t="s">
        <v>240</v>
      </c>
      <c r="C102" s="6" t="s">
        <v>90</v>
      </c>
      <c r="D102" s="6" t="s">
        <v>247</v>
      </c>
      <c r="E102" s="7" t="s">
        <v>208</v>
      </c>
      <c r="F102" s="47" t="s">
        <v>0</v>
      </c>
      <c r="G102" s="7"/>
      <c r="H102" s="62"/>
      <c r="I102" s="63"/>
      <c r="J102" s="63"/>
      <c r="K102" s="63"/>
      <c r="L102" s="63"/>
      <c r="M102" s="63"/>
      <c r="N102" s="63"/>
      <c r="O102" s="49"/>
      <c r="P102" s="83" t="s">
        <v>100</v>
      </c>
      <c r="Q102" s="83" t="s">
        <v>108</v>
      </c>
    </row>
    <row r="103" spans="1:17" ht="12" customHeight="1">
      <c r="A103" s="110">
        <v>99</v>
      </c>
      <c r="B103" s="66" t="s">
        <v>240</v>
      </c>
      <c r="C103" s="6" t="s">
        <v>90</v>
      </c>
      <c r="D103" s="6" t="s">
        <v>247</v>
      </c>
      <c r="E103" s="7" t="s">
        <v>208</v>
      </c>
      <c r="F103" s="47" t="s">
        <v>89</v>
      </c>
      <c r="G103" s="7">
        <v>1</v>
      </c>
      <c r="H103" s="62">
        <v>1</v>
      </c>
      <c r="I103" s="63"/>
      <c r="J103" s="63">
        <v>1</v>
      </c>
      <c r="K103" s="63">
        <v>1</v>
      </c>
      <c r="L103" s="63"/>
      <c r="M103" s="63"/>
      <c r="N103" s="63"/>
      <c r="O103" s="49"/>
      <c r="P103" s="83" t="s">
        <v>50</v>
      </c>
      <c r="Q103" s="83" t="s">
        <v>108</v>
      </c>
    </row>
    <row r="104" spans="1:17" ht="12" customHeight="1">
      <c r="A104" s="110">
        <v>100</v>
      </c>
      <c r="B104" s="66" t="s">
        <v>240</v>
      </c>
      <c r="C104" s="6" t="s">
        <v>244</v>
      </c>
      <c r="D104" s="6" t="s">
        <v>249</v>
      </c>
      <c r="E104" s="7" t="s">
        <v>208</v>
      </c>
      <c r="F104" s="47" t="s">
        <v>89</v>
      </c>
      <c r="G104" s="7">
        <v>1</v>
      </c>
      <c r="H104" s="62"/>
      <c r="I104" s="63"/>
      <c r="J104" s="63">
        <v>1</v>
      </c>
      <c r="K104" s="63">
        <v>1</v>
      </c>
      <c r="L104" s="63">
        <v>1</v>
      </c>
      <c r="M104" s="63">
        <v>1</v>
      </c>
      <c r="N104" s="63">
        <v>1</v>
      </c>
      <c r="O104" s="49">
        <v>1</v>
      </c>
      <c r="P104" s="83" t="s">
        <v>100</v>
      </c>
      <c r="Q104" s="83" t="s">
        <v>108</v>
      </c>
    </row>
    <row r="105" spans="1:17" ht="12" customHeight="1">
      <c r="A105" s="110">
        <v>101</v>
      </c>
      <c r="B105" s="66" t="s">
        <v>294</v>
      </c>
      <c r="C105" s="47" t="s">
        <v>243</v>
      </c>
      <c r="D105" s="6" t="s">
        <v>249</v>
      </c>
      <c r="E105" s="47" t="s">
        <v>208</v>
      </c>
      <c r="F105" s="47" t="s">
        <v>89</v>
      </c>
      <c r="G105" s="7"/>
      <c r="H105" s="62"/>
      <c r="I105" s="63"/>
      <c r="J105" s="63"/>
      <c r="K105" s="63"/>
      <c r="L105" s="63"/>
      <c r="M105" s="63"/>
      <c r="N105" s="63"/>
      <c r="O105" s="49"/>
      <c r="P105" s="83" t="s">
        <v>74</v>
      </c>
      <c r="Q105" s="83" t="s">
        <v>112</v>
      </c>
    </row>
    <row r="106" spans="1:17" ht="12" customHeight="1">
      <c r="A106" s="110">
        <v>102</v>
      </c>
      <c r="B106" s="66" t="s">
        <v>240</v>
      </c>
      <c r="C106" s="6" t="s">
        <v>244</v>
      </c>
      <c r="D106" s="6" t="s">
        <v>250</v>
      </c>
      <c r="E106" s="7" t="s">
        <v>208</v>
      </c>
      <c r="F106" s="47" t="s">
        <v>89</v>
      </c>
      <c r="G106" s="7">
        <v>1</v>
      </c>
      <c r="H106" s="62">
        <v>1</v>
      </c>
      <c r="I106" s="63"/>
      <c r="J106" s="63"/>
      <c r="K106" s="63">
        <v>1</v>
      </c>
      <c r="L106" s="63"/>
      <c r="M106" s="63">
        <v>1</v>
      </c>
      <c r="N106" s="63"/>
      <c r="O106" s="49"/>
      <c r="P106" s="83" t="s">
        <v>100</v>
      </c>
      <c r="Q106" s="83" t="s">
        <v>108</v>
      </c>
    </row>
    <row r="107" spans="1:17" ht="12" customHeight="1">
      <c r="A107" s="110">
        <v>103</v>
      </c>
      <c r="B107" s="66" t="s">
        <v>293</v>
      </c>
      <c r="C107" s="6" t="s">
        <v>244</v>
      </c>
      <c r="D107" s="6" t="s">
        <v>247</v>
      </c>
      <c r="E107" s="7" t="s">
        <v>208</v>
      </c>
      <c r="F107" s="47" t="s">
        <v>0</v>
      </c>
      <c r="G107" s="7">
        <v>1</v>
      </c>
      <c r="H107" s="62">
        <v>1</v>
      </c>
      <c r="I107" s="63"/>
      <c r="J107" s="63">
        <v>1</v>
      </c>
      <c r="K107" s="63">
        <v>1</v>
      </c>
      <c r="L107" s="63"/>
      <c r="M107" s="63">
        <v>1</v>
      </c>
      <c r="N107" s="63"/>
      <c r="O107" s="49"/>
      <c r="P107" s="83" t="s">
        <v>71</v>
      </c>
      <c r="Q107" s="83" t="s">
        <v>108</v>
      </c>
    </row>
    <row r="108" spans="1:17" ht="12" customHeight="1">
      <c r="A108" s="110">
        <v>104</v>
      </c>
      <c r="B108" s="66" t="s">
        <v>240</v>
      </c>
      <c r="C108" s="6" t="s">
        <v>244</v>
      </c>
      <c r="D108" s="6" t="s">
        <v>250</v>
      </c>
      <c r="E108" s="7" t="s">
        <v>208</v>
      </c>
      <c r="F108" s="47" t="s">
        <v>89</v>
      </c>
      <c r="G108" s="7">
        <v>1</v>
      </c>
      <c r="H108" s="62">
        <v>1</v>
      </c>
      <c r="I108" s="63"/>
      <c r="J108" s="63">
        <v>1</v>
      </c>
      <c r="K108" s="63">
        <v>1</v>
      </c>
      <c r="L108" s="63"/>
      <c r="M108" s="63">
        <v>1</v>
      </c>
      <c r="N108" s="63"/>
      <c r="O108" s="49"/>
      <c r="P108" s="83" t="s">
        <v>100</v>
      </c>
      <c r="Q108" s="83" t="s">
        <v>108</v>
      </c>
    </row>
    <row r="109" spans="1:17" ht="12" customHeight="1">
      <c r="A109" s="110">
        <v>105</v>
      </c>
      <c r="B109" s="66" t="s">
        <v>240</v>
      </c>
      <c r="C109" s="6" t="s">
        <v>244</v>
      </c>
      <c r="D109" s="6" t="s">
        <v>249</v>
      </c>
      <c r="E109" s="7" t="s">
        <v>208</v>
      </c>
      <c r="F109" s="47" t="s">
        <v>0</v>
      </c>
      <c r="G109" s="7">
        <v>1</v>
      </c>
      <c r="H109" s="62"/>
      <c r="I109" s="63"/>
      <c r="J109" s="63"/>
      <c r="K109" s="63">
        <v>1</v>
      </c>
      <c r="L109" s="63"/>
      <c r="M109" s="63">
        <v>1</v>
      </c>
      <c r="N109" s="63"/>
      <c r="O109" s="49"/>
      <c r="P109" s="83" t="s">
        <v>100</v>
      </c>
      <c r="Q109" s="83" t="s">
        <v>108</v>
      </c>
    </row>
    <row r="110" spans="1:17" ht="12" customHeight="1">
      <c r="A110" s="110">
        <v>106</v>
      </c>
      <c r="B110" s="66" t="s">
        <v>293</v>
      </c>
      <c r="C110" s="6" t="s">
        <v>243</v>
      </c>
      <c r="D110" s="6" t="s">
        <v>248</v>
      </c>
      <c r="E110" s="7" t="s">
        <v>208</v>
      </c>
      <c r="F110" s="47" t="s">
        <v>0</v>
      </c>
      <c r="G110" s="7">
        <v>1</v>
      </c>
      <c r="H110" s="62">
        <v>1</v>
      </c>
      <c r="I110" s="63"/>
      <c r="J110" s="63">
        <v>1</v>
      </c>
      <c r="K110" s="63">
        <v>1</v>
      </c>
      <c r="L110" s="63"/>
      <c r="M110" s="63"/>
      <c r="N110" s="63"/>
      <c r="O110" s="49"/>
      <c r="P110" s="83" t="s">
        <v>50</v>
      </c>
      <c r="Q110" s="83" t="s">
        <v>108</v>
      </c>
    </row>
    <row r="111" spans="1:17" ht="12" customHeight="1">
      <c r="A111" s="110">
        <v>107</v>
      </c>
      <c r="B111" s="66" t="s">
        <v>240</v>
      </c>
      <c r="C111" s="6" t="s">
        <v>244</v>
      </c>
      <c r="D111" s="6" t="s">
        <v>250</v>
      </c>
      <c r="E111" s="7" t="s">
        <v>208</v>
      </c>
      <c r="F111" s="47" t="s">
        <v>0</v>
      </c>
      <c r="G111" s="7">
        <v>1</v>
      </c>
      <c r="H111" s="62">
        <v>1</v>
      </c>
      <c r="I111" s="63"/>
      <c r="J111" s="63">
        <v>1</v>
      </c>
      <c r="K111" s="63">
        <v>1</v>
      </c>
      <c r="L111" s="63">
        <v>1</v>
      </c>
      <c r="M111" s="63">
        <v>1</v>
      </c>
      <c r="N111" s="63"/>
      <c r="O111" s="49"/>
      <c r="P111" s="83" t="s">
        <v>50</v>
      </c>
      <c r="Q111" s="83" t="s">
        <v>108</v>
      </c>
    </row>
    <row r="112" spans="1:17" ht="12" customHeight="1">
      <c r="A112" s="110">
        <v>108</v>
      </c>
      <c r="B112" s="66" t="s">
        <v>238</v>
      </c>
      <c r="C112" s="6" t="s">
        <v>244</v>
      </c>
      <c r="D112" s="6" t="s">
        <v>248</v>
      </c>
      <c r="E112" s="7" t="s">
        <v>209</v>
      </c>
      <c r="F112" s="47" t="s">
        <v>89</v>
      </c>
      <c r="G112" s="7">
        <v>1</v>
      </c>
      <c r="H112" s="62"/>
      <c r="I112" s="63"/>
      <c r="J112" s="63">
        <v>1</v>
      </c>
      <c r="K112" s="63">
        <v>1</v>
      </c>
      <c r="L112" s="63"/>
      <c r="M112" s="63"/>
      <c r="N112" s="63"/>
      <c r="O112" s="49">
        <v>1</v>
      </c>
      <c r="P112" s="83" t="s">
        <v>101</v>
      </c>
      <c r="Q112" s="83" t="s">
        <v>108</v>
      </c>
    </row>
    <row r="113" spans="1:17" ht="12" customHeight="1">
      <c r="A113" s="110">
        <v>109</v>
      </c>
      <c r="B113" s="66" t="s">
        <v>238</v>
      </c>
      <c r="C113" s="6" t="s">
        <v>244</v>
      </c>
      <c r="D113" s="6" t="s">
        <v>247</v>
      </c>
      <c r="E113" s="7" t="s">
        <v>209</v>
      </c>
      <c r="F113" s="47" t="s">
        <v>0</v>
      </c>
      <c r="G113" s="7">
        <v>1</v>
      </c>
      <c r="H113" s="62">
        <v>1</v>
      </c>
      <c r="I113" s="63"/>
      <c r="J113" s="63">
        <v>1</v>
      </c>
      <c r="K113" s="63">
        <v>1</v>
      </c>
      <c r="L113" s="63"/>
      <c r="M113" s="63">
        <v>1</v>
      </c>
      <c r="N113" s="63">
        <v>1</v>
      </c>
      <c r="O113" s="49">
        <v>1</v>
      </c>
      <c r="P113" s="83" t="s">
        <v>98</v>
      </c>
      <c r="Q113" s="83" t="s">
        <v>50</v>
      </c>
    </row>
    <row r="114" spans="1:17" ht="12" customHeight="1">
      <c r="A114" s="110">
        <v>110</v>
      </c>
      <c r="B114" s="66" t="s">
        <v>238</v>
      </c>
      <c r="C114" s="6" t="s">
        <v>245</v>
      </c>
      <c r="D114" s="6" t="s">
        <v>249</v>
      </c>
      <c r="E114" s="7" t="s">
        <v>209</v>
      </c>
      <c r="F114" s="47" t="s">
        <v>90</v>
      </c>
      <c r="G114" s="7">
        <v>1</v>
      </c>
      <c r="H114" s="62"/>
      <c r="I114" s="63"/>
      <c r="J114" s="63"/>
      <c r="K114" s="63">
        <v>1</v>
      </c>
      <c r="L114" s="63"/>
      <c r="M114" s="63">
        <v>1</v>
      </c>
      <c r="N114" s="63">
        <v>1</v>
      </c>
      <c r="O114" s="49">
        <v>1</v>
      </c>
      <c r="P114" s="83" t="s">
        <v>74</v>
      </c>
      <c r="Q114" s="83" t="s">
        <v>114</v>
      </c>
    </row>
    <row r="115" spans="1:17" ht="12" customHeight="1">
      <c r="A115" s="110">
        <v>111</v>
      </c>
      <c r="B115" s="66" t="s">
        <v>238</v>
      </c>
      <c r="C115" s="6" t="s">
        <v>243</v>
      </c>
      <c r="D115" s="6" t="s">
        <v>248</v>
      </c>
      <c r="E115" s="7" t="s">
        <v>209</v>
      </c>
      <c r="F115" s="47" t="s">
        <v>0</v>
      </c>
      <c r="G115" s="7"/>
      <c r="H115" s="62"/>
      <c r="I115" s="63"/>
      <c r="J115" s="63"/>
      <c r="K115" s="63"/>
      <c r="L115" s="63"/>
      <c r="M115" s="63"/>
      <c r="N115" s="63"/>
      <c r="O115" s="49"/>
      <c r="P115" s="83" t="s">
        <v>98</v>
      </c>
      <c r="Q115" s="83" t="s">
        <v>278</v>
      </c>
    </row>
    <row r="116" spans="1:17" ht="12" customHeight="1">
      <c r="A116" s="110">
        <v>112</v>
      </c>
      <c r="B116" s="66" t="s">
        <v>238</v>
      </c>
      <c r="C116" s="6" t="s">
        <v>243</v>
      </c>
      <c r="D116" s="6" t="s">
        <v>248</v>
      </c>
      <c r="E116" s="7" t="s">
        <v>209</v>
      </c>
      <c r="F116" s="47" t="s">
        <v>0</v>
      </c>
      <c r="G116" s="7">
        <v>1</v>
      </c>
      <c r="H116" s="62"/>
      <c r="I116" s="63">
        <v>1</v>
      </c>
      <c r="J116" s="63"/>
      <c r="K116" s="63">
        <v>1</v>
      </c>
      <c r="L116" s="63"/>
      <c r="M116" s="63"/>
      <c r="N116" s="63">
        <v>1</v>
      </c>
      <c r="O116" s="49"/>
      <c r="P116" s="83" t="s">
        <v>101</v>
      </c>
      <c r="Q116" s="83" t="s">
        <v>108</v>
      </c>
    </row>
    <row r="117" spans="1:17" ht="12" customHeight="1">
      <c r="A117" s="110">
        <v>113</v>
      </c>
      <c r="B117" s="66" t="s">
        <v>238</v>
      </c>
      <c r="C117" s="6" t="s">
        <v>90</v>
      </c>
      <c r="D117" s="6" t="s">
        <v>247</v>
      </c>
      <c r="E117" s="7" t="s">
        <v>209</v>
      </c>
      <c r="F117" s="47" t="s">
        <v>0</v>
      </c>
      <c r="G117" s="7">
        <v>1</v>
      </c>
      <c r="H117" s="62">
        <v>1</v>
      </c>
      <c r="I117" s="63"/>
      <c r="J117" s="63">
        <v>1</v>
      </c>
      <c r="K117" s="63">
        <v>1</v>
      </c>
      <c r="L117" s="63"/>
      <c r="M117" s="63">
        <v>1</v>
      </c>
      <c r="N117" s="63"/>
      <c r="O117" s="49">
        <v>1</v>
      </c>
      <c r="P117" s="83" t="s">
        <v>98</v>
      </c>
      <c r="Q117" s="83" t="s">
        <v>108</v>
      </c>
    </row>
    <row r="118" spans="1:17" ht="12" customHeight="1">
      <c r="A118" s="110">
        <v>114</v>
      </c>
      <c r="B118" s="66" t="s">
        <v>294</v>
      </c>
      <c r="C118" s="6" t="s">
        <v>243</v>
      </c>
      <c r="D118" s="6" t="s">
        <v>247</v>
      </c>
      <c r="E118" s="7" t="s">
        <v>209</v>
      </c>
      <c r="F118" s="47" t="s">
        <v>89</v>
      </c>
      <c r="G118" s="7">
        <v>1</v>
      </c>
      <c r="H118" s="62">
        <v>1</v>
      </c>
      <c r="I118" s="63"/>
      <c r="J118" s="63">
        <v>1</v>
      </c>
      <c r="K118" s="63">
        <v>1</v>
      </c>
      <c r="L118" s="63">
        <v>1</v>
      </c>
      <c r="M118" s="63">
        <v>1</v>
      </c>
      <c r="N118" s="63"/>
      <c r="O118" s="49">
        <v>1</v>
      </c>
      <c r="P118" s="83" t="s">
        <v>98</v>
      </c>
      <c r="Q118" s="83" t="s">
        <v>114</v>
      </c>
    </row>
    <row r="119" spans="1:17" ht="12" customHeight="1">
      <c r="A119" s="110">
        <v>115</v>
      </c>
      <c r="B119" s="66" t="s">
        <v>239</v>
      </c>
      <c r="C119" s="6" t="s">
        <v>243</v>
      </c>
      <c r="D119" s="6" t="s">
        <v>248</v>
      </c>
      <c r="E119" s="7" t="s">
        <v>209</v>
      </c>
      <c r="F119" s="47" t="s">
        <v>0</v>
      </c>
      <c r="G119" s="7">
        <v>1</v>
      </c>
      <c r="H119" s="62">
        <v>1</v>
      </c>
      <c r="I119" s="63"/>
      <c r="J119" s="63"/>
      <c r="K119" s="63"/>
      <c r="L119" s="63"/>
      <c r="M119" s="63"/>
      <c r="N119" s="63"/>
      <c r="O119" s="49"/>
      <c r="P119" s="83" t="s">
        <v>98</v>
      </c>
      <c r="Q119" s="83" t="s">
        <v>108</v>
      </c>
    </row>
    <row r="120" spans="1:17" ht="12" customHeight="1">
      <c r="A120" s="110">
        <v>116</v>
      </c>
      <c r="B120" s="66" t="s">
        <v>239</v>
      </c>
      <c r="C120" s="6" t="s">
        <v>243</v>
      </c>
      <c r="D120" s="6" t="s">
        <v>252</v>
      </c>
      <c r="E120" s="7" t="s">
        <v>209</v>
      </c>
      <c r="F120" s="47" t="s">
        <v>0</v>
      </c>
      <c r="G120" s="7"/>
      <c r="H120" s="62"/>
      <c r="I120" s="63"/>
      <c r="J120" s="63"/>
      <c r="K120" s="63"/>
      <c r="L120" s="63"/>
      <c r="M120" s="63"/>
      <c r="N120" s="63"/>
      <c r="O120" s="49"/>
      <c r="P120" s="83" t="s">
        <v>100</v>
      </c>
      <c r="Q120" s="83" t="s">
        <v>114</v>
      </c>
    </row>
    <row r="121" spans="1:17" ht="12" customHeight="1">
      <c r="A121" s="110">
        <v>117</v>
      </c>
      <c r="B121" s="66" t="s">
        <v>235</v>
      </c>
      <c r="C121" s="6" t="s">
        <v>243</v>
      </c>
      <c r="D121" s="6" t="s">
        <v>248</v>
      </c>
      <c r="E121" s="7" t="s">
        <v>209</v>
      </c>
      <c r="F121" s="47" t="s">
        <v>89</v>
      </c>
      <c r="G121" s="7"/>
      <c r="H121" s="62"/>
      <c r="I121" s="63"/>
      <c r="J121" s="63"/>
      <c r="K121" s="63"/>
      <c r="L121" s="63"/>
      <c r="M121" s="63"/>
      <c r="N121" s="63"/>
      <c r="O121" s="49"/>
      <c r="P121" s="83" t="s">
        <v>98</v>
      </c>
      <c r="Q121" s="83" t="s">
        <v>50</v>
      </c>
    </row>
    <row r="122" spans="1:17" ht="12" customHeight="1">
      <c r="A122" s="110">
        <v>118</v>
      </c>
      <c r="B122" s="66" t="s">
        <v>235</v>
      </c>
      <c r="C122" s="47" t="s">
        <v>243</v>
      </c>
      <c r="D122" s="6" t="s">
        <v>250</v>
      </c>
      <c r="E122" s="47" t="s">
        <v>209</v>
      </c>
      <c r="F122" s="47" t="s">
        <v>0</v>
      </c>
      <c r="G122" s="7">
        <v>1</v>
      </c>
      <c r="H122" s="62">
        <v>1</v>
      </c>
      <c r="I122" s="63">
        <v>1</v>
      </c>
      <c r="J122" s="63"/>
      <c r="K122" s="63"/>
      <c r="L122" s="63"/>
      <c r="M122" s="63"/>
      <c r="N122" s="63"/>
      <c r="O122" s="49"/>
      <c r="P122" s="83" t="s">
        <v>100</v>
      </c>
      <c r="Q122" s="83" t="s">
        <v>50</v>
      </c>
    </row>
    <row r="123" spans="1:17" ht="12" customHeight="1">
      <c r="A123" s="110">
        <v>119</v>
      </c>
      <c r="B123" s="66" t="s">
        <v>237</v>
      </c>
      <c r="C123" s="6" t="s">
        <v>244</v>
      </c>
      <c r="D123" s="6" t="s">
        <v>253</v>
      </c>
      <c r="E123" s="7" t="s">
        <v>209</v>
      </c>
      <c r="F123" s="47" t="s">
        <v>89</v>
      </c>
      <c r="G123" s="7">
        <v>1</v>
      </c>
      <c r="H123" s="62">
        <v>1</v>
      </c>
      <c r="I123" s="63"/>
      <c r="J123" s="63">
        <v>1</v>
      </c>
      <c r="K123" s="63">
        <v>1</v>
      </c>
      <c r="L123" s="63"/>
      <c r="M123" s="63">
        <v>1</v>
      </c>
      <c r="N123" s="63"/>
      <c r="O123" s="49"/>
      <c r="P123" s="83" t="s">
        <v>50</v>
      </c>
      <c r="Q123" s="83" t="s">
        <v>108</v>
      </c>
    </row>
    <row r="124" spans="1:17" ht="12" customHeight="1">
      <c r="A124" s="110">
        <v>120</v>
      </c>
      <c r="B124" s="66" t="s">
        <v>239</v>
      </c>
      <c r="C124" s="6" t="s">
        <v>243</v>
      </c>
      <c r="D124" s="6" t="s">
        <v>250</v>
      </c>
      <c r="E124" s="7" t="s">
        <v>209</v>
      </c>
      <c r="F124" s="47" t="s">
        <v>89</v>
      </c>
      <c r="G124" s="7"/>
      <c r="H124" s="62"/>
      <c r="I124" s="63"/>
      <c r="J124" s="63"/>
      <c r="K124" s="63"/>
      <c r="L124" s="63"/>
      <c r="M124" s="63"/>
      <c r="N124" s="63"/>
      <c r="O124" s="49"/>
      <c r="P124" s="83" t="s">
        <v>100</v>
      </c>
      <c r="Q124" s="83" t="s">
        <v>108</v>
      </c>
    </row>
    <row r="125" spans="1:17" ht="12" customHeight="1">
      <c r="A125" s="110">
        <v>121</v>
      </c>
      <c r="B125" s="66" t="s">
        <v>294</v>
      </c>
      <c r="C125" s="6" t="s">
        <v>242</v>
      </c>
      <c r="D125" s="6" t="s">
        <v>248</v>
      </c>
      <c r="E125" s="7" t="s">
        <v>209</v>
      </c>
      <c r="F125" s="47" t="s">
        <v>89</v>
      </c>
      <c r="G125" s="7"/>
      <c r="H125" s="62"/>
      <c r="I125" s="63"/>
      <c r="J125" s="63"/>
      <c r="K125" s="63"/>
      <c r="L125" s="63"/>
      <c r="M125" s="63"/>
      <c r="N125" s="63"/>
      <c r="O125" s="49"/>
      <c r="P125" s="83" t="s">
        <v>101</v>
      </c>
      <c r="Q125" s="83" t="s">
        <v>108</v>
      </c>
    </row>
    <row r="126" spans="1:17" ht="12" customHeight="1">
      <c r="A126" s="110">
        <v>122</v>
      </c>
      <c r="B126" s="66" t="s">
        <v>240</v>
      </c>
      <c r="C126" s="6" t="s">
        <v>244</v>
      </c>
      <c r="D126" s="6" t="s">
        <v>249</v>
      </c>
      <c r="E126" s="7" t="s">
        <v>209</v>
      </c>
      <c r="F126" s="47" t="s">
        <v>0</v>
      </c>
      <c r="G126" s="7">
        <v>1</v>
      </c>
      <c r="H126" s="62">
        <v>1</v>
      </c>
      <c r="I126" s="63"/>
      <c r="J126" s="63">
        <v>1</v>
      </c>
      <c r="K126" s="63">
        <v>1</v>
      </c>
      <c r="L126" s="63">
        <v>1</v>
      </c>
      <c r="M126" s="63">
        <v>1</v>
      </c>
      <c r="N126" s="63"/>
      <c r="O126" s="49"/>
      <c r="P126" s="83" t="s">
        <v>100</v>
      </c>
      <c r="Q126" s="83" t="s">
        <v>108</v>
      </c>
    </row>
    <row r="127" spans="1:17" ht="12" customHeight="1">
      <c r="A127" s="110">
        <v>123</v>
      </c>
      <c r="B127" s="66" t="s">
        <v>240</v>
      </c>
      <c r="C127" s="6" t="s">
        <v>244</v>
      </c>
      <c r="D127" s="6" t="s">
        <v>249</v>
      </c>
      <c r="E127" s="7" t="s">
        <v>209</v>
      </c>
      <c r="F127" s="47" t="s">
        <v>0</v>
      </c>
      <c r="G127" s="7">
        <v>1</v>
      </c>
      <c r="H127" s="62">
        <v>1</v>
      </c>
      <c r="I127" s="63"/>
      <c r="J127" s="63">
        <v>1</v>
      </c>
      <c r="K127" s="63">
        <v>1</v>
      </c>
      <c r="L127" s="63"/>
      <c r="M127" s="63">
        <v>1</v>
      </c>
      <c r="N127" s="63">
        <v>1</v>
      </c>
      <c r="O127" s="49"/>
      <c r="P127" s="83" t="s">
        <v>101</v>
      </c>
      <c r="Q127" s="83" t="s">
        <v>108</v>
      </c>
    </row>
    <row r="128" spans="1:17" ht="12" customHeight="1">
      <c r="A128" s="110">
        <v>124</v>
      </c>
      <c r="B128" s="66" t="s">
        <v>240</v>
      </c>
      <c r="C128" s="6" t="s">
        <v>244</v>
      </c>
      <c r="D128" s="6" t="s">
        <v>250</v>
      </c>
      <c r="E128" s="7" t="s">
        <v>209</v>
      </c>
      <c r="F128" s="47" t="s">
        <v>89</v>
      </c>
      <c r="G128" s="7">
        <v>1</v>
      </c>
      <c r="H128" s="62"/>
      <c r="I128" s="63"/>
      <c r="J128" s="63">
        <v>1</v>
      </c>
      <c r="K128" s="63">
        <v>1</v>
      </c>
      <c r="L128" s="63"/>
      <c r="M128" s="63">
        <v>1</v>
      </c>
      <c r="N128" s="63">
        <v>1</v>
      </c>
      <c r="O128" s="49"/>
      <c r="P128" s="83" t="s">
        <v>100</v>
      </c>
      <c r="Q128" s="83" t="s">
        <v>108</v>
      </c>
    </row>
    <row r="129" spans="1:17" ht="12" customHeight="1">
      <c r="A129" s="110">
        <v>125</v>
      </c>
      <c r="B129" s="66" t="s">
        <v>240</v>
      </c>
      <c r="C129" s="6" t="s">
        <v>90</v>
      </c>
      <c r="D129" s="6" t="s">
        <v>248</v>
      </c>
      <c r="E129" s="7" t="s">
        <v>209</v>
      </c>
      <c r="F129" s="47" t="s">
        <v>0</v>
      </c>
      <c r="G129" s="7">
        <v>1</v>
      </c>
      <c r="H129" s="62">
        <v>1</v>
      </c>
      <c r="I129" s="63"/>
      <c r="J129" s="63">
        <v>1</v>
      </c>
      <c r="K129" s="63">
        <v>1</v>
      </c>
      <c r="L129" s="63">
        <v>1</v>
      </c>
      <c r="M129" s="63">
        <v>1</v>
      </c>
      <c r="N129" s="63"/>
      <c r="O129" s="49">
        <v>1</v>
      </c>
      <c r="P129" s="83" t="s">
        <v>99</v>
      </c>
      <c r="Q129" s="83" t="s">
        <v>108</v>
      </c>
    </row>
    <row r="130" spans="1:17" ht="12" customHeight="1">
      <c r="A130" s="110">
        <v>126</v>
      </c>
      <c r="B130" s="66" t="s">
        <v>239</v>
      </c>
      <c r="C130" s="6" t="s">
        <v>243</v>
      </c>
      <c r="D130" s="6" t="s">
        <v>248</v>
      </c>
      <c r="E130" s="7" t="s">
        <v>209</v>
      </c>
      <c r="F130" s="47" t="s">
        <v>0</v>
      </c>
      <c r="G130" s="7"/>
      <c r="H130" s="62"/>
      <c r="I130" s="63"/>
      <c r="J130" s="63"/>
      <c r="K130" s="63"/>
      <c r="L130" s="63"/>
      <c r="M130" s="63"/>
      <c r="N130" s="63"/>
      <c r="O130" s="49"/>
      <c r="P130" s="83" t="s">
        <v>101</v>
      </c>
      <c r="Q130" s="83" t="s">
        <v>108</v>
      </c>
    </row>
    <row r="131" spans="1:17" ht="12" customHeight="1">
      <c r="A131" s="110">
        <v>127</v>
      </c>
      <c r="B131" s="66" t="s">
        <v>240</v>
      </c>
      <c r="C131" s="6" t="s">
        <v>242</v>
      </c>
      <c r="D131" s="6" t="s">
        <v>249</v>
      </c>
      <c r="E131" s="7" t="s">
        <v>209</v>
      </c>
      <c r="F131" s="47" t="s">
        <v>0</v>
      </c>
      <c r="G131" s="7"/>
      <c r="H131" s="62"/>
      <c r="I131" s="63"/>
      <c r="J131" s="63"/>
      <c r="K131" s="63"/>
      <c r="L131" s="63"/>
      <c r="M131" s="63"/>
      <c r="N131" s="63"/>
      <c r="O131" s="49"/>
      <c r="P131" s="83" t="s">
        <v>50</v>
      </c>
      <c r="Q131" s="83" t="s">
        <v>108</v>
      </c>
    </row>
    <row r="132" spans="1:17" ht="12" customHeight="1">
      <c r="A132" s="110">
        <v>128</v>
      </c>
      <c r="B132" s="66" t="s">
        <v>239</v>
      </c>
      <c r="C132" s="47" t="s">
        <v>243</v>
      </c>
      <c r="D132" s="6" t="s">
        <v>247</v>
      </c>
      <c r="E132" s="47" t="s">
        <v>209</v>
      </c>
      <c r="F132" s="47" t="s">
        <v>0</v>
      </c>
      <c r="G132" s="7"/>
      <c r="H132" s="62"/>
      <c r="I132" s="63"/>
      <c r="J132" s="63"/>
      <c r="K132" s="63"/>
      <c r="L132" s="63"/>
      <c r="M132" s="63"/>
      <c r="N132" s="63"/>
      <c r="O132" s="49"/>
      <c r="P132" s="83" t="s">
        <v>101</v>
      </c>
      <c r="Q132" s="83" t="s">
        <v>108</v>
      </c>
    </row>
    <row r="133" spans="1:17" ht="12" customHeight="1">
      <c r="A133" s="110">
        <v>129</v>
      </c>
      <c r="B133" s="66" t="s">
        <v>239</v>
      </c>
      <c r="C133" s="47" t="s">
        <v>243</v>
      </c>
      <c r="D133" s="6" t="s">
        <v>250</v>
      </c>
      <c r="E133" s="47" t="s">
        <v>209</v>
      </c>
      <c r="F133" s="47" t="s">
        <v>89</v>
      </c>
      <c r="G133" s="7">
        <v>1</v>
      </c>
      <c r="H133" s="62">
        <v>1</v>
      </c>
      <c r="I133" s="63"/>
      <c r="J133" s="63">
        <v>1</v>
      </c>
      <c r="K133" s="63">
        <v>1</v>
      </c>
      <c r="L133" s="63"/>
      <c r="M133" s="63">
        <v>1</v>
      </c>
      <c r="N133" s="63">
        <v>1</v>
      </c>
      <c r="O133" s="49"/>
      <c r="P133" s="83" t="s">
        <v>100</v>
      </c>
      <c r="Q133" s="83" t="s">
        <v>108</v>
      </c>
    </row>
    <row r="134" spans="1:17" ht="12" customHeight="1">
      <c r="A134" s="110">
        <v>130</v>
      </c>
      <c r="B134" s="66" t="s">
        <v>239</v>
      </c>
      <c r="C134" s="6" t="s">
        <v>243</v>
      </c>
      <c r="D134" s="6" t="s">
        <v>251</v>
      </c>
      <c r="E134" s="7" t="s">
        <v>209</v>
      </c>
      <c r="F134" s="47" t="s">
        <v>89</v>
      </c>
      <c r="G134" s="7">
        <v>1</v>
      </c>
      <c r="H134" s="62">
        <v>1</v>
      </c>
      <c r="I134" s="63"/>
      <c r="J134" s="63">
        <v>1</v>
      </c>
      <c r="K134" s="63">
        <v>1</v>
      </c>
      <c r="L134" s="63"/>
      <c r="M134" s="63">
        <v>1</v>
      </c>
      <c r="N134" s="63"/>
      <c r="O134" s="49"/>
      <c r="P134" s="83" t="s">
        <v>98</v>
      </c>
      <c r="Q134" s="83" t="s">
        <v>108</v>
      </c>
    </row>
    <row r="135" spans="1:17" ht="12" customHeight="1">
      <c r="A135" s="110">
        <v>131</v>
      </c>
      <c r="B135" s="66" t="s">
        <v>240</v>
      </c>
      <c r="C135" s="6" t="s">
        <v>244</v>
      </c>
      <c r="D135" s="6" t="s">
        <v>90</v>
      </c>
      <c r="E135" s="7" t="s">
        <v>208</v>
      </c>
      <c r="F135" s="47" t="s">
        <v>0</v>
      </c>
      <c r="G135" s="7">
        <v>1</v>
      </c>
      <c r="H135" s="62"/>
      <c r="I135" s="63"/>
      <c r="J135" s="63">
        <v>1</v>
      </c>
      <c r="K135" s="63">
        <v>1</v>
      </c>
      <c r="L135" s="63"/>
      <c r="M135" s="63">
        <v>1</v>
      </c>
      <c r="N135" s="63"/>
      <c r="O135" s="49">
        <v>1</v>
      </c>
      <c r="P135" s="83" t="s">
        <v>100</v>
      </c>
      <c r="Q135" s="83" t="s">
        <v>108</v>
      </c>
    </row>
    <row r="136" spans="1:17" ht="12" customHeight="1">
      <c r="A136" s="110">
        <v>132</v>
      </c>
      <c r="B136" s="66" t="s">
        <v>235</v>
      </c>
      <c r="C136" s="6" t="s">
        <v>244</v>
      </c>
      <c r="D136" s="6" t="s">
        <v>249</v>
      </c>
      <c r="E136" s="7" t="s">
        <v>207</v>
      </c>
      <c r="F136" s="47" t="s">
        <v>0</v>
      </c>
      <c r="G136" s="7">
        <v>1</v>
      </c>
      <c r="H136" s="62">
        <v>1</v>
      </c>
      <c r="I136" s="63"/>
      <c r="J136" s="63">
        <v>1</v>
      </c>
      <c r="K136" s="63">
        <v>1</v>
      </c>
      <c r="L136" s="63">
        <v>1</v>
      </c>
      <c r="M136" s="63">
        <v>1</v>
      </c>
      <c r="N136" s="63">
        <v>1</v>
      </c>
      <c r="O136" s="49">
        <v>1</v>
      </c>
      <c r="P136" s="83" t="s">
        <v>74</v>
      </c>
      <c r="Q136" s="83" t="s">
        <v>50</v>
      </c>
    </row>
    <row r="137" spans="1:17" ht="12" customHeight="1">
      <c r="A137" s="110">
        <v>133</v>
      </c>
      <c r="B137" s="66" t="s">
        <v>240</v>
      </c>
      <c r="C137" s="47" t="s">
        <v>244</v>
      </c>
      <c r="D137" s="6" t="s">
        <v>251</v>
      </c>
      <c r="E137" s="47" t="s">
        <v>208</v>
      </c>
      <c r="F137" s="47" t="s">
        <v>89</v>
      </c>
      <c r="G137" s="7">
        <v>1</v>
      </c>
      <c r="H137" s="62">
        <v>1</v>
      </c>
      <c r="I137" s="63"/>
      <c r="J137" s="63"/>
      <c r="K137" s="63">
        <v>1</v>
      </c>
      <c r="L137" s="63"/>
      <c r="M137" s="63"/>
      <c r="N137" s="63"/>
      <c r="O137" s="49">
        <v>1</v>
      </c>
      <c r="P137" s="83" t="s">
        <v>100</v>
      </c>
      <c r="Q137" s="83" t="s">
        <v>108</v>
      </c>
    </row>
    <row r="138" spans="1:17" ht="12" customHeight="1">
      <c r="A138" s="110">
        <v>134</v>
      </c>
      <c r="B138" s="66" t="s">
        <v>235</v>
      </c>
      <c r="C138" s="6" t="s">
        <v>244</v>
      </c>
      <c r="D138" s="6" t="s">
        <v>248</v>
      </c>
      <c r="E138" s="7" t="s">
        <v>207</v>
      </c>
      <c r="F138" s="47" t="s">
        <v>89</v>
      </c>
      <c r="G138" s="7">
        <v>1</v>
      </c>
      <c r="H138" s="62">
        <v>1</v>
      </c>
      <c r="I138" s="63"/>
      <c r="J138" s="63">
        <v>1</v>
      </c>
      <c r="K138" s="63">
        <v>1</v>
      </c>
      <c r="L138" s="63">
        <v>1</v>
      </c>
      <c r="M138" s="63">
        <v>1</v>
      </c>
      <c r="N138" s="63">
        <v>1</v>
      </c>
      <c r="O138" s="49">
        <v>1</v>
      </c>
      <c r="P138" s="83" t="s">
        <v>101</v>
      </c>
      <c r="Q138" s="83" t="s">
        <v>50</v>
      </c>
    </row>
    <row r="139" spans="1:17" ht="12" customHeight="1">
      <c r="A139" s="110">
        <v>135</v>
      </c>
      <c r="B139" s="66" t="s">
        <v>235</v>
      </c>
      <c r="C139" s="6" t="s">
        <v>90</v>
      </c>
      <c r="D139" s="6" t="s">
        <v>249</v>
      </c>
      <c r="E139" s="7" t="s">
        <v>207</v>
      </c>
      <c r="F139" s="47" t="s">
        <v>0</v>
      </c>
      <c r="G139" s="7"/>
      <c r="H139" s="62"/>
      <c r="I139" s="63"/>
      <c r="J139" s="63"/>
      <c r="K139" s="63"/>
      <c r="L139" s="63"/>
      <c r="M139" s="63"/>
      <c r="N139" s="63"/>
      <c r="O139" s="49"/>
      <c r="P139" s="83" t="s">
        <v>74</v>
      </c>
      <c r="Q139" s="83" t="s">
        <v>50</v>
      </c>
    </row>
    <row r="140" spans="1:17" ht="12" customHeight="1">
      <c r="A140" s="110">
        <v>136</v>
      </c>
      <c r="B140" s="66" t="s">
        <v>293</v>
      </c>
      <c r="C140" s="47" t="s">
        <v>244</v>
      </c>
      <c r="D140" s="6" t="s">
        <v>248</v>
      </c>
      <c r="E140" s="47" t="s">
        <v>207</v>
      </c>
      <c r="F140" s="47" t="s">
        <v>89</v>
      </c>
      <c r="G140" s="7">
        <v>1</v>
      </c>
      <c r="H140" s="62">
        <v>1</v>
      </c>
      <c r="I140" s="63"/>
      <c r="J140" s="63">
        <v>1</v>
      </c>
      <c r="K140" s="63">
        <v>1</v>
      </c>
      <c r="L140" s="63"/>
      <c r="M140" s="63">
        <v>1</v>
      </c>
      <c r="N140" s="63"/>
      <c r="O140" s="49"/>
      <c r="P140" s="83" t="s">
        <v>50</v>
      </c>
      <c r="Q140" s="83" t="s">
        <v>108</v>
      </c>
    </row>
    <row r="141" spans="1:17" ht="12" customHeight="1">
      <c r="A141" s="110">
        <v>137</v>
      </c>
      <c r="B141" s="66" t="s">
        <v>293</v>
      </c>
      <c r="C141" s="6" t="s">
        <v>244</v>
      </c>
      <c r="D141" s="6" t="s">
        <v>248</v>
      </c>
      <c r="E141" s="7" t="s">
        <v>208</v>
      </c>
      <c r="F141" s="47" t="s">
        <v>0</v>
      </c>
      <c r="G141" s="7"/>
      <c r="H141" s="62"/>
      <c r="I141" s="63"/>
      <c r="J141" s="63"/>
      <c r="K141" s="63"/>
      <c r="L141" s="63"/>
      <c r="M141" s="63"/>
      <c r="N141" s="63"/>
      <c r="O141" s="49"/>
      <c r="P141" s="83" t="s">
        <v>50</v>
      </c>
      <c r="Q141" s="83" t="s">
        <v>108</v>
      </c>
    </row>
    <row r="142" spans="1:17" ht="12" customHeight="1">
      <c r="A142" s="110">
        <v>138</v>
      </c>
      <c r="B142" s="66" t="s">
        <v>240</v>
      </c>
      <c r="C142" s="6" t="s">
        <v>244</v>
      </c>
      <c r="D142" s="6" t="s">
        <v>250</v>
      </c>
      <c r="E142" s="7" t="s">
        <v>209</v>
      </c>
      <c r="F142" s="47" t="s">
        <v>89</v>
      </c>
      <c r="G142" s="7">
        <v>1</v>
      </c>
      <c r="H142" s="62"/>
      <c r="I142" s="63"/>
      <c r="J142" s="63">
        <v>1</v>
      </c>
      <c r="K142" s="63">
        <v>1</v>
      </c>
      <c r="L142" s="63"/>
      <c r="M142" s="63"/>
      <c r="N142" s="63"/>
      <c r="O142" s="49"/>
      <c r="P142" s="83" t="s">
        <v>100</v>
      </c>
      <c r="Q142" s="83" t="s">
        <v>108</v>
      </c>
    </row>
    <row r="143" spans="1:17" ht="12" customHeight="1">
      <c r="A143" s="110">
        <v>139</v>
      </c>
      <c r="B143" s="66" t="s">
        <v>235</v>
      </c>
      <c r="C143" s="6" t="s">
        <v>244</v>
      </c>
      <c r="D143" s="6" t="s">
        <v>248</v>
      </c>
      <c r="E143" s="7" t="s">
        <v>209</v>
      </c>
      <c r="F143" s="47" t="s">
        <v>89</v>
      </c>
      <c r="G143" s="7">
        <v>1</v>
      </c>
      <c r="H143" s="62">
        <v>1</v>
      </c>
      <c r="I143" s="63"/>
      <c r="J143" s="63">
        <v>1</v>
      </c>
      <c r="K143" s="63">
        <v>1</v>
      </c>
      <c r="L143" s="63">
        <v>1</v>
      </c>
      <c r="M143" s="63">
        <v>1</v>
      </c>
      <c r="N143" s="63">
        <v>1</v>
      </c>
      <c r="O143" s="49">
        <v>1</v>
      </c>
      <c r="P143" s="83" t="s">
        <v>74</v>
      </c>
      <c r="Q143" s="83" t="s">
        <v>50</v>
      </c>
    </row>
    <row r="144" spans="1:17" ht="12" customHeight="1">
      <c r="A144" s="110">
        <v>140</v>
      </c>
      <c r="B144" s="66" t="s">
        <v>235</v>
      </c>
      <c r="C144" s="6" t="s">
        <v>244</v>
      </c>
      <c r="D144" s="6" t="s">
        <v>249</v>
      </c>
      <c r="E144" s="7" t="s">
        <v>207</v>
      </c>
      <c r="F144" s="47" t="s">
        <v>0</v>
      </c>
      <c r="G144" s="7">
        <v>1</v>
      </c>
      <c r="H144" s="62">
        <v>1</v>
      </c>
      <c r="I144" s="63"/>
      <c r="J144" s="63">
        <v>1</v>
      </c>
      <c r="K144" s="63">
        <v>1</v>
      </c>
      <c r="L144" s="63">
        <v>1</v>
      </c>
      <c r="M144" s="63">
        <v>1</v>
      </c>
      <c r="N144" s="63">
        <v>1</v>
      </c>
      <c r="O144" s="49">
        <v>1</v>
      </c>
      <c r="P144" s="83" t="s">
        <v>101</v>
      </c>
      <c r="Q144" s="83" t="s">
        <v>50</v>
      </c>
    </row>
    <row r="145" spans="1:17" ht="12" customHeight="1">
      <c r="A145" s="110">
        <v>141</v>
      </c>
      <c r="B145" s="66" t="s">
        <v>293</v>
      </c>
      <c r="C145" s="6" t="s">
        <v>244</v>
      </c>
      <c r="D145" s="6" t="s">
        <v>250</v>
      </c>
      <c r="E145" s="7" t="s">
        <v>208</v>
      </c>
      <c r="F145" s="47" t="s">
        <v>0</v>
      </c>
      <c r="G145" s="7">
        <v>1</v>
      </c>
      <c r="H145" s="62">
        <v>1</v>
      </c>
      <c r="I145" s="63">
        <v>1</v>
      </c>
      <c r="J145" s="63"/>
      <c r="K145" s="63">
        <v>1</v>
      </c>
      <c r="L145" s="63"/>
      <c r="M145" s="63">
        <v>1</v>
      </c>
      <c r="N145" s="63"/>
      <c r="O145" s="49"/>
      <c r="P145" s="83" t="s">
        <v>71</v>
      </c>
      <c r="Q145" s="83" t="s">
        <v>108</v>
      </c>
    </row>
    <row r="146" spans="1:17" ht="12" customHeight="1">
      <c r="A146" s="110">
        <v>142</v>
      </c>
      <c r="B146" s="66" t="s">
        <v>293</v>
      </c>
      <c r="C146" s="6" t="s">
        <v>244</v>
      </c>
      <c r="D146" s="6" t="s">
        <v>248</v>
      </c>
      <c r="E146" s="7" t="s">
        <v>208</v>
      </c>
      <c r="F146" s="47" t="s">
        <v>89</v>
      </c>
      <c r="G146" s="7">
        <v>1</v>
      </c>
      <c r="H146" s="62">
        <v>1</v>
      </c>
      <c r="I146" s="63"/>
      <c r="J146" s="63">
        <v>1</v>
      </c>
      <c r="K146" s="63">
        <v>1</v>
      </c>
      <c r="L146" s="63"/>
      <c r="M146" s="63">
        <v>1</v>
      </c>
      <c r="N146" s="63"/>
      <c r="O146" s="49"/>
      <c r="P146" s="83" t="s">
        <v>50</v>
      </c>
      <c r="Q146" s="83" t="s">
        <v>108</v>
      </c>
    </row>
    <row r="147" spans="1:17" ht="12" customHeight="1">
      <c r="A147" s="110">
        <v>143</v>
      </c>
      <c r="B147" s="66" t="s">
        <v>293</v>
      </c>
      <c r="C147" s="6" t="s">
        <v>244</v>
      </c>
      <c r="D147" s="6" t="s">
        <v>250</v>
      </c>
      <c r="E147" s="7" t="s">
        <v>208</v>
      </c>
      <c r="F147" s="47" t="s">
        <v>89</v>
      </c>
      <c r="G147" s="7">
        <v>1</v>
      </c>
      <c r="H147" s="62">
        <v>1</v>
      </c>
      <c r="I147" s="63"/>
      <c r="J147" s="63">
        <v>1</v>
      </c>
      <c r="K147" s="63">
        <v>1</v>
      </c>
      <c r="L147" s="63"/>
      <c r="M147" s="63">
        <v>1</v>
      </c>
      <c r="N147" s="63">
        <v>1</v>
      </c>
      <c r="O147" s="49"/>
      <c r="P147" s="83" t="s">
        <v>71</v>
      </c>
      <c r="Q147" s="83" t="s">
        <v>108</v>
      </c>
    </row>
    <row r="148" spans="1:17" ht="12" customHeight="1">
      <c r="A148" s="110">
        <v>144</v>
      </c>
      <c r="B148" s="66" t="s">
        <v>293</v>
      </c>
      <c r="C148" s="6" t="s">
        <v>244</v>
      </c>
      <c r="D148" s="6" t="s">
        <v>253</v>
      </c>
      <c r="E148" s="7" t="s">
        <v>208</v>
      </c>
      <c r="F148" s="47" t="s">
        <v>89</v>
      </c>
      <c r="G148" s="7">
        <v>1</v>
      </c>
      <c r="H148" s="62">
        <v>1</v>
      </c>
      <c r="I148" s="63">
        <v>1</v>
      </c>
      <c r="J148" s="63">
        <v>1</v>
      </c>
      <c r="K148" s="63">
        <v>1</v>
      </c>
      <c r="L148" s="63">
        <v>1</v>
      </c>
      <c r="M148" s="63">
        <v>1</v>
      </c>
      <c r="N148" s="63">
        <v>1</v>
      </c>
      <c r="O148" s="49"/>
      <c r="P148" s="83" t="s">
        <v>71</v>
      </c>
      <c r="Q148" s="83" t="s">
        <v>108</v>
      </c>
    </row>
    <row r="149" spans="1:17" ht="12" customHeight="1">
      <c r="A149" s="110">
        <v>145</v>
      </c>
      <c r="B149" s="66" t="s">
        <v>240</v>
      </c>
      <c r="C149" s="6" t="s">
        <v>244</v>
      </c>
      <c r="D149" s="6" t="s">
        <v>250</v>
      </c>
      <c r="E149" s="7" t="s">
        <v>209</v>
      </c>
      <c r="F149" s="47" t="s">
        <v>89</v>
      </c>
      <c r="G149" s="7">
        <v>1</v>
      </c>
      <c r="H149" s="62">
        <v>1</v>
      </c>
      <c r="I149" s="63"/>
      <c r="J149" s="63"/>
      <c r="K149" s="63">
        <v>1</v>
      </c>
      <c r="L149" s="63"/>
      <c r="M149" s="63">
        <v>1</v>
      </c>
      <c r="N149" s="63"/>
      <c r="O149" s="49"/>
      <c r="P149" s="83" t="s">
        <v>100</v>
      </c>
      <c r="Q149" s="83" t="s">
        <v>108</v>
      </c>
    </row>
    <row r="150" spans="1:17" ht="12" customHeight="1">
      <c r="A150" s="110">
        <v>146</v>
      </c>
      <c r="B150" s="66" t="s">
        <v>293</v>
      </c>
      <c r="C150" s="6" t="s">
        <v>244</v>
      </c>
      <c r="D150" s="6" t="s">
        <v>248</v>
      </c>
      <c r="E150" s="7" t="s">
        <v>208</v>
      </c>
      <c r="F150" s="47" t="s">
        <v>0</v>
      </c>
      <c r="G150" s="7">
        <v>1</v>
      </c>
      <c r="H150" s="62">
        <v>1</v>
      </c>
      <c r="I150" s="63">
        <v>1</v>
      </c>
      <c r="J150" s="63">
        <v>1</v>
      </c>
      <c r="K150" s="63">
        <v>1</v>
      </c>
      <c r="L150" s="63"/>
      <c r="M150" s="63">
        <v>1</v>
      </c>
      <c r="N150" s="63"/>
      <c r="O150" s="49"/>
      <c r="P150" s="83" t="s">
        <v>50</v>
      </c>
      <c r="Q150" s="83" t="s">
        <v>108</v>
      </c>
    </row>
    <row r="151" spans="1:17" ht="12" customHeight="1">
      <c r="A151" s="110">
        <v>147</v>
      </c>
      <c r="B151" s="66" t="s">
        <v>235</v>
      </c>
      <c r="C151" s="6" t="s">
        <v>245</v>
      </c>
      <c r="D151" s="6" t="s">
        <v>247</v>
      </c>
      <c r="E151" s="7" t="s">
        <v>209</v>
      </c>
      <c r="F151" s="47" t="s">
        <v>0</v>
      </c>
      <c r="G151" s="7">
        <v>1</v>
      </c>
      <c r="H151" s="62">
        <v>1</v>
      </c>
      <c r="I151" s="63"/>
      <c r="J151" s="63">
        <v>1</v>
      </c>
      <c r="K151" s="63">
        <v>1</v>
      </c>
      <c r="L151" s="63">
        <v>1</v>
      </c>
      <c r="M151" s="63">
        <v>1</v>
      </c>
      <c r="N151" s="63">
        <v>1</v>
      </c>
      <c r="O151" s="49">
        <v>1</v>
      </c>
      <c r="P151" s="83" t="s">
        <v>70</v>
      </c>
      <c r="Q151" s="83" t="s">
        <v>50</v>
      </c>
    </row>
    <row r="152" spans="1:17" ht="12" customHeight="1">
      <c r="A152" s="110">
        <v>148</v>
      </c>
      <c r="B152" s="66" t="s">
        <v>235</v>
      </c>
      <c r="C152" s="6" t="s">
        <v>244</v>
      </c>
      <c r="D152" s="6" t="s">
        <v>250</v>
      </c>
      <c r="E152" s="7" t="s">
        <v>209</v>
      </c>
      <c r="F152" s="47" t="s">
        <v>89</v>
      </c>
      <c r="G152" s="7">
        <v>1</v>
      </c>
      <c r="H152" s="62">
        <v>1</v>
      </c>
      <c r="I152" s="63"/>
      <c r="J152" s="63">
        <v>1</v>
      </c>
      <c r="K152" s="63">
        <v>1</v>
      </c>
      <c r="L152" s="63"/>
      <c r="M152" s="63"/>
      <c r="N152" s="63"/>
      <c r="O152" s="49"/>
      <c r="P152" s="83" t="s">
        <v>101</v>
      </c>
      <c r="Q152" s="83" t="s">
        <v>50</v>
      </c>
    </row>
    <row r="153" spans="1:17" ht="12" customHeight="1">
      <c r="A153" s="110">
        <v>149</v>
      </c>
      <c r="B153" s="66" t="s">
        <v>240</v>
      </c>
      <c r="C153" s="6" t="s">
        <v>244</v>
      </c>
      <c r="D153" s="6" t="s">
        <v>90</v>
      </c>
      <c r="E153" s="7" t="s">
        <v>209</v>
      </c>
      <c r="F153" s="47" t="s">
        <v>90</v>
      </c>
      <c r="G153" s="7">
        <v>1</v>
      </c>
      <c r="H153" s="62">
        <v>1</v>
      </c>
      <c r="I153" s="63"/>
      <c r="J153" s="63">
        <v>1</v>
      </c>
      <c r="K153" s="63">
        <v>1</v>
      </c>
      <c r="L153" s="63">
        <v>1</v>
      </c>
      <c r="M153" s="63">
        <v>1</v>
      </c>
      <c r="N153" s="63"/>
      <c r="O153" s="49">
        <v>1</v>
      </c>
      <c r="P153" s="83" t="s">
        <v>98</v>
      </c>
      <c r="Q153" s="83" t="s">
        <v>108</v>
      </c>
    </row>
    <row r="154" spans="1:17" ht="12" customHeight="1">
      <c r="A154" s="110">
        <v>150</v>
      </c>
      <c r="B154" s="66" t="s">
        <v>50</v>
      </c>
      <c r="C154" s="6" t="s">
        <v>242</v>
      </c>
      <c r="D154" s="6" t="s">
        <v>250</v>
      </c>
      <c r="E154" s="7" t="s">
        <v>208</v>
      </c>
      <c r="F154" s="47" t="s">
        <v>89</v>
      </c>
      <c r="G154" s="7">
        <v>1</v>
      </c>
      <c r="H154" s="62">
        <v>1</v>
      </c>
      <c r="I154" s="63"/>
      <c r="J154" s="63">
        <v>1</v>
      </c>
      <c r="K154" s="63">
        <v>1</v>
      </c>
      <c r="L154" s="63">
        <v>1</v>
      </c>
      <c r="M154" s="63">
        <v>1</v>
      </c>
      <c r="N154" s="63">
        <v>1</v>
      </c>
      <c r="O154" s="49"/>
      <c r="P154" s="83" t="s">
        <v>100</v>
      </c>
      <c r="Q154" s="83" t="s">
        <v>108</v>
      </c>
    </row>
    <row r="155" spans="1:17" ht="12" customHeight="1">
      <c r="A155" s="110">
        <v>151</v>
      </c>
      <c r="B155" s="66" t="s">
        <v>240</v>
      </c>
      <c r="C155" s="6" t="s">
        <v>244</v>
      </c>
      <c r="D155" s="6" t="s">
        <v>249</v>
      </c>
      <c r="E155" s="7" t="s">
        <v>208</v>
      </c>
      <c r="F155" s="47" t="s">
        <v>89</v>
      </c>
      <c r="G155" s="7">
        <v>1</v>
      </c>
      <c r="H155" s="62"/>
      <c r="I155" s="63"/>
      <c r="J155" s="63"/>
      <c r="K155" s="63">
        <v>1</v>
      </c>
      <c r="L155" s="63"/>
      <c r="M155" s="63"/>
      <c r="N155" s="63">
        <v>1</v>
      </c>
      <c r="O155" s="49"/>
      <c r="P155" s="83" t="s">
        <v>100</v>
      </c>
      <c r="Q155" s="83" t="s">
        <v>108</v>
      </c>
    </row>
    <row r="156" spans="1:17" ht="12" customHeight="1">
      <c r="A156" s="110">
        <v>152</v>
      </c>
      <c r="B156" s="66" t="s">
        <v>294</v>
      </c>
      <c r="C156" s="6" t="s">
        <v>242</v>
      </c>
      <c r="D156" s="6" t="s">
        <v>249</v>
      </c>
      <c r="E156" s="7" t="s">
        <v>208</v>
      </c>
      <c r="F156" s="47" t="s">
        <v>0</v>
      </c>
      <c r="G156" s="7"/>
      <c r="H156" s="62"/>
      <c r="I156" s="63"/>
      <c r="J156" s="63"/>
      <c r="K156" s="63"/>
      <c r="L156" s="63"/>
      <c r="M156" s="63"/>
      <c r="N156" s="63"/>
      <c r="O156" s="49"/>
      <c r="P156" s="83" t="s">
        <v>50</v>
      </c>
      <c r="Q156" s="83" t="s">
        <v>108</v>
      </c>
    </row>
    <row r="157" spans="1:17" ht="12" customHeight="1">
      <c r="A157" s="110">
        <v>153</v>
      </c>
      <c r="B157" s="66" t="s">
        <v>294</v>
      </c>
      <c r="C157" s="6" t="s">
        <v>242</v>
      </c>
      <c r="D157" s="6" t="s">
        <v>253</v>
      </c>
      <c r="E157" s="7" t="s">
        <v>207</v>
      </c>
      <c r="F157" s="47" t="s">
        <v>0</v>
      </c>
      <c r="G157" s="7">
        <v>1</v>
      </c>
      <c r="H157" s="62">
        <v>1</v>
      </c>
      <c r="I157" s="63"/>
      <c r="J157" s="63">
        <v>1</v>
      </c>
      <c r="K157" s="63">
        <v>1</v>
      </c>
      <c r="L157" s="63"/>
      <c r="M157" s="63">
        <v>1</v>
      </c>
      <c r="N157" s="63"/>
      <c r="O157" s="49"/>
      <c r="P157" s="83" t="s">
        <v>50</v>
      </c>
      <c r="Q157" s="83" t="s">
        <v>50</v>
      </c>
    </row>
    <row r="158" spans="1:17" ht="12" customHeight="1">
      <c r="A158" s="110">
        <v>154</v>
      </c>
      <c r="B158" s="66" t="s">
        <v>240</v>
      </c>
      <c r="C158" s="6" t="s">
        <v>244</v>
      </c>
      <c r="D158" s="6" t="s">
        <v>247</v>
      </c>
      <c r="E158" s="7" t="s">
        <v>208</v>
      </c>
      <c r="F158" s="47" t="s">
        <v>0</v>
      </c>
      <c r="G158" s="7">
        <v>1</v>
      </c>
      <c r="H158" s="62">
        <v>1</v>
      </c>
      <c r="I158" s="63"/>
      <c r="J158" s="63">
        <v>1</v>
      </c>
      <c r="K158" s="63">
        <v>1</v>
      </c>
      <c r="L158" s="63">
        <v>1</v>
      </c>
      <c r="M158" s="63">
        <v>1</v>
      </c>
      <c r="N158" s="63"/>
      <c r="O158" s="49"/>
      <c r="P158" s="83" t="s">
        <v>71</v>
      </c>
      <c r="Q158" s="83" t="s">
        <v>108</v>
      </c>
    </row>
    <row r="159" spans="1:17" ht="12" customHeight="1">
      <c r="A159" s="110">
        <v>155</v>
      </c>
      <c r="B159" s="66" t="s">
        <v>293</v>
      </c>
      <c r="C159" s="6" t="s">
        <v>244</v>
      </c>
      <c r="D159" s="6" t="s">
        <v>249</v>
      </c>
      <c r="E159" s="7" t="s">
        <v>208</v>
      </c>
      <c r="F159" s="47" t="s">
        <v>89</v>
      </c>
      <c r="G159" s="7">
        <v>1</v>
      </c>
      <c r="H159" s="62">
        <v>1</v>
      </c>
      <c r="I159" s="63"/>
      <c r="J159" s="63">
        <v>1</v>
      </c>
      <c r="K159" s="63">
        <v>1</v>
      </c>
      <c r="L159" s="63"/>
      <c r="M159" s="63">
        <v>1</v>
      </c>
      <c r="N159" s="63"/>
      <c r="O159" s="49"/>
      <c r="P159" s="83" t="s">
        <v>50</v>
      </c>
      <c r="Q159" s="83" t="s">
        <v>108</v>
      </c>
    </row>
    <row r="160" spans="1:17" ht="12" customHeight="1">
      <c r="A160" s="110">
        <v>156</v>
      </c>
      <c r="B160" s="66" t="s">
        <v>294</v>
      </c>
      <c r="C160" s="6" t="s">
        <v>244</v>
      </c>
      <c r="D160" s="6" t="s">
        <v>252</v>
      </c>
      <c r="E160" s="7" t="s">
        <v>208</v>
      </c>
      <c r="F160" s="47" t="s">
        <v>89</v>
      </c>
      <c r="G160" s="7">
        <v>1</v>
      </c>
      <c r="H160" s="62">
        <v>1</v>
      </c>
      <c r="I160" s="63">
        <v>1</v>
      </c>
      <c r="J160" s="63">
        <v>1</v>
      </c>
      <c r="K160" s="63"/>
      <c r="L160" s="63">
        <v>1</v>
      </c>
      <c r="M160" s="63">
        <v>1</v>
      </c>
      <c r="N160" s="63">
        <v>1</v>
      </c>
      <c r="O160" s="49">
        <v>1</v>
      </c>
      <c r="P160" s="83" t="s">
        <v>98</v>
      </c>
      <c r="Q160" s="83" t="s">
        <v>114</v>
      </c>
    </row>
    <row r="161" spans="1:17" ht="12" customHeight="1">
      <c r="A161" s="110">
        <v>157</v>
      </c>
      <c r="B161" s="66" t="s">
        <v>240</v>
      </c>
      <c r="C161" s="6" t="s">
        <v>244</v>
      </c>
      <c r="D161" s="6" t="s">
        <v>250</v>
      </c>
      <c r="E161" s="7" t="s">
        <v>207</v>
      </c>
      <c r="F161" s="47" t="s">
        <v>89</v>
      </c>
      <c r="G161" s="7">
        <v>1</v>
      </c>
      <c r="H161" s="62"/>
      <c r="I161" s="63"/>
      <c r="J161" s="63"/>
      <c r="K161" s="63">
        <v>1</v>
      </c>
      <c r="L161" s="63"/>
      <c r="M161" s="63">
        <v>1</v>
      </c>
      <c r="N161" s="63"/>
      <c r="O161" s="49"/>
      <c r="P161" s="83" t="s">
        <v>100</v>
      </c>
      <c r="Q161" s="83" t="s">
        <v>108</v>
      </c>
    </row>
    <row r="162" spans="1:17" ht="12" customHeight="1">
      <c r="A162" s="110">
        <v>158</v>
      </c>
      <c r="B162" s="66" t="s">
        <v>293</v>
      </c>
      <c r="C162" s="6" t="s">
        <v>244</v>
      </c>
      <c r="D162" s="6" t="s">
        <v>249</v>
      </c>
      <c r="E162" s="7" t="s">
        <v>208</v>
      </c>
      <c r="F162" s="47" t="s">
        <v>89</v>
      </c>
      <c r="G162" s="7">
        <v>1</v>
      </c>
      <c r="H162" s="62">
        <v>1</v>
      </c>
      <c r="I162" s="63">
        <v>1</v>
      </c>
      <c r="J162" s="63"/>
      <c r="K162" s="63">
        <v>1</v>
      </c>
      <c r="L162" s="63">
        <v>1</v>
      </c>
      <c r="M162" s="63">
        <v>1</v>
      </c>
      <c r="N162" s="63">
        <v>1</v>
      </c>
      <c r="O162" s="49"/>
      <c r="P162" s="83" t="s">
        <v>71</v>
      </c>
      <c r="Q162" s="83" t="s">
        <v>108</v>
      </c>
    </row>
    <row r="163" spans="1:17" ht="12" customHeight="1">
      <c r="A163" s="110">
        <v>159</v>
      </c>
      <c r="B163" s="66" t="s">
        <v>294</v>
      </c>
      <c r="C163" s="6" t="s">
        <v>90</v>
      </c>
      <c r="D163" s="6" t="s">
        <v>248</v>
      </c>
      <c r="E163" s="7" t="s">
        <v>208</v>
      </c>
      <c r="F163" s="47" t="s">
        <v>0</v>
      </c>
      <c r="G163" s="7"/>
      <c r="H163" s="62"/>
      <c r="I163" s="63"/>
      <c r="J163" s="63"/>
      <c r="K163" s="63"/>
      <c r="L163" s="63"/>
      <c r="M163" s="63"/>
      <c r="N163" s="63"/>
      <c r="O163" s="49"/>
      <c r="P163" s="83" t="s">
        <v>50</v>
      </c>
      <c r="Q163" s="83" t="s">
        <v>108</v>
      </c>
    </row>
    <row r="164" spans="1:17" ht="12" customHeight="1">
      <c r="A164" s="110">
        <v>160</v>
      </c>
      <c r="B164" s="66" t="s">
        <v>293</v>
      </c>
      <c r="C164" s="6" t="s">
        <v>244</v>
      </c>
      <c r="D164" s="6" t="s">
        <v>248</v>
      </c>
      <c r="E164" s="7" t="s">
        <v>207</v>
      </c>
      <c r="F164" s="47" t="s">
        <v>0</v>
      </c>
      <c r="G164" s="7"/>
      <c r="H164" s="62"/>
      <c r="I164" s="63"/>
      <c r="J164" s="63"/>
      <c r="K164" s="63"/>
      <c r="L164" s="63"/>
      <c r="M164" s="63"/>
      <c r="N164" s="63"/>
      <c r="O164" s="49"/>
      <c r="P164" s="83" t="s">
        <v>50</v>
      </c>
      <c r="Q164" s="83" t="s">
        <v>108</v>
      </c>
    </row>
    <row r="165" spans="1:17" ht="12" customHeight="1">
      <c r="A165" s="110">
        <v>161</v>
      </c>
      <c r="B165" s="66" t="s">
        <v>294</v>
      </c>
      <c r="C165" s="6" t="s">
        <v>243</v>
      </c>
      <c r="D165" s="6" t="s">
        <v>247</v>
      </c>
      <c r="E165" s="7" t="s">
        <v>207</v>
      </c>
      <c r="F165" s="47" t="s">
        <v>0</v>
      </c>
      <c r="G165" s="7">
        <v>1</v>
      </c>
      <c r="H165" s="62">
        <v>1</v>
      </c>
      <c r="I165" s="63"/>
      <c r="J165" s="63">
        <v>1</v>
      </c>
      <c r="K165" s="63">
        <v>1</v>
      </c>
      <c r="L165" s="63"/>
      <c r="M165" s="63">
        <v>1</v>
      </c>
      <c r="N165" s="63"/>
      <c r="O165" s="49"/>
      <c r="P165" s="83" t="s">
        <v>98</v>
      </c>
      <c r="Q165" s="83" t="s">
        <v>50</v>
      </c>
    </row>
    <row r="166" spans="1:17" ht="12" customHeight="1">
      <c r="A166" s="110">
        <v>162</v>
      </c>
      <c r="B166" s="66" t="s">
        <v>240</v>
      </c>
      <c r="C166" s="47" t="s">
        <v>244</v>
      </c>
      <c r="D166" s="6" t="s">
        <v>250</v>
      </c>
      <c r="E166" s="47" t="s">
        <v>207</v>
      </c>
      <c r="F166" s="47" t="s">
        <v>89</v>
      </c>
      <c r="G166" s="7"/>
      <c r="H166" s="62"/>
      <c r="I166" s="63"/>
      <c r="J166" s="63"/>
      <c r="K166" s="63"/>
      <c r="L166" s="63"/>
      <c r="M166" s="63"/>
      <c r="N166" s="63"/>
      <c r="O166" s="49"/>
      <c r="P166" s="83" t="s">
        <v>100</v>
      </c>
      <c r="Q166" s="83" t="s">
        <v>108</v>
      </c>
    </row>
    <row r="167" spans="1:17" ht="12" customHeight="1">
      <c r="A167" s="110">
        <v>163</v>
      </c>
      <c r="B167" s="66" t="s">
        <v>50</v>
      </c>
      <c r="C167" s="6" t="s">
        <v>242</v>
      </c>
      <c r="D167" s="6" t="s">
        <v>251</v>
      </c>
      <c r="E167" s="7" t="s">
        <v>208</v>
      </c>
      <c r="F167" s="47" t="s">
        <v>89</v>
      </c>
      <c r="G167" s="7">
        <v>1</v>
      </c>
      <c r="H167" s="62">
        <v>1</v>
      </c>
      <c r="I167" s="63"/>
      <c r="J167" s="63">
        <v>1</v>
      </c>
      <c r="K167" s="63">
        <v>1</v>
      </c>
      <c r="L167" s="63"/>
      <c r="M167" s="63">
        <v>1</v>
      </c>
      <c r="N167" s="63"/>
      <c r="O167" s="49"/>
      <c r="P167" s="83" t="s">
        <v>101</v>
      </c>
      <c r="Q167" s="83" t="s">
        <v>108</v>
      </c>
    </row>
    <row r="168" spans="1:17" ht="12" customHeight="1">
      <c r="A168" s="110">
        <v>164</v>
      </c>
      <c r="B168" s="66" t="s">
        <v>240</v>
      </c>
      <c r="C168" s="6" t="s">
        <v>244</v>
      </c>
      <c r="D168" s="6" t="s">
        <v>251</v>
      </c>
      <c r="E168" s="7" t="s">
        <v>207</v>
      </c>
      <c r="F168" s="47" t="s">
        <v>89</v>
      </c>
      <c r="G168" s="7">
        <v>1</v>
      </c>
      <c r="H168" s="62">
        <v>1</v>
      </c>
      <c r="I168" s="63"/>
      <c r="J168" s="63"/>
      <c r="K168" s="63">
        <v>1</v>
      </c>
      <c r="L168" s="63"/>
      <c r="M168" s="63">
        <v>1</v>
      </c>
      <c r="N168" s="63"/>
      <c r="O168" s="49"/>
      <c r="P168" s="83" t="s">
        <v>100</v>
      </c>
      <c r="Q168" s="83" t="s">
        <v>108</v>
      </c>
    </row>
    <row r="169" spans="1:17" ht="12" customHeight="1">
      <c r="A169" s="110">
        <v>165</v>
      </c>
      <c r="B169" s="66" t="s">
        <v>294</v>
      </c>
      <c r="C169" s="6" t="s">
        <v>90</v>
      </c>
      <c r="D169" s="6" t="s">
        <v>248</v>
      </c>
      <c r="E169" s="7" t="s">
        <v>207</v>
      </c>
      <c r="F169" s="47" t="s">
        <v>89</v>
      </c>
      <c r="G169" s="7"/>
      <c r="H169" s="62"/>
      <c r="I169" s="63"/>
      <c r="J169" s="63"/>
      <c r="K169" s="63"/>
      <c r="L169" s="63"/>
      <c r="M169" s="63"/>
      <c r="N169" s="63"/>
      <c r="O169" s="49"/>
      <c r="P169" s="83" t="s">
        <v>74</v>
      </c>
      <c r="Q169" s="83" t="s">
        <v>108</v>
      </c>
    </row>
    <row r="170" spans="1:17" ht="12" customHeight="1">
      <c r="A170" s="110">
        <v>166</v>
      </c>
      <c r="B170" s="66" t="s">
        <v>293</v>
      </c>
      <c r="C170" s="47" t="s">
        <v>244</v>
      </c>
      <c r="D170" s="6" t="s">
        <v>247</v>
      </c>
      <c r="E170" s="47" t="s">
        <v>207</v>
      </c>
      <c r="F170" s="47" t="s">
        <v>0</v>
      </c>
      <c r="G170" s="7">
        <v>1</v>
      </c>
      <c r="H170" s="62">
        <v>1</v>
      </c>
      <c r="I170" s="63">
        <v>1</v>
      </c>
      <c r="J170" s="63">
        <v>1</v>
      </c>
      <c r="K170" s="63">
        <v>1</v>
      </c>
      <c r="L170" s="63"/>
      <c r="M170" s="63">
        <v>1</v>
      </c>
      <c r="N170" s="63"/>
      <c r="O170" s="49"/>
      <c r="P170" s="83" t="s">
        <v>50</v>
      </c>
      <c r="Q170" s="83" t="s">
        <v>108</v>
      </c>
    </row>
    <row r="171" spans="1:17" ht="12" customHeight="1">
      <c r="A171" s="110">
        <v>167</v>
      </c>
      <c r="B171" s="66" t="s">
        <v>293</v>
      </c>
      <c r="C171" s="6" t="s">
        <v>244</v>
      </c>
      <c r="D171" s="6" t="s">
        <v>247</v>
      </c>
      <c r="E171" s="7" t="s">
        <v>207</v>
      </c>
      <c r="F171" s="47" t="s">
        <v>0</v>
      </c>
      <c r="G171" s="7"/>
      <c r="H171" s="62"/>
      <c r="I171" s="63"/>
      <c r="J171" s="63"/>
      <c r="K171" s="63"/>
      <c r="L171" s="63"/>
      <c r="M171" s="63"/>
      <c r="N171" s="63"/>
      <c r="O171" s="49"/>
      <c r="P171" s="83" t="s">
        <v>50</v>
      </c>
      <c r="Q171" s="83" t="s">
        <v>108</v>
      </c>
    </row>
    <row r="172" spans="1:17" ht="12" customHeight="1">
      <c r="A172" s="110">
        <v>168</v>
      </c>
      <c r="B172" s="66" t="s">
        <v>240</v>
      </c>
      <c r="C172" s="6" t="s">
        <v>244</v>
      </c>
      <c r="D172" s="6" t="s">
        <v>247</v>
      </c>
      <c r="E172" s="7" t="s">
        <v>209</v>
      </c>
      <c r="F172" s="47" t="s">
        <v>89</v>
      </c>
      <c r="G172" s="7">
        <v>1</v>
      </c>
      <c r="H172" s="62">
        <v>1</v>
      </c>
      <c r="I172" s="63"/>
      <c r="J172" s="63">
        <v>1</v>
      </c>
      <c r="K172" s="63">
        <v>1</v>
      </c>
      <c r="L172" s="63"/>
      <c r="M172" s="63">
        <v>1</v>
      </c>
      <c r="N172" s="63"/>
      <c r="O172" s="49"/>
      <c r="P172" s="83" t="s">
        <v>50</v>
      </c>
      <c r="Q172" s="83" t="s">
        <v>108</v>
      </c>
    </row>
    <row r="173" spans="1:17" ht="12" customHeight="1">
      <c r="A173" s="110">
        <v>169</v>
      </c>
      <c r="B173" s="66" t="s">
        <v>293</v>
      </c>
      <c r="C173" s="47" t="s">
        <v>244</v>
      </c>
      <c r="D173" s="47" t="s">
        <v>249</v>
      </c>
      <c r="E173" s="47" t="s">
        <v>208</v>
      </c>
      <c r="F173" s="47" t="s">
        <v>89</v>
      </c>
      <c r="G173" s="7">
        <v>1</v>
      </c>
      <c r="H173" s="62">
        <v>1</v>
      </c>
      <c r="I173" s="63"/>
      <c r="J173" s="63">
        <v>1</v>
      </c>
      <c r="K173" s="63">
        <v>1</v>
      </c>
      <c r="L173" s="63">
        <v>1</v>
      </c>
      <c r="M173" s="63">
        <v>1</v>
      </c>
      <c r="N173" s="63">
        <v>1</v>
      </c>
      <c r="O173" s="49"/>
      <c r="P173" s="83" t="s">
        <v>71</v>
      </c>
      <c r="Q173" s="83" t="s">
        <v>108</v>
      </c>
    </row>
    <row r="174" spans="1:17" ht="12" customHeight="1">
      <c r="A174" s="110">
        <v>170</v>
      </c>
      <c r="B174" s="66" t="s">
        <v>238</v>
      </c>
      <c r="C174" s="6" t="s">
        <v>242</v>
      </c>
      <c r="D174" s="6" t="s">
        <v>250</v>
      </c>
      <c r="E174" s="7" t="s">
        <v>209</v>
      </c>
      <c r="F174" s="47" t="s">
        <v>0</v>
      </c>
      <c r="G174" s="7"/>
      <c r="H174" s="62"/>
      <c r="I174" s="63"/>
      <c r="J174" s="63"/>
      <c r="K174" s="63"/>
      <c r="L174" s="63"/>
      <c r="M174" s="63"/>
      <c r="N174" s="63"/>
      <c r="O174" s="49"/>
      <c r="P174" s="83" t="s">
        <v>74</v>
      </c>
      <c r="Q174" s="83" t="s">
        <v>112</v>
      </c>
    </row>
    <row r="175" spans="1:17" ht="12" customHeight="1">
      <c r="A175" s="110">
        <v>171</v>
      </c>
      <c r="B175" s="66" t="s">
        <v>294</v>
      </c>
      <c r="C175" s="6" t="s">
        <v>244</v>
      </c>
      <c r="D175" s="6" t="s">
        <v>248</v>
      </c>
      <c r="E175" s="7" t="s">
        <v>208</v>
      </c>
      <c r="F175" s="47" t="s">
        <v>0</v>
      </c>
      <c r="G175" s="7"/>
      <c r="H175" s="62"/>
      <c r="I175" s="63"/>
      <c r="J175" s="63"/>
      <c r="K175" s="63"/>
      <c r="L175" s="63"/>
      <c r="M175" s="63"/>
      <c r="N175" s="63"/>
      <c r="O175" s="49"/>
      <c r="P175" s="83" t="s">
        <v>100</v>
      </c>
      <c r="Q175" s="83" t="s">
        <v>108</v>
      </c>
    </row>
    <row r="176" spans="1:17" ht="12" customHeight="1">
      <c r="A176" s="110">
        <v>172</v>
      </c>
      <c r="B176" s="66" t="s">
        <v>238</v>
      </c>
      <c r="C176" s="6" t="s">
        <v>243</v>
      </c>
      <c r="D176" s="6" t="s">
        <v>248</v>
      </c>
      <c r="E176" s="7" t="s">
        <v>209</v>
      </c>
      <c r="F176" s="47" t="s">
        <v>89</v>
      </c>
      <c r="G176" s="7">
        <v>1</v>
      </c>
      <c r="H176" s="62">
        <v>1</v>
      </c>
      <c r="I176" s="63"/>
      <c r="J176" s="63">
        <v>1</v>
      </c>
      <c r="K176" s="63">
        <v>1</v>
      </c>
      <c r="L176" s="63"/>
      <c r="M176" s="63">
        <v>1</v>
      </c>
      <c r="N176" s="63"/>
      <c r="O176" s="49"/>
      <c r="P176" s="83" t="s">
        <v>98</v>
      </c>
      <c r="Q176" s="83" t="s">
        <v>114</v>
      </c>
    </row>
    <row r="177" spans="1:17" ht="12" customHeight="1">
      <c r="A177" s="110">
        <v>173</v>
      </c>
      <c r="B177" s="66" t="s">
        <v>294</v>
      </c>
      <c r="C177" s="6" t="s">
        <v>242</v>
      </c>
      <c r="D177" s="6" t="s">
        <v>247</v>
      </c>
      <c r="E177" s="7" t="s">
        <v>207</v>
      </c>
      <c r="F177" s="47" t="s">
        <v>0</v>
      </c>
      <c r="G177" s="7"/>
      <c r="H177" s="62"/>
      <c r="I177" s="63"/>
      <c r="J177" s="63"/>
      <c r="K177" s="63"/>
      <c r="L177" s="63"/>
      <c r="M177" s="63"/>
      <c r="N177" s="63"/>
      <c r="O177" s="49"/>
      <c r="P177" s="83" t="s">
        <v>50</v>
      </c>
      <c r="Q177" s="83" t="s">
        <v>108</v>
      </c>
    </row>
    <row r="178" spans="1:17" ht="12" customHeight="1">
      <c r="A178" s="110">
        <v>174</v>
      </c>
      <c r="B178" s="66" t="s">
        <v>240</v>
      </c>
      <c r="C178" s="6" t="s">
        <v>243</v>
      </c>
      <c r="D178" s="6" t="s">
        <v>251</v>
      </c>
      <c r="E178" s="7" t="s">
        <v>207</v>
      </c>
      <c r="F178" s="47" t="s">
        <v>89</v>
      </c>
      <c r="G178" s="7">
        <v>1</v>
      </c>
      <c r="H178" s="62">
        <v>1</v>
      </c>
      <c r="I178" s="63"/>
      <c r="J178" s="63">
        <v>1</v>
      </c>
      <c r="K178" s="63">
        <v>1</v>
      </c>
      <c r="L178" s="63"/>
      <c r="M178" s="63">
        <v>1</v>
      </c>
      <c r="N178" s="63"/>
      <c r="O178" s="49"/>
      <c r="P178" s="83" t="s">
        <v>71</v>
      </c>
      <c r="Q178" s="83" t="s">
        <v>108</v>
      </c>
    </row>
    <row r="179" spans="1:17" ht="12" customHeight="1">
      <c r="A179" s="110">
        <v>175</v>
      </c>
      <c r="B179" s="66" t="s">
        <v>294</v>
      </c>
      <c r="C179" s="6" t="s">
        <v>242</v>
      </c>
      <c r="D179" s="6" t="s">
        <v>252</v>
      </c>
      <c r="E179" s="7" t="s">
        <v>209</v>
      </c>
      <c r="F179" s="47" t="s">
        <v>89</v>
      </c>
      <c r="G179" s="7">
        <v>1</v>
      </c>
      <c r="H179" s="62">
        <v>1</v>
      </c>
      <c r="I179" s="63"/>
      <c r="J179" s="63">
        <v>1</v>
      </c>
      <c r="K179" s="63">
        <v>1</v>
      </c>
      <c r="L179" s="63">
        <v>1</v>
      </c>
      <c r="M179" s="63">
        <v>1</v>
      </c>
      <c r="N179" s="63">
        <v>1</v>
      </c>
      <c r="O179" s="49"/>
      <c r="P179" s="83" t="s">
        <v>100</v>
      </c>
      <c r="Q179" s="83" t="s">
        <v>108</v>
      </c>
    </row>
    <row r="180" spans="1:17" ht="12" customHeight="1">
      <c r="A180" s="110">
        <v>176</v>
      </c>
      <c r="B180" s="66" t="s">
        <v>240</v>
      </c>
      <c r="C180" s="6" t="s">
        <v>243</v>
      </c>
      <c r="D180" s="6" t="s">
        <v>90</v>
      </c>
      <c r="E180" s="7" t="s">
        <v>208</v>
      </c>
      <c r="F180" s="47" t="s">
        <v>89</v>
      </c>
      <c r="G180" s="7">
        <v>1</v>
      </c>
      <c r="H180" s="62">
        <v>1</v>
      </c>
      <c r="I180" s="63"/>
      <c r="J180" s="63">
        <v>1</v>
      </c>
      <c r="K180" s="63">
        <v>1</v>
      </c>
      <c r="L180" s="63"/>
      <c r="M180" s="63">
        <v>1</v>
      </c>
      <c r="N180" s="63"/>
      <c r="O180" s="49"/>
      <c r="P180" s="83" t="s">
        <v>71</v>
      </c>
      <c r="Q180" s="83" t="s">
        <v>108</v>
      </c>
    </row>
    <row r="181" spans="1:17" ht="12" customHeight="1">
      <c r="A181" s="110">
        <v>177</v>
      </c>
      <c r="B181" s="66" t="s">
        <v>240</v>
      </c>
      <c r="C181" s="47" t="s">
        <v>243</v>
      </c>
      <c r="D181" s="6" t="s">
        <v>253</v>
      </c>
      <c r="E181" s="47" t="s">
        <v>208</v>
      </c>
      <c r="F181" s="47" t="s">
        <v>89</v>
      </c>
      <c r="G181" s="7">
        <v>1</v>
      </c>
      <c r="H181" s="62">
        <v>1</v>
      </c>
      <c r="I181" s="63"/>
      <c r="J181" s="63">
        <v>1</v>
      </c>
      <c r="K181" s="63">
        <v>1</v>
      </c>
      <c r="L181" s="63"/>
      <c r="M181" s="63">
        <v>1</v>
      </c>
      <c r="N181" s="63"/>
      <c r="O181" s="49"/>
      <c r="P181" s="83" t="s">
        <v>71</v>
      </c>
      <c r="Q181" s="83" t="s">
        <v>108</v>
      </c>
    </row>
    <row r="182" spans="1:17" ht="12" customHeight="1">
      <c r="A182" s="110">
        <v>178</v>
      </c>
      <c r="B182" s="66" t="s">
        <v>293</v>
      </c>
      <c r="C182" s="6" t="s">
        <v>243</v>
      </c>
      <c r="D182" s="6" t="s">
        <v>248</v>
      </c>
      <c r="E182" s="7" t="s">
        <v>207</v>
      </c>
      <c r="F182" s="47" t="s">
        <v>0</v>
      </c>
      <c r="G182" s="7">
        <v>1</v>
      </c>
      <c r="H182" s="62">
        <v>1</v>
      </c>
      <c r="I182" s="63">
        <v>1</v>
      </c>
      <c r="J182" s="63">
        <v>1</v>
      </c>
      <c r="K182" s="63">
        <v>1</v>
      </c>
      <c r="L182" s="63"/>
      <c r="M182" s="63"/>
      <c r="N182" s="63"/>
      <c r="O182" s="49"/>
      <c r="P182" s="83" t="s">
        <v>101</v>
      </c>
      <c r="Q182" s="83" t="s">
        <v>108</v>
      </c>
    </row>
    <row r="183" spans="1:17" ht="12" customHeight="1">
      <c r="A183" s="110">
        <v>179</v>
      </c>
      <c r="B183" s="66" t="s">
        <v>240</v>
      </c>
      <c r="C183" s="6" t="s">
        <v>243</v>
      </c>
      <c r="D183" s="6" t="s">
        <v>90</v>
      </c>
      <c r="E183" s="7" t="s">
        <v>208</v>
      </c>
      <c r="F183" s="47" t="s">
        <v>89</v>
      </c>
      <c r="G183" s="7">
        <v>1</v>
      </c>
      <c r="H183" s="62">
        <v>1</v>
      </c>
      <c r="I183" s="63"/>
      <c r="J183" s="63">
        <v>1</v>
      </c>
      <c r="K183" s="63">
        <v>1</v>
      </c>
      <c r="L183" s="63"/>
      <c r="M183" s="63">
        <v>1</v>
      </c>
      <c r="N183" s="63"/>
      <c r="O183" s="49"/>
      <c r="P183" s="83" t="s">
        <v>71</v>
      </c>
      <c r="Q183" s="83" t="s">
        <v>108</v>
      </c>
    </row>
    <row r="184" spans="1:17" ht="12" customHeight="1">
      <c r="A184" s="110">
        <v>180</v>
      </c>
      <c r="B184" s="66" t="s">
        <v>240</v>
      </c>
      <c r="C184" s="6" t="s">
        <v>243</v>
      </c>
      <c r="D184" s="6" t="s">
        <v>253</v>
      </c>
      <c r="E184" s="7" t="s">
        <v>207</v>
      </c>
      <c r="F184" s="47" t="s">
        <v>89</v>
      </c>
      <c r="G184" s="7">
        <v>1</v>
      </c>
      <c r="H184" s="62">
        <v>1</v>
      </c>
      <c r="I184" s="63"/>
      <c r="J184" s="63">
        <v>1</v>
      </c>
      <c r="K184" s="63">
        <v>1</v>
      </c>
      <c r="L184" s="63"/>
      <c r="M184" s="63">
        <v>1</v>
      </c>
      <c r="N184" s="63"/>
      <c r="O184" s="49"/>
      <c r="P184" s="83" t="s">
        <v>71</v>
      </c>
      <c r="Q184" s="83" t="s">
        <v>108</v>
      </c>
    </row>
    <row r="185" spans="1:17" ht="12" customHeight="1">
      <c r="A185" s="110">
        <v>181</v>
      </c>
      <c r="B185" s="66" t="s">
        <v>50</v>
      </c>
      <c r="C185" s="6" t="s">
        <v>243</v>
      </c>
      <c r="D185" s="6" t="s">
        <v>248</v>
      </c>
      <c r="E185" s="7" t="s">
        <v>207</v>
      </c>
      <c r="F185" s="47" t="s">
        <v>89</v>
      </c>
      <c r="G185" s="7">
        <v>1</v>
      </c>
      <c r="H185" s="62"/>
      <c r="I185" s="63"/>
      <c r="J185" s="63"/>
      <c r="K185" s="63">
        <v>1</v>
      </c>
      <c r="L185" s="63"/>
      <c r="M185" s="63"/>
      <c r="N185" s="63"/>
      <c r="O185" s="49"/>
      <c r="P185" s="83" t="s">
        <v>101</v>
      </c>
      <c r="Q185" s="83" t="s">
        <v>114</v>
      </c>
    </row>
    <row r="186" spans="1:17" ht="12" customHeight="1">
      <c r="A186" s="110">
        <v>182</v>
      </c>
      <c r="B186" s="66" t="s">
        <v>50</v>
      </c>
      <c r="C186" s="6" t="s">
        <v>242</v>
      </c>
      <c r="D186" s="6" t="s">
        <v>249</v>
      </c>
      <c r="E186" s="7" t="s">
        <v>208</v>
      </c>
      <c r="F186" s="47" t="s">
        <v>89</v>
      </c>
      <c r="G186" s="7"/>
      <c r="H186" s="62"/>
      <c r="I186" s="63"/>
      <c r="J186" s="63"/>
      <c r="K186" s="63"/>
      <c r="L186" s="63"/>
      <c r="M186" s="63"/>
      <c r="N186" s="63"/>
      <c r="O186" s="49"/>
      <c r="P186" s="83" t="s">
        <v>100</v>
      </c>
      <c r="Q186" s="83" t="s">
        <v>108</v>
      </c>
    </row>
    <row r="187" spans="1:17" ht="12" customHeight="1">
      <c r="A187" s="110">
        <v>183</v>
      </c>
      <c r="B187" s="66" t="s">
        <v>240</v>
      </c>
      <c r="C187" s="6" t="s">
        <v>243</v>
      </c>
      <c r="D187" s="6" t="s">
        <v>251</v>
      </c>
      <c r="E187" s="7" t="s">
        <v>208</v>
      </c>
      <c r="F187" s="47" t="s">
        <v>89</v>
      </c>
      <c r="G187" s="7">
        <v>1</v>
      </c>
      <c r="H187" s="62">
        <v>1</v>
      </c>
      <c r="I187" s="63"/>
      <c r="J187" s="63">
        <v>1</v>
      </c>
      <c r="K187" s="63">
        <v>1</v>
      </c>
      <c r="L187" s="63"/>
      <c r="M187" s="63">
        <v>1</v>
      </c>
      <c r="N187" s="63"/>
      <c r="O187" s="49"/>
      <c r="P187" s="83" t="s">
        <v>71</v>
      </c>
      <c r="Q187" s="83" t="s">
        <v>108</v>
      </c>
    </row>
    <row r="188" spans="1:17" ht="12" customHeight="1">
      <c r="A188" s="110">
        <v>184</v>
      </c>
      <c r="B188" s="66" t="s">
        <v>50</v>
      </c>
      <c r="C188" s="6" t="s">
        <v>242</v>
      </c>
      <c r="D188" s="6" t="s">
        <v>251</v>
      </c>
      <c r="E188" s="7" t="s">
        <v>208</v>
      </c>
      <c r="F188" s="47" t="s">
        <v>89</v>
      </c>
      <c r="G188" s="7">
        <v>1</v>
      </c>
      <c r="H188" s="62"/>
      <c r="I188" s="63"/>
      <c r="J188" s="63">
        <v>1</v>
      </c>
      <c r="K188" s="63">
        <v>1</v>
      </c>
      <c r="L188" s="63">
        <v>1</v>
      </c>
      <c r="M188" s="63">
        <v>1</v>
      </c>
      <c r="N188" s="63"/>
      <c r="O188" s="49"/>
      <c r="P188" s="83" t="s">
        <v>100</v>
      </c>
      <c r="Q188" s="83" t="s">
        <v>108</v>
      </c>
    </row>
    <row r="189" spans="1:17" ht="12" customHeight="1">
      <c r="A189" s="110">
        <v>185</v>
      </c>
      <c r="B189" s="66" t="s">
        <v>294</v>
      </c>
      <c r="C189" s="6" t="s">
        <v>242</v>
      </c>
      <c r="D189" s="6" t="s">
        <v>251</v>
      </c>
      <c r="E189" s="7" t="s">
        <v>208</v>
      </c>
      <c r="F189" s="47" t="s">
        <v>0</v>
      </c>
      <c r="G189" s="7"/>
      <c r="H189" s="62"/>
      <c r="I189" s="63"/>
      <c r="J189" s="63"/>
      <c r="K189" s="63"/>
      <c r="L189" s="63"/>
      <c r="M189" s="63"/>
      <c r="N189" s="63"/>
      <c r="O189" s="49"/>
      <c r="P189" s="83" t="s">
        <v>100</v>
      </c>
      <c r="Q189" s="83" t="s">
        <v>108</v>
      </c>
    </row>
    <row r="190" spans="1:17" ht="12" customHeight="1">
      <c r="A190" s="110">
        <v>186</v>
      </c>
      <c r="B190" s="66" t="s">
        <v>294</v>
      </c>
      <c r="C190" s="6" t="s">
        <v>242</v>
      </c>
      <c r="D190" s="6" t="s">
        <v>249</v>
      </c>
      <c r="E190" s="7" t="s">
        <v>208</v>
      </c>
      <c r="F190" s="47" t="s">
        <v>0</v>
      </c>
      <c r="G190" s="7"/>
      <c r="H190" s="62"/>
      <c r="I190" s="63"/>
      <c r="J190" s="63"/>
      <c r="K190" s="63"/>
      <c r="L190" s="63"/>
      <c r="M190" s="63"/>
      <c r="N190" s="63"/>
      <c r="O190" s="49"/>
      <c r="P190" s="83" t="s">
        <v>50</v>
      </c>
      <c r="Q190" s="83" t="s">
        <v>108</v>
      </c>
    </row>
    <row r="191" spans="1:17" ht="12" customHeight="1">
      <c r="A191" s="110">
        <v>187</v>
      </c>
      <c r="B191" s="66" t="s">
        <v>294</v>
      </c>
      <c r="C191" s="6" t="s">
        <v>242</v>
      </c>
      <c r="D191" s="6" t="s">
        <v>250</v>
      </c>
      <c r="E191" s="7" t="s">
        <v>208</v>
      </c>
      <c r="F191" s="47" t="s">
        <v>90</v>
      </c>
      <c r="G191" s="7">
        <v>1</v>
      </c>
      <c r="H191" s="62"/>
      <c r="I191" s="63"/>
      <c r="J191" s="63"/>
      <c r="K191" s="63">
        <v>1</v>
      </c>
      <c r="L191" s="63"/>
      <c r="M191" s="63">
        <v>1</v>
      </c>
      <c r="N191" s="63"/>
      <c r="O191" s="49"/>
      <c r="P191" s="83" t="s">
        <v>101</v>
      </c>
      <c r="Q191" s="83" t="s">
        <v>108</v>
      </c>
    </row>
    <row r="192" spans="1:17" ht="12" customHeight="1">
      <c r="A192" s="110">
        <v>188</v>
      </c>
      <c r="B192" s="66" t="s">
        <v>240</v>
      </c>
      <c r="C192" s="6" t="s">
        <v>243</v>
      </c>
      <c r="D192" s="6" t="s">
        <v>253</v>
      </c>
      <c r="E192" s="7" t="s">
        <v>207</v>
      </c>
      <c r="F192" s="47" t="s">
        <v>89</v>
      </c>
      <c r="G192" s="7">
        <v>1</v>
      </c>
      <c r="H192" s="62">
        <v>1</v>
      </c>
      <c r="I192" s="63"/>
      <c r="J192" s="63">
        <v>1</v>
      </c>
      <c r="K192" s="63">
        <v>1</v>
      </c>
      <c r="L192" s="63"/>
      <c r="M192" s="63">
        <v>1</v>
      </c>
      <c r="N192" s="63"/>
      <c r="O192" s="49"/>
      <c r="P192" s="83" t="s">
        <v>71</v>
      </c>
      <c r="Q192" s="83" t="s">
        <v>108</v>
      </c>
    </row>
    <row r="193" spans="1:17" ht="12" customHeight="1">
      <c r="A193" s="110">
        <v>189</v>
      </c>
      <c r="B193" s="66" t="s">
        <v>240</v>
      </c>
      <c r="C193" s="6" t="s">
        <v>244</v>
      </c>
      <c r="D193" s="6" t="s">
        <v>253</v>
      </c>
      <c r="E193" s="7" t="s">
        <v>207</v>
      </c>
      <c r="F193" s="47" t="s">
        <v>89</v>
      </c>
      <c r="G193" s="7">
        <v>1</v>
      </c>
      <c r="H193" s="62">
        <v>1</v>
      </c>
      <c r="I193" s="63"/>
      <c r="J193" s="63">
        <v>1</v>
      </c>
      <c r="K193" s="63">
        <v>1</v>
      </c>
      <c r="L193" s="63"/>
      <c r="M193" s="63"/>
      <c r="N193" s="63"/>
      <c r="O193" s="49">
        <v>1</v>
      </c>
      <c r="P193" s="83" t="s">
        <v>99</v>
      </c>
      <c r="Q193" s="83" t="s">
        <v>108</v>
      </c>
    </row>
    <row r="194" spans="1:17" ht="12" customHeight="1">
      <c r="A194" s="110">
        <v>190</v>
      </c>
      <c r="B194" s="66" t="s">
        <v>294</v>
      </c>
      <c r="C194" s="6" t="s">
        <v>242</v>
      </c>
      <c r="D194" s="6" t="s">
        <v>251</v>
      </c>
      <c r="E194" s="7" t="s">
        <v>207</v>
      </c>
      <c r="F194" s="47" t="s">
        <v>0</v>
      </c>
      <c r="G194" s="7">
        <v>1</v>
      </c>
      <c r="H194" s="62">
        <v>1</v>
      </c>
      <c r="I194" s="63"/>
      <c r="J194" s="63">
        <v>1</v>
      </c>
      <c r="K194" s="63">
        <v>1</v>
      </c>
      <c r="L194" s="63"/>
      <c r="M194" s="63"/>
      <c r="N194" s="63"/>
      <c r="O194" s="49"/>
      <c r="P194" s="83" t="s">
        <v>50</v>
      </c>
      <c r="Q194" s="83" t="s">
        <v>108</v>
      </c>
    </row>
    <row r="195" spans="1:17" ht="12" customHeight="1">
      <c r="A195" s="110">
        <v>191</v>
      </c>
      <c r="B195" s="66" t="s">
        <v>240</v>
      </c>
      <c r="C195" s="6" t="s">
        <v>243</v>
      </c>
      <c r="D195" s="6" t="s">
        <v>251</v>
      </c>
      <c r="E195" s="7" t="s">
        <v>207</v>
      </c>
      <c r="F195" s="47" t="s">
        <v>89</v>
      </c>
      <c r="G195" s="7">
        <v>1</v>
      </c>
      <c r="H195" s="62">
        <v>1</v>
      </c>
      <c r="I195" s="63"/>
      <c r="J195" s="63">
        <v>1</v>
      </c>
      <c r="K195" s="63">
        <v>1</v>
      </c>
      <c r="L195" s="63"/>
      <c r="M195" s="63">
        <v>1</v>
      </c>
      <c r="N195" s="63"/>
      <c r="O195" s="49"/>
      <c r="P195" s="83" t="s">
        <v>71</v>
      </c>
      <c r="Q195" s="83" t="s">
        <v>108</v>
      </c>
    </row>
    <row r="196" spans="1:17" ht="12" customHeight="1">
      <c r="A196" s="110">
        <v>192</v>
      </c>
      <c r="B196" s="66" t="s">
        <v>240</v>
      </c>
      <c r="C196" s="6" t="s">
        <v>243</v>
      </c>
      <c r="D196" s="6" t="s">
        <v>251</v>
      </c>
      <c r="E196" s="7" t="s">
        <v>207</v>
      </c>
      <c r="F196" s="47" t="s">
        <v>89</v>
      </c>
      <c r="G196" s="7">
        <v>1</v>
      </c>
      <c r="H196" s="62">
        <v>1</v>
      </c>
      <c r="I196" s="63"/>
      <c r="J196" s="63">
        <v>1</v>
      </c>
      <c r="K196" s="63">
        <v>1</v>
      </c>
      <c r="L196" s="63"/>
      <c r="M196" s="63">
        <v>1</v>
      </c>
      <c r="N196" s="63"/>
      <c r="O196" s="49"/>
      <c r="P196" s="83" t="s">
        <v>71</v>
      </c>
      <c r="Q196" s="83" t="s">
        <v>108</v>
      </c>
    </row>
    <row r="197" spans="1:17" ht="12" customHeight="1">
      <c r="A197" s="110">
        <v>193</v>
      </c>
      <c r="B197" s="66" t="s">
        <v>294</v>
      </c>
      <c r="C197" s="6" t="s">
        <v>242</v>
      </c>
      <c r="D197" s="6" t="s">
        <v>250</v>
      </c>
      <c r="E197" s="7" t="s">
        <v>207</v>
      </c>
      <c r="F197" s="47" t="s">
        <v>0</v>
      </c>
      <c r="G197" s="7"/>
      <c r="H197" s="62"/>
      <c r="I197" s="63"/>
      <c r="J197" s="63"/>
      <c r="K197" s="63"/>
      <c r="L197" s="63"/>
      <c r="M197" s="63"/>
      <c r="N197" s="63"/>
      <c r="O197" s="49"/>
      <c r="P197" s="83" t="s">
        <v>50</v>
      </c>
      <c r="Q197" s="83" t="s">
        <v>108</v>
      </c>
    </row>
    <row r="198" spans="1:17" ht="12" customHeight="1">
      <c r="A198" s="110">
        <v>194</v>
      </c>
      <c r="B198" s="66" t="s">
        <v>240</v>
      </c>
      <c r="C198" s="6" t="s">
        <v>243</v>
      </c>
      <c r="D198" s="6" t="s">
        <v>251</v>
      </c>
      <c r="E198" s="7" t="s">
        <v>207</v>
      </c>
      <c r="F198" s="47" t="s">
        <v>89</v>
      </c>
      <c r="G198" s="7">
        <v>1</v>
      </c>
      <c r="H198" s="62">
        <v>1</v>
      </c>
      <c r="I198" s="63"/>
      <c r="J198" s="63">
        <v>1</v>
      </c>
      <c r="K198" s="63">
        <v>1</v>
      </c>
      <c r="L198" s="63"/>
      <c r="M198" s="63">
        <v>1</v>
      </c>
      <c r="N198" s="63"/>
      <c r="O198" s="49"/>
      <c r="P198" s="83" t="s">
        <v>71</v>
      </c>
      <c r="Q198" s="83" t="s">
        <v>108</v>
      </c>
    </row>
    <row r="199" spans="1:17" ht="12" customHeight="1">
      <c r="A199" s="110">
        <v>195</v>
      </c>
      <c r="B199" s="66" t="s">
        <v>240</v>
      </c>
      <c r="C199" s="6" t="s">
        <v>243</v>
      </c>
      <c r="D199" s="6" t="s">
        <v>250</v>
      </c>
      <c r="E199" s="7" t="s">
        <v>208</v>
      </c>
      <c r="F199" s="47" t="s">
        <v>89</v>
      </c>
      <c r="G199" s="7">
        <v>1</v>
      </c>
      <c r="H199" s="62">
        <v>1</v>
      </c>
      <c r="I199" s="63"/>
      <c r="J199" s="63">
        <v>1</v>
      </c>
      <c r="K199" s="63">
        <v>1</v>
      </c>
      <c r="L199" s="63"/>
      <c r="M199" s="63">
        <v>1</v>
      </c>
      <c r="N199" s="63"/>
      <c r="O199" s="49"/>
      <c r="P199" s="83" t="s">
        <v>71</v>
      </c>
      <c r="Q199" s="83" t="s">
        <v>108</v>
      </c>
    </row>
    <row r="200" spans="1:17" ht="12" customHeight="1">
      <c r="A200" s="110">
        <v>196</v>
      </c>
      <c r="B200" s="66" t="s">
        <v>235</v>
      </c>
      <c r="C200" s="6" t="s">
        <v>243</v>
      </c>
      <c r="D200" s="6" t="s">
        <v>252</v>
      </c>
      <c r="E200" s="7" t="s">
        <v>208</v>
      </c>
      <c r="F200" s="47" t="s">
        <v>89</v>
      </c>
      <c r="G200" s="7">
        <v>1</v>
      </c>
      <c r="H200" s="62">
        <v>1</v>
      </c>
      <c r="I200" s="63"/>
      <c r="J200" s="63"/>
      <c r="K200" s="63"/>
      <c r="L200" s="63"/>
      <c r="M200" s="63"/>
      <c r="N200" s="63"/>
      <c r="O200" s="49"/>
      <c r="P200" s="83" t="s">
        <v>50</v>
      </c>
      <c r="Q200" s="83" t="s">
        <v>109</v>
      </c>
    </row>
    <row r="201" spans="1:17" ht="12" customHeight="1">
      <c r="A201" s="110">
        <v>197</v>
      </c>
      <c r="B201" s="66" t="s">
        <v>235</v>
      </c>
      <c r="C201" s="6" t="s">
        <v>243</v>
      </c>
      <c r="D201" s="6" t="s">
        <v>253</v>
      </c>
      <c r="E201" s="7" t="s">
        <v>208</v>
      </c>
      <c r="F201" s="47" t="s">
        <v>0</v>
      </c>
      <c r="G201" s="7">
        <v>1</v>
      </c>
      <c r="H201" s="62"/>
      <c r="I201" s="63">
        <v>1</v>
      </c>
      <c r="J201" s="63">
        <v>1</v>
      </c>
      <c r="K201" s="63"/>
      <c r="L201" s="63"/>
      <c r="M201" s="63"/>
      <c r="N201" s="63"/>
      <c r="O201" s="49"/>
      <c r="P201" s="83" t="s">
        <v>100</v>
      </c>
      <c r="Q201" s="83" t="s">
        <v>108</v>
      </c>
    </row>
    <row r="202" spans="1:17" ht="12" customHeight="1">
      <c r="A202" s="110">
        <v>198</v>
      </c>
      <c r="B202" s="66" t="s">
        <v>238</v>
      </c>
      <c r="C202" s="6" t="s">
        <v>245</v>
      </c>
      <c r="D202" s="6" t="s">
        <v>250</v>
      </c>
      <c r="E202" s="7" t="s">
        <v>207</v>
      </c>
      <c r="F202" s="47" t="s">
        <v>0</v>
      </c>
      <c r="G202" s="7">
        <v>1</v>
      </c>
      <c r="H202" s="62">
        <v>1</v>
      </c>
      <c r="I202" s="63"/>
      <c r="J202" s="63"/>
      <c r="K202" s="63">
        <v>1</v>
      </c>
      <c r="L202" s="63"/>
      <c r="M202" s="63">
        <v>1</v>
      </c>
      <c r="N202" s="63"/>
      <c r="O202" s="49"/>
      <c r="P202" s="83" t="s">
        <v>101</v>
      </c>
      <c r="Q202" s="83" t="s">
        <v>112</v>
      </c>
    </row>
    <row r="203" spans="1:17" ht="12" customHeight="1">
      <c r="A203" s="110">
        <v>199</v>
      </c>
      <c r="B203" s="66" t="s">
        <v>240</v>
      </c>
      <c r="C203" s="6" t="s">
        <v>244</v>
      </c>
      <c r="D203" s="6" t="s">
        <v>251</v>
      </c>
      <c r="E203" s="7" t="s">
        <v>207</v>
      </c>
      <c r="F203" s="47" t="s">
        <v>89</v>
      </c>
      <c r="G203" s="7"/>
      <c r="H203" s="62"/>
      <c r="I203" s="63"/>
      <c r="J203" s="63"/>
      <c r="K203" s="63"/>
      <c r="L203" s="63"/>
      <c r="M203" s="63"/>
      <c r="N203" s="63"/>
      <c r="O203" s="49"/>
      <c r="P203" s="83" t="s">
        <v>50</v>
      </c>
      <c r="Q203" s="83" t="s">
        <v>108</v>
      </c>
    </row>
    <row r="204" spans="1:17" ht="12" customHeight="1">
      <c r="A204" s="110">
        <v>200</v>
      </c>
      <c r="B204" s="66" t="s">
        <v>294</v>
      </c>
      <c r="C204" s="6" t="s">
        <v>243</v>
      </c>
      <c r="D204" s="6" t="s">
        <v>250</v>
      </c>
      <c r="E204" s="7" t="s">
        <v>208</v>
      </c>
      <c r="F204" s="47" t="s">
        <v>0</v>
      </c>
      <c r="G204" s="7">
        <v>1</v>
      </c>
      <c r="H204" s="62">
        <v>1</v>
      </c>
      <c r="I204" s="63"/>
      <c r="J204" s="63">
        <v>1</v>
      </c>
      <c r="K204" s="63">
        <v>1</v>
      </c>
      <c r="L204" s="63"/>
      <c r="M204" s="63">
        <v>1</v>
      </c>
      <c r="N204" s="63"/>
      <c r="O204" s="49">
        <v>1</v>
      </c>
      <c r="P204" s="83" t="s">
        <v>112</v>
      </c>
      <c r="Q204" s="83" t="s">
        <v>114</v>
      </c>
    </row>
    <row r="205" spans="1:17" ht="12" customHeight="1">
      <c r="A205" s="110">
        <v>201</v>
      </c>
      <c r="B205" s="66" t="s">
        <v>238</v>
      </c>
      <c r="C205" s="6" t="s">
        <v>245</v>
      </c>
      <c r="D205" s="6" t="s">
        <v>249</v>
      </c>
      <c r="E205" s="7" t="s">
        <v>209</v>
      </c>
      <c r="F205" s="47" t="s">
        <v>90</v>
      </c>
      <c r="G205" s="7">
        <v>1</v>
      </c>
      <c r="H205" s="62"/>
      <c r="I205" s="63"/>
      <c r="J205" s="63"/>
      <c r="K205" s="63">
        <v>1</v>
      </c>
      <c r="L205" s="63"/>
      <c r="M205" s="63">
        <v>1</v>
      </c>
      <c r="N205" s="63">
        <v>1</v>
      </c>
      <c r="O205" s="49">
        <v>1</v>
      </c>
      <c r="P205" s="83" t="s">
        <v>74</v>
      </c>
      <c r="Q205" s="83" t="s">
        <v>114</v>
      </c>
    </row>
    <row r="206" spans="1:17" ht="12" customHeight="1">
      <c r="A206" s="110">
        <v>202</v>
      </c>
      <c r="B206" s="66" t="s">
        <v>238</v>
      </c>
      <c r="C206" s="6" t="s">
        <v>243</v>
      </c>
      <c r="D206" s="6" t="s">
        <v>248</v>
      </c>
      <c r="E206" s="7" t="s">
        <v>209</v>
      </c>
      <c r="F206" s="47" t="s">
        <v>0</v>
      </c>
      <c r="G206" s="7">
        <v>1</v>
      </c>
      <c r="H206" s="62"/>
      <c r="I206" s="63">
        <v>1</v>
      </c>
      <c r="J206" s="63"/>
      <c r="K206" s="63">
        <v>1</v>
      </c>
      <c r="L206" s="63"/>
      <c r="M206" s="63"/>
      <c r="N206" s="63">
        <v>1</v>
      </c>
      <c r="O206" s="49"/>
      <c r="P206" s="83" t="s">
        <v>101</v>
      </c>
      <c r="Q206" s="83" t="s">
        <v>108</v>
      </c>
    </row>
    <row r="207" spans="1:17" ht="12" customHeight="1">
      <c r="A207" s="110">
        <v>203</v>
      </c>
      <c r="B207" s="66" t="s">
        <v>239</v>
      </c>
      <c r="C207" s="6" t="s">
        <v>243</v>
      </c>
      <c r="D207" s="6" t="s">
        <v>248</v>
      </c>
      <c r="E207" s="7" t="s">
        <v>209</v>
      </c>
      <c r="F207" s="47" t="s">
        <v>0</v>
      </c>
      <c r="G207" s="7">
        <v>1</v>
      </c>
      <c r="H207" s="62">
        <v>1</v>
      </c>
      <c r="I207" s="63"/>
      <c r="J207" s="63"/>
      <c r="K207" s="63"/>
      <c r="L207" s="63"/>
      <c r="M207" s="63"/>
      <c r="N207" s="63"/>
      <c r="O207" s="49"/>
      <c r="P207" s="83" t="s">
        <v>98</v>
      </c>
      <c r="Q207" s="83" t="s">
        <v>108</v>
      </c>
    </row>
    <row r="208" spans="1:17" ht="12" customHeight="1">
      <c r="A208" s="110">
        <v>204</v>
      </c>
      <c r="B208" s="66" t="s">
        <v>239</v>
      </c>
      <c r="C208" s="6" t="s">
        <v>243</v>
      </c>
      <c r="D208" s="6" t="s">
        <v>252</v>
      </c>
      <c r="E208" s="7" t="s">
        <v>209</v>
      </c>
      <c r="F208" s="47" t="s">
        <v>0</v>
      </c>
      <c r="G208" s="7"/>
      <c r="H208" s="62"/>
      <c r="I208" s="63"/>
      <c r="J208" s="63"/>
      <c r="K208" s="63"/>
      <c r="L208" s="63"/>
      <c r="M208" s="63"/>
      <c r="N208" s="63"/>
      <c r="O208" s="49"/>
      <c r="P208" s="83" t="s">
        <v>100</v>
      </c>
      <c r="Q208" s="83" t="s">
        <v>114</v>
      </c>
    </row>
    <row r="209" spans="1:17" ht="12" customHeight="1">
      <c r="A209" s="110">
        <v>205</v>
      </c>
      <c r="B209" s="66" t="s">
        <v>294</v>
      </c>
      <c r="C209" s="6" t="s">
        <v>242</v>
      </c>
      <c r="D209" s="6" t="s">
        <v>248</v>
      </c>
      <c r="E209" s="7" t="s">
        <v>209</v>
      </c>
      <c r="F209" s="47" t="s">
        <v>89</v>
      </c>
      <c r="G209" s="7"/>
      <c r="H209" s="62"/>
      <c r="I209" s="63"/>
      <c r="J209" s="63"/>
      <c r="K209" s="63"/>
      <c r="L209" s="63"/>
      <c r="M209" s="63"/>
      <c r="N209" s="63"/>
      <c r="O209" s="49"/>
      <c r="P209" s="83" t="s">
        <v>101</v>
      </c>
      <c r="Q209" s="83" t="s">
        <v>108</v>
      </c>
    </row>
    <row r="210" spans="1:17" ht="12" customHeight="1">
      <c r="A210" s="110">
        <v>206</v>
      </c>
      <c r="B210" s="66" t="s">
        <v>239</v>
      </c>
      <c r="C210" s="6" t="s">
        <v>243</v>
      </c>
      <c r="D210" s="6" t="s">
        <v>248</v>
      </c>
      <c r="E210" s="7" t="s">
        <v>209</v>
      </c>
      <c r="F210" s="47" t="s">
        <v>0</v>
      </c>
      <c r="G210" s="7"/>
      <c r="H210" s="62"/>
      <c r="I210" s="63"/>
      <c r="J210" s="63"/>
      <c r="K210" s="63"/>
      <c r="L210" s="63"/>
      <c r="M210" s="63"/>
      <c r="N210" s="63"/>
      <c r="O210" s="49"/>
      <c r="P210" s="83" t="s">
        <v>101</v>
      </c>
      <c r="Q210" s="83" t="s">
        <v>108</v>
      </c>
    </row>
    <row r="211" spans="1:17" ht="12" customHeight="1">
      <c r="A211" s="110">
        <v>207</v>
      </c>
      <c r="B211" s="66" t="s">
        <v>240</v>
      </c>
      <c r="C211" s="6" t="s">
        <v>244</v>
      </c>
      <c r="D211" s="6" t="s">
        <v>250</v>
      </c>
      <c r="E211" s="7" t="s">
        <v>209</v>
      </c>
      <c r="F211" s="47" t="s">
        <v>89</v>
      </c>
      <c r="G211" s="7">
        <v>1</v>
      </c>
      <c r="H211" s="62">
        <v>1</v>
      </c>
      <c r="I211" s="63"/>
      <c r="J211" s="63"/>
      <c r="K211" s="63">
        <v>1</v>
      </c>
      <c r="L211" s="63"/>
      <c r="M211" s="63">
        <v>1</v>
      </c>
      <c r="N211" s="63"/>
      <c r="O211" s="49"/>
      <c r="P211" s="83" t="s">
        <v>100</v>
      </c>
      <c r="Q211" s="83" t="s">
        <v>108</v>
      </c>
    </row>
    <row r="212" spans="1:17" ht="12" customHeight="1">
      <c r="A212" s="110">
        <v>208</v>
      </c>
      <c r="B212" s="66" t="s">
        <v>235</v>
      </c>
      <c r="C212" s="47" t="s">
        <v>245</v>
      </c>
      <c r="D212" s="47" t="s">
        <v>247</v>
      </c>
      <c r="E212" s="47" t="s">
        <v>209</v>
      </c>
      <c r="F212" s="47" t="s">
        <v>0</v>
      </c>
      <c r="G212" s="7">
        <v>1</v>
      </c>
      <c r="H212" s="62">
        <v>1</v>
      </c>
      <c r="I212" s="63"/>
      <c r="J212" s="63">
        <v>1</v>
      </c>
      <c r="K212" s="63">
        <v>1</v>
      </c>
      <c r="L212" s="63">
        <v>1</v>
      </c>
      <c r="M212" s="63">
        <v>1</v>
      </c>
      <c r="N212" s="63">
        <v>1</v>
      </c>
      <c r="O212" s="49">
        <v>1</v>
      </c>
      <c r="P212" s="83" t="s">
        <v>70</v>
      </c>
      <c r="Q212" s="83" t="s">
        <v>50</v>
      </c>
    </row>
    <row r="213" spans="1:17" ht="12" customHeight="1">
      <c r="A213" s="110">
        <v>209</v>
      </c>
      <c r="B213" s="66" t="s">
        <v>235</v>
      </c>
      <c r="C213" s="47" t="s">
        <v>244</v>
      </c>
      <c r="D213" s="47" t="s">
        <v>250</v>
      </c>
      <c r="E213" s="47" t="s">
        <v>209</v>
      </c>
      <c r="F213" s="47" t="s">
        <v>89</v>
      </c>
      <c r="G213" s="7">
        <v>1</v>
      </c>
      <c r="H213" s="62">
        <v>1</v>
      </c>
      <c r="I213" s="63"/>
      <c r="J213" s="63">
        <v>1</v>
      </c>
      <c r="K213" s="63">
        <v>1</v>
      </c>
      <c r="L213" s="63"/>
      <c r="M213" s="63"/>
      <c r="N213" s="63"/>
      <c r="O213" s="49"/>
      <c r="P213" s="83" t="s">
        <v>101</v>
      </c>
      <c r="Q213" s="83" t="s">
        <v>50</v>
      </c>
    </row>
    <row r="214" spans="1:17" ht="12" customHeight="1">
      <c r="A214" s="110">
        <v>210</v>
      </c>
      <c r="B214" s="66" t="s">
        <v>235</v>
      </c>
      <c r="C214" s="6" t="s">
        <v>244</v>
      </c>
      <c r="D214" s="6" t="s">
        <v>247</v>
      </c>
      <c r="E214" s="7" t="s">
        <v>209</v>
      </c>
      <c r="F214" s="47" t="s">
        <v>89</v>
      </c>
      <c r="G214" s="7">
        <v>1</v>
      </c>
      <c r="H214" s="62">
        <v>1</v>
      </c>
      <c r="I214" s="63"/>
      <c r="J214" s="63"/>
      <c r="K214" s="63">
        <v>1</v>
      </c>
      <c r="L214" s="63"/>
      <c r="M214" s="63">
        <v>1</v>
      </c>
      <c r="N214" s="63"/>
      <c r="O214" s="49"/>
      <c r="P214" s="83" t="s">
        <v>101</v>
      </c>
      <c r="Q214" s="83" t="s">
        <v>279</v>
      </c>
    </row>
    <row r="215" spans="1:17" ht="12" customHeight="1">
      <c r="A215" s="110">
        <v>211</v>
      </c>
      <c r="B215" s="66" t="s">
        <v>238</v>
      </c>
      <c r="C215" s="6" t="s">
        <v>243</v>
      </c>
      <c r="D215" s="6" t="s">
        <v>253</v>
      </c>
      <c r="E215" s="7" t="s">
        <v>209</v>
      </c>
      <c r="F215" s="47" t="s">
        <v>0</v>
      </c>
      <c r="G215" s="7">
        <v>1</v>
      </c>
      <c r="H215" s="62">
        <v>1</v>
      </c>
      <c r="I215" s="63"/>
      <c r="J215" s="63">
        <v>1</v>
      </c>
      <c r="K215" s="63">
        <v>1</v>
      </c>
      <c r="L215" s="63"/>
      <c r="M215" s="63">
        <v>1</v>
      </c>
      <c r="N215" s="63"/>
      <c r="O215" s="49"/>
      <c r="P215" s="83" t="s">
        <v>50</v>
      </c>
      <c r="Q215" s="83" t="s">
        <v>279</v>
      </c>
    </row>
    <row r="216" spans="1:17" ht="12" customHeight="1">
      <c r="A216" s="110">
        <v>212</v>
      </c>
      <c r="B216" s="66" t="s">
        <v>235</v>
      </c>
      <c r="C216" s="6" t="s">
        <v>244</v>
      </c>
      <c r="D216" s="6" t="s">
        <v>247</v>
      </c>
      <c r="E216" s="7" t="s">
        <v>209</v>
      </c>
      <c r="F216" s="47" t="s">
        <v>0</v>
      </c>
      <c r="G216" s="7"/>
      <c r="H216" s="62"/>
      <c r="I216" s="63"/>
      <c r="J216" s="63"/>
      <c r="K216" s="63"/>
      <c r="L216" s="63"/>
      <c r="M216" s="63"/>
      <c r="N216" s="63"/>
      <c r="O216" s="49"/>
      <c r="P216" s="83" t="s">
        <v>101</v>
      </c>
      <c r="Q216" s="83" t="s">
        <v>109</v>
      </c>
    </row>
    <row r="217" spans="1:17" ht="12" customHeight="1">
      <c r="A217" s="110">
        <v>213</v>
      </c>
      <c r="B217" s="66" t="s">
        <v>240</v>
      </c>
      <c r="C217" s="6" t="s">
        <v>244</v>
      </c>
      <c r="D217" s="6" t="s">
        <v>249</v>
      </c>
      <c r="E217" s="7" t="s">
        <v>209</v>
      </c>
      <c r="F217" s="47" t="s">
        <v>0</v>
      </c>
      <c r="G217" s="7">
        <v>1</v>
      </c>
      <c r="H217" s="62">
        <v>1</v>
      </c>
      <c r="I217" s="63"/>
      <c r="J217" s="63">
        <v>1</v>
      </c>
      <c r="K217" s="63">
        <v>1</v>
      </c>
      <c r="L217" s="63"/>
      <c r="M217" s="63">
        <v>1</v>
      </c>
      <c r="N217" s="63">
        <v>1</v>
      </c>
      <c r="O217" s="49">
        <v>1</v>
      </c>
      <c r="P217" s="83" t="s">
        <v>50</v>
      </c>
      <c r="Q217" s="83" t="s">
        <v>108</v>
      </c>
    </row>
    <row r="218" spans="1:17" ht="12" customHeight="1">
      <c r="A218" s="110">
        <v>214</v>
      </c>
      <c r="B218" s="66" t="s">
        <v>235</v>
      </c>
      <c r="C218" s="6" t="s">
        <v>243</v>
      </c>
      <c r="D218" s="6" t="s">
        <v>252</v>
      </c>
      <c r="E218" s="7" t="s">
        <v>209</v>
      </c>
      <c r="F218" s="47" t="s">
        <v>89</v>
      </c>
      <c r="G218" s="7">
        <v>1</v>
      </c>
      <c r="H218" s="62">
        <v>1</v>
      </c>
      <c r="I218" s="63"/>
      <c r="J218" s="63"/>
      <c r="K218" s="63"/>
      <c r="L218" s="63"/>
      <c r="M218" s="63"/>
      <c r="N218" s="63"/>
      <c r="O218" s="49"/>
      <c r="P218" s="83" t="s">
        <v>50</v>
      </c>
      <c r="Q218" s="83" t="s">
        <v>109</v>
      </c>
    </row>
    <row r="219" spans="1:17" ht="12" customHeight="1">
      <c r="A219" s="110">
        <v>215</v>
      </c>
      <c r="B219" s="66" t="s">
        <v>235</v>
      </c>
      <c r="C219" s="6" t="s">
        <v>245</v>
      </c>
      <c r="D219" s="6" t="s">
        <v>247</v>
      </c>
      <c r="E219" s="7" t="s">
        <v>208</v>
      </c>
      <c r="F219" s="47" t="s">
        <v>89</v>
      </c>
      <c r="G219" s="7">
        <v>1</v>
      </c>
      <c r="H219" s="62">
        <v>1</v>
      </c>
      <c r="I219" s="63">
        <v>1</v>
      </c>
      <c r="J219" s="63">
        <v>1</v>
      </c>
      <c r="K219" s="63">
        <v>1</v>
      </c>
      <c r="L219" s="63">
        <v>1</v>
      </c>
      <c r="M219" s="63">
        <v>1</v>
      </c>
      <c r="N219" s="63"/>
      <c r="O219" s="49"/>
      <c r="P219" s="83" t="s">
        <v>50</v>
      </c>
      <c r="Q219" s="83" t="s">
        <v>50</v>
      </c>
    </row>
    <row r="220" spans="1:17" ht="12" customHeight="1">
      <c r="A220" s="110">
        <v>216</v>
      </c>
      <c r="B220" s="66" t="s">
        <v>235</v>
      </c>
      <c r="C220" s="6" t="s">
        <v>244</v>
      </c>
      <c r="D220" s="6" t="s">
        <v>247</v>
      </c>
      <c r="E220" s="7" t="s">
        <v>208</v>
      </c>
      <c r="F220" s="47" t="s">
        <v>0</v>
      </c>
      <c r="G220" s="7">
        <v>1</v>
      </c>
      <c r="H220" s="62">
        <v>1</v>
      </c>
      <c r="I220" s="63">
        <v>1</v>
      </c>
      <c r="J220" s="63">
        <v>1</v>
      </c>
      <c r="K220" s="63">
        <v>1</v>
      </c>
      <c r="L220" s="63"/>
      <c r="M220" s="63">
        <v>1</v>
      </c>
      <c r="N220" s="63"/>
      <c r="O220" s="49"/>
      <c r="P220" s="83" t="s">
        <v>101</v>
      </c>
      <c r="Q220" s="83" t="s">
        <v>50</v>
      </c>
    </row>
    <row r="221" spans="1:17" ht="12" customHeight="1">
      <c r="A221" s="110">
        <v>217</v>
      </c>
      <c r="B221" s="66" t="s">
        <v>237</v>
      </c>
      <c r="C221" s="6" t="s">
        <v>244</v>
      </c>
      <c r="D221" s="6" t="s">
        <v>251</v>
      </c>
      <c r="E221" s="7" t="s">
        <v>208</v>
      </c>
      <c r="F221" s="47" t="s">
        <v>89</v>
      </c>
      <c r="G221" s="7">
        <v>1</v>
      </c>
      <c r="H221" s="62">
        <v>1</v>
      </c>
      <c r="I221" s="63">
        <v>1</v>
      </c>
      <c r="J221" s="63">
        <v>1</v>
      </c>
      <c r="K221" s="63">
        <v>1</v>
      </c>
      <c r="L221" s="63"/>
      <c r="M221" s="63">
        <v>1</v>
      </c>
      <c r="N221" s="63"/>
      <c r="O221" s="49"/>
      <c r="P221" s="83" t="s">
        <v>100</v>
      </c>
      <c r="Q221" s="83" t="s">
        <v>108</v>
      </c>
    </row>
    <row r="222" spans="1:17" ht="12" customHeight="1">
      <c r="A222" s="110">
        <v>218</v>
      </c>
      <c r="B222" s="66" t="s">
        <v>239</v>
      </c>
      <c r="C222" s="6" t="s">
        <v>243</v>
      </c>
      <c r="D222" s="6" t="s">
        <v>247</v>
      </c>
      <c r="E222" s="7" t="s">
        <v>208</v>
      </c>
      <c r="F222" s="47" t="s">
        <v>0</v>
      </c>
      <c r="G222" s="7">
        <v>1</v>
      </c>
      <c r="H222" s="62">
        <v>1</v>
      </c>
      <c r="I222" s="63"/>
      <c r="J222" s="63">
        <v>1</v>
      </c>
      <c r="K222" s="63">
        <v>1</v>
      </c>
      <c r="L222" s="63"/>
      <c r="M222" s="63"/>
      <c r="N222" s="63"/>
      <c r="O222" s="49"/>
      <c r="P222" s="83" t="s">
        <v>101</v>
      </c>
      <c r="Q222" s="83" t="s">
        <v>108</v>
      </c>
    </row>
    <row r="223" spans="1:17" ht="12" customHeight="1">
      <c r="A223" s="110">
        <v>219</v>
      </c>
      <c r="B223" s="66" t="s">
        <v>294</v>
      </c>
      <c r="C223" s="6" t="s">
        <v>242</v>
      </c>
      <c r="D223" s="6" t="s">
        <v>247</v>
      </c>
      <c r="E223" s="7" t="s">
        <v>208</v>
      </c>
      <c r="F223" s="47" t="s">
        <v>89</v>
      </c>
      <c r="G223" s="7">
        <v>1</v>
      </c>
      <c r="H223" s="62">
        <v>1</v>
      </c>
      <c r="I223" s="63"/>
      <c r="J223" s="63">
        <v>1</v>
      </c>
      <c r="K223" s="63">
        <v>1</v>
      </c>
      <c r="L223" s="63"/>
      <c r="M223" s="63"/>
      <c r="N223" s="63"/>
      <c r="O223" s="49"/>
      <c r="P223" s="83" t="s">
        <v>50</v>
      </c>
      <c r="Q223" s="83" t="s">
        <v>108</v>
      </c>
    </row>
    <row r="224" spans="1:17" ht="12" customHeight="1">
      <c r="A224" s="110">
        <v>220</v>
      </c>
      <c r="B224" s="66" t="s">
        <v>293</v>
      </c>
      <c r="C224" s="6" t="s">
        <v>244</v>
      </c>
      <c r="D224" s="6" t="s">
        <v>248</v>
      </c>
      <c r="E224" s="7" t="s">
        <v>208</v>
      </c>
      <c r="F224" s="47" t="s">
        <v>0</v>
      </c>
      <c r="G224" s="7"/>
      <c r="H224" s="62"/>
      <c r="I224" s="63"/>
      <c r="J224" s="63"/>
      <c r="K224" s="63"/>
      <c r="L224" s="63"/>
      <c r="M224" s="63"/>
      <c r="N224" s="63"/>
      <c r="O224" s="49"/>
      <c r="P224" s="83" t="s">
        <v>50</v>
      </c>
      <c r="Q224" s="83" t="s">
        <v>108</v>
      </c>
    </row>
    <row r="225" spans="1:17" ht="12" customHeight="1">
      <c r="A225" s="110">
        <v>221</v>
      </c>
      <c r="B225" s="66" t="s">
        <v>293</v>
      </c>
      <c r="C225" s="6" t="s">
        <v>244</v>
      </c>
      <c r="D225" s="6" t="s">
        <v>248</v>
      </c>
      <c r="E225" s="7" t="s">
        <v>208</v>
      </c>
      <c r="F225" s="47" t="s">
        <v>0</v>
      </c>
      <c r="G225" s="7">
        <v>1</v>
      </c>
      <c r="H225" s="62">
        <v>1</v>
      </c>
      <c r="I225" s="63">
        <v>1</v>
      </c>
      <c r="J225" s="63">
        <v>1</v>
      </c>
      <c r="K225" s="63">
        <v>1</v>
      </c>
      <c r="L225" s="63"/>
      <c r="M225" s="63">
        <v>1</v>
      </c>
      <c r="N225" s="63"/>
      <c r="O225" s="49"/>
      <c r="P225" s="83" t="s">
        <v>50</v>
      </c>
      <c r="Q225" s="83" t="s">
        <v>108</v>
      </c>
    </row>
    <row r="226" spans="1:17" ht="12" customHeight="1">
      <c r="A226" s="110">
        <v>222</v>
      </c>
      <c r="B226" s="66" t="s">
        <v>240</v>
      </c>
      <c r="C226" s="6" t="s">
        <v>244</v>
      </c>
      <c r="D226" s="6" t="s">
        <v>247</v>
      </c>
      <c r="E226" s="7" t="s">
        <v>208</v>
      </c>
      <c r="F226" s="47" t="s">
        <v>0</v>
      </c>
      <c r="G226" s="7">
        <v>1</v>
      </c>
      <c r="H226" s="62">
        <v>1</v>
      </c>
      <c r="I226" s="63"/>
      <c r="J226" s="63">
        <v>1</v>
      </c>
      <c r="K226" s="63">
        <v>1</v>
      </c>
      <c r="L226" s="63">
        <v>1</v>
      </c>
      <c r="M226" s="63">
        <v>1</v>
      </c>
      <c r="N226" s="63"/>
      <c r="O226" s="49"/>
      <c r="P226" s="83" t="s">
        <v>71</v>
      </c>
      <c r="Q226" s="83" t="s">
        <v>108</v>
      </c>
    </row>
    <row r="227" spans="1:17" ht="12" customHeight="1">
      <c r="A227" s="110">
        <v>223</v>
      </c>
      <c r="B227" s="66" t="s">
        <v>293</v>
      </c>
      <c r="C227" s="6" t="s">
        <v>244</v>
      </c>
      <c r="D227" s="6" t="s">
        <v>249</v>
      </c>
      <c r="E227" s="7" t="s">
        <v>208</v>
      </c>
      <c r="F227" s="47" t="s">
        <v>89</v>
      </c>
      <c r="G227" s="7">
        <v>1</v>
      </c>
      <c r="H227" s="62">
        <v>1</v>
      </c>
      <c r="I227" s="63">
        <v>1</v>
      </c>
      <c r="J227" s="63"/>
      <c r="K227" s="63">
        <v>1</v>
      </c>
      <c r="L227" s="63">
        <v>1</v>
      </c>
      <c r="M227" s="63">
        <v>1</v>
      </c>
      <c r="N227" s="63">
        <v>1</v>
      </c>
      <c r="O227" s="49"/>
      <c r="P227" s="83" t="s">
        <v>71</v>
      </c>
      <c r="Q227" s="83" t="s">
        <v>108</v>
      </c>
    </row>
    <row r="228" spans="1:17" ht="12" customHeight="1">
      <c r="A228" s="110">
        <v>224</v>
      </c>
      <c r="B228" s="66" t="s">
        <v>236</v>
      </c>
      <c r="C228" s="6" t="s">
        <v>243</v>
      </c>
      <c r="D228" s="6" t="s">
        <v>250</v>
      </c>
      <c r="E228" s="7" t="s">
        <v>207</v>
      </c>
      <c r="F228" s="47" t="s">
        <v>89</v>
      </c>
      <c r="G228" s="7">
        <v>1</v>
      </c>
      <c r="H228" s="62">
        <v>1</v>
      </c>
      <c r="I228" s="63">
        <v>1</v>
      </c>
      <c r="J228" s="63">
        <v>1</v>
      </c>
      <c r="K228" s="63">
        <v>1</v>
      </c>
      <c r="L228" s="63"/>
      <c r="M228" s="63">
        <v>1</v>
      </c>
      <c r="N228" s="63">
        <v>1</v>
      </c>
      <c r="O228" s="49"/>
      <c r="P228" s="83" t="s">
        <v>100</v>
      </c>
      <c r="Q228" s="83" t="s">
        <v>108</v>
      </c>
    </row>
    <row r="229" spans="1:17" ht="12" customHeight="1">
      <c r="A229" s="110">
        <v>225</v>
      </c>
      <c r="B229" s="66" t="s">
        <v>50</v>
      </c>
      <c r="C229" s="47" t="s">
        <v>242</v>
      </c>
      <c r="D229" s="6" t="s">
        <v>247</v>
      </c>
      <c r="E229" s="47" t="s">
        <v>207</v>
      </c>
      <c r="F229" s="47" t="s">
        <v>0</v>
      </c>
      <c r="G229" s="7"/>
      <c r="H229" s="62"/>
      <c r="I229" s="63"/>
      <c r="J229" s="63"/>
      <c r="K229" s="63"/>
      <c r="L229" s="63"/>
      <c r="M229" s="63"/>
      <c r="N229" s="63"/>
      <c r="O229" s="49"/>
      <c r="P229" s="83" t="s">
        <v>100</v>
      </c>
      <c r="Q229" s="83" t="s">
        <v>50</v>
      </c>
    </row>
    <row r="230" spans="1:17" ht="12" customHeight="1">
      <c r="A230" s="110">
        <v>226</v>
      </c>
      <c r="B230" s="66" t="s">
        <v>50</v>
      </c>
      <c r="C230" s="6" t="s">
        <v>242</v>
      </c>
      <c r="D230" s="6" t="s">
        <v>249</v>
      </c>
      <c r="E230" s="7" t="s">
        <v>207</v>
      </c>
      <c r="F230" s="47" t="s">
        <v>90</v>
      </c>
      <c r="G230" s="7">
        <v>1</v>
      </c>
      <c r="H230" s="62">
        <v>1</v>
      </c>
      <c r="I230" s="63"/>
      <c r="J230" s="63"/>
      <c r="K230" s="63">
        <v>1</v>
      </c>
      <c r="L230" s="63"/>
      <c r="M230" s="63">
        <v>1</v>
      </c>
      <c r="N230" s="63">
        <v>1</v>
      </c>
      <c r="O230" s="49"/>
      <c r="P230" s="83" t="s">
        <v>101</v>
      </c>
      <c r="Q230" s="83" t="s">
        <v>108</v>
      </c>
    </row>
    <row r="231" spans="1:17" ht="12" customHeight="1">
      <c r="A231" s="110">
        <v>227</v>
      </c>
      <c r="B231" s="66" t="s">
        <v>238</v>
      </c>
      <c r="C231" s="6" t="s">
        <v>243</v>
      </c>
      <c r="D231" s="6" t="s">
        <v>253</v>
      </c>
      <c r="E231" s="7" t="s">
        <v>207</v>
      </c>
      <c r="F231" s="47" t="s">
        <v>0</v>
      </c>
      <c r="G231" s="7">
        <v>1</v>
      </c>
      <c r="H231" s="62"/>
      <c r="I231" s="63"/>
      <c r="J231" s="63"/>
      <c r="K231" s="63">
        <v>1</v>
      </c>
      <c r="L231" s="63"/>
      <c r="M231" s="63">
        <v>1</v>
      </c>
      <c r="N231" s="63">
        <v>1</v>
      </c>
      <c r="O231" s="49"/>
      <c r="P231" s="83" t="s">
        <v>101</v>
      </c>
      <c r="Q231" s="83" t="s">
        <v>114</v>
      </c>
    </row>
    <row r="232" spans="1:17" ht="12" customHeight="1">
      <c r="A232" s="110">
        <v>228</v>
      </c>
      <c r="B232" s="66" t="s">
        <v>240</v>
      </c>
      <c r="C232" s="6" t="s">
        <v>90</v>
      </c>
      <c r="D232" s="6" t="s">
        <v>249</v>
      </c>
      <c r="E232" s="7" t="s">
        <v>207</v>
      </c>
      <c r="F232" s="47" t="s">
        <v>0</v>
      </c>
      <c r="G232" s="7"/>
      <c r="H232" s="62"/>
      <c r="I232" s="63"/>
      <c r="J232" s="63"/>
      <c r="K232" s="63"/>
      <c r="L232" s="63"/>
      <c r="M232" s="63"/>
      <c r="N232" s="63"/>
      <c r="O232" s="49"/>
      <c r="P232" s="83" t="s">
        <v>100</v>
      </c>
      <c r="Q232" s="83" t="s">
        <v>108</v>
      </c>
    </row>
    <row r="233" spans="1:17" ht="12" customHeight="1">
      <c r="A233" s="110">
        <v>229</v>
      </c>
      <c r="B233" s="66" t="s">
        <v>239</v>
      </c>
      <c r="C233" s="6" t="s">
        <v>244</v>
      </c>
      <c r="D233" s="6" t="s">
        <v>247</v>
      </c>
      <c r="E233" s="7" t="s">
        <v>207</v>
      </c>
      <c r="F233" s="47" t="s">
        <v>0</v>
      </c>
      <c r="G233" s="7"/>
      <c r="H233" s="62"/>
      <c r="I233" s="63"/>
      <c r="J233" s="63"/>
      <c r="K233" s="63"/>
      <c r="L233" s="63"/>
      <c r="M233" s="63"/>
      <c r="N233" s="63"/>
      <c r="O233" s="49"/>
      <c r="P233" s="83" t="s">
        <v>101</v>
      </c>
      <c r="Q233" s="83" t="s">
        <v>108</v>
      </c>
    </row>
    <row r="234" spans="1:17" ht="12" customHeight="1">
      <c r="A234" s="110">
        <v>230</v>
      </c>
      <c r="B234" s="66" t="s">
        <v>240</v>
      </c>
      <c r="C234" s="6" t="s">
        <v>90</v>
      </c>
      <c r="D234" s="6" t="s">
        <v>247</v>
      </c>
      <c r="E234" s="7" t="s">
        <v>207</v>
      </c>
      <c r="F234" s="47" t="s">
        <v>0</v>
      </c>
      <c r="G234" s="7">
        <v>1</v>
      </c>
      <c r="H234" s="62">
        <v>1</v>
      </c>
      <c r="I234" s="63"/>
      <c r="J234" s="63">
        <v>1</v>
      </c>
      <c r="K234" s="63">
        <v>1</v>
      </c>
      <c r="L234" s="63"/>
      <c r="M234" s="63">
        <v>1</v>
      </c>
      <c r="N234" s="63"/>
      <c r="O234" s="49"/>
      <c r="P234" s="83" t="s">
        <v>100</v>
      </c>
      <c r="Q234" s="83" t="s">
        <v>108</v>
      </c>
    </row>
    <row r="235" spans="1:17" ht="12" customHeight="1">
      <c r="A235" s="110">
        <v>231</v>
      </c>
      <c r="B235" s="66" t="s">
        <v>235</v>
      </c>
      <c r="C235" s="6" t="s">
        <v>244</v>
      </c>
      <c r="D235" s="6" t="s">
        <v>250</v>
      </c>
      <c r="E235" s="7" t="s">
        <v>207</v>
      </c>
      <c r="F235" s="47" t="s">
        <v>0</v>
      </c>
      <c r="G235" s="7">
        <v>1</v>
      </c>
      <c r="H235" s="62">
        <v>1</v>
      </c>
      <c r="I235" s="63"/>
      <c r="J235" s="63">
        <v>1</v>
      </c>
      <c r="K235" s="63">
        <v>1</v>
      </c>
      <c r="L235" s="63">
        <v>1</v>
      </c>
      <c r="M235" s="63">
        <v>1</v>
      </c>
      <c r="N235" s="63">
        <v>1</v>
      </c>
      <c r="O235" s="49">
        <v>1</v>
      </c>
      <c r="P235" s="83" t="s">
        <v>74</v>
      </c>
      <c r="Q235" s="83" t="s">
        <v>112</v>
      </c>
    </row>
    <row r="236" spans="1:17" ht="12" customHeight="1">
      <c r="A236" s="110">
        <v>232</v>
      </c>
      <c r="B236" s="66" t="s">
        <v>235</v>
      </c>
      <c r="C236" s="6" t="s">
        <v>244</v>
      </c>
      <c r="D236" s="6" t="s">
        <v>247</v>
      </c>
      <c r="E236" s="7" t="s">
        <v>207</v>
      </c>
      <c r="F236" s="47" t="s">
        <v>0</v>
      </c>
      <c r="G236" s="7"/>
      <c r="H236" s="62"/>
      <c r="I236" s="63"/>
      <c r="J236" s="63"/>
      <c r="K236" s="63"/>
      <c r="L236" s="63"/>
      <c r="M236" s="63"/>
      <c r="N236" s="63"/>
      <c r="O236" s="49"/>
      <c r="P236" s="83" t="s">
        <v>74</v>
      </c>
      <c r="Q236" s="83" t="s">
        <v>50</v>
      </c>
    </row>
    <row r="237" spans="1:17" ht="12" customHeight="1">
      <c r="A237" s="110">
        <v>233</v>
      </c>
      <c r="B237" s="66" t="s">
        <v>240</v>
      </c>
      <c r="C237" s="6" t="s">
        <v>244</v>
      </c>
      <c r="D237" s="6" t="s">
        <v>252</v>
      </c>
      <c r="E237" s="7" t="s">
        <v>207</v>
      </c>
      <c r="F237" s="47" t="s">
        <v>89</v>
      </c>
      <c r="G237" s="7">
        <v>1</v>
      </c>
      <c r="H237" s="62">
        <v>1</v>
      </c>
      <c r="I237" s="63"/>
      <c r="J237" s="63">
        <v>1</v>
      </c>
      <c r="K237" s="63">
        <v>1</v>
      </c>
      <c r="L237" s="63"/>
      <c r="M237" s="63">
        <v>1</v>
      </c>
      <c r="N237" s="63">
        <v>1</v>
      </c>
      <c r="O237" s="49"/>
      <c r="P237" s="83" t="s">
        <v>50</v>
      </c>
      <c r="Q237" s="83" t="s">
        <v>108</v>
      </c>
    </row>
    <row r="238" spans="1:17" ht="12" customHeight="1">
      <c r="A238" s="110">
        <v>234</v>
      </c>
      <c r="B238" s="66" t="s">
        <v>235</v>
      </c>
      <c r="C238" s="6" t="s">
        <v>244</v>
      </c>
      <c r="D238" s="6" t="s">
        <v>249</v>
      </c>
      <c r="E238" s="7" t="s">
        <v>207</v>
      </c>
      <c r="F238" s="47" t="s">
        <v>0</v>
      </c>
      <c r="G238" s="7">
        <v>1</v>
      </c>
      <c r="H238" s="62">
        <v>1</v>
      </c>
      <c r="I238" s="63"/>
      <c r="J238" s="63">
        <v>1</v>
      </c>
      <c r="K238" s="63">
        <v>1</v>
      </c>
      <c r="L238" s="63">
        <v>1</v>
      </c>
      <c r="M238" s="63">
        <v>1</v>
      </c>
      <c r="N238" s="63">
        <v>1</v>
      </c>
      <c r="O238" s="49">
        <v>1</v>
      </c>
      <c r="P238" s="83" t="s">
        <v>74</v>
      </c>
      <c r="Q238" s="83" t="s">
        <v>50</v>
      </c>
    </row>
    <row r="239" spans="1:17" ht="12" customHeight="1">
      <c r="A239" s="110">
        <v>235</v>
      </c>
      <c r="B239" s="66" t="s">
        <v>293</v>
      </c>
      <c r="C239" s="6" t="s">
        <v>244</v>
      </c>
      <c r="D239" s="6" t="s">
        <v>249</v>
      </c>
      <c r="E239" s="7" t="s">
        <v>207</v>
      </c>
      <c r="F239" s="47" t="s">
        <v>0</v>
      </c>
      <c r="G239" s="7"/>
      <c r="H239" s="62"/>
      <c r="I239" s="63"/>
      <c r="J239" s="63"/>
      <c r="K239" s="63"/>
      <c r="L239" s="63"/>
      <c r="M239" s="63"/>
      <c r="N239" s="63"/>
      <c r="O239" s="49"/>
      <c r="P239" s="83" t="s">
        <v>101</v>
      </c>
      <c r="Q239" s="83" t="s">
        <v>108</v>
      </c>
    </row>
    <row r="240" spans="1:17" ht="12" customHeight="1">
      <c r="A240" s="110">
        <v>236</v>
      </c>
      <c r="B240" s="66" t="s">
        <v>235</v>
      </c>
      <c r="C240" s="6" t="s">
        <v>242</v>
      </c>
      <c r="D240" s="6" t="s">
        <v>249</v>
      </c>
      <c r="E240" s="7" t="s">
        <v>207</v>
      </c>
      <c r="F240" s="47" t="s">
        <v>0</v>
      </c>
      <c r="G240" s="7"/>
      <c r="H240" s="62"/>
      <c r="I240" s="63"/>
      <c r="J240" s="63"/>
      <c r="K240" s="63"/>
      <c r="L240" s="63"/>
      <c r="M240" s="63"/>
      <c r="N240" s="63"/>
      <c r="O240" s="49"/>
      <c r="P240" s="83" t="s">
        <v>101</v>
      </c>
      <c r="Q240" s="83" t="s">
        <v>50</v>
      </c>
    </row>
    <row r="241" spans="1:17" ht="12" customHeight="1">
      <c r="A241" s="110">
        <v>237</v>
      </c>
      <c r="B241" s="66" t="s">
        <v>239</v>
      </c>
      <c r="C241" s="6" t="s">
        <v>243</v>
      </c>
      <c r="D241" s="6" t="s">
        <v>251</v>
      </c>
      <c r="E241" s="7" t="s">
        <v>207</v>
      </c>
      <c r="F241" s="47" t="s">
        <v>89</v>
      </c>
      <c r="G241" s="7">
        <v>1</v>
      </c>
      <c r="H241" s="62">
        <v>1</v>
      </c>
      <c r="I241" s="63">
        <v>1</v>
      </c>
      <c r="J241" s="63">
        <v>1</v>
      </c>
      <c r="K241" s="63">
        <v>1</v>
      </c>
      <c r="L241" s="63"/>
      <c r="M241" s="63">
        <v>1</v>
      </c>
      <c r="N241" s="63"/>
      <c r="O241" s="49"/>
      <c r="P241" s="83" t="s">
        <v>50</v>
      </c>
      <c r="Q241" s="83" t="s">
        <v>108</v>
      </c>
    </row>
    <row r="242" spans="1:17" ht="12" customHeight="1">
      <c r="A242" s="110">
        <v>238</v>
      </c>
      <c r="B242" s="66" t="s">
        <v>235</v>
      </c>
      <c r="C242" s="6" t="s">
        <v>245</v>
      </c>
      <c r="D242" s="6" t="s">
        <v>248</v>
      </c>
      <c r="E242" s="7" t="s">
        <v>207</v>
      </c>
      <c r="F242" s="47" t="s">
        <v>89</v>
      </c>
      <c r="G242" s="7">
        <v>1</v>
      </c>
      <c r="H242" s="62">
        <v>1</v>
      </c>
      <c r="I242" s="63"/>
      <c r="J242" s="63">
        <v>1</v>
      </c>
      <c r="K242" s="63">
        <v>1</v>
      </c>
      <c r="L242" s="63">
        <v>1</v>
      </c>
      <c r="M242" s="63">
        <v>1</v>
      </c>
      <c r="N242" s="63">
        <v>1</v>
      </c>
      <c r="O242" s="49">
        <v>1</v>
      </c>
      <c r="P242" s="83" t="s">
        <v>74</v>
      </c>
      <c r="Q242" s="83" t="s">
        <v>50</v>
      </c>
    </row>
    <row r="243" spans="1:17" ht="12" customHeight="1">
      <c r="A243" s="110">
        <v>239</v>
      </c>
      <c r="B243" s="66" t="s">
        <v>235</v>
      </c>
      <c r="C243" s="47" t="s">
        <v>244</v>
      </c>
      <c r="D243" s="47" t="s">
        <v>248</v>
      </c>
      <c r="E243" s="47" t="s">
        <v>207</v>
      </c>
      <c r="F243" s="47" t="s">
        <v>89</v>
      </c>
      <c r="G243" s="7">
        <v>1</v>
      </c>
      <c r="H243" s="62">
        <v>1</v>
      </c>
      <c r="I243" s="63"/>
      <c r="J243" s="63">
        <v>1</v>
      </c>
      <c r="K243" s="63">
        <v>1</v>
      </c>
      <c r="L243" s="63">
        <v>1</v>
      </c>
      <c r="M243" s="63">
        <v>1</v>
      </c>
      <c r="N243" s="63">
        <v>1</v>
      </c>
      <c r="O243" s="49">
        <v>1</v>
      </c>
      <c r="P243" s="83" t="s">
        <v>101</v>
      </c>
      <c r="Q243" s="83" t="s">
        <v>50</v>
      </c>
    </row>
    <row r="244" spans="1:17" ht="12" customHeight="1">
      <c r="A244" s="110">
        <v>240</v>
      </c>
      <c r="B244" s="66" t="s">
        <v>294</v>
      </c>
      <c r="C244" s="6" t="s">
        <v>242</v>
      </c>
      <c r="D244" s="6" t="s">
        <v>253</v>
      </c>
      <c r="E244" s="7" t="s">
        <v>207</v>
      </c>
      <c r="F244" s="47" t="s">
        <v>0</v>
      </c>
      <c r="G244" s="7">
        <v>1</v>
      </c>
      <c r="H244" s="62">
        <v>1</v>
      </c>
      <c r="I244" s="63"/>
      <c r="J244" s="63">
        <v>1</v>
      </c>
      <c r="K244" s="63">
        <v>1</v>
      </c>
      <c r="L244" s="63"/>
      <c r="M244" s="63">
        <v>1</v>
      </c>
      <c r="N244" s="63"/>
      <c r="O244" s="49"/>
      <c r="P244" s="83" t="s">
        <v>50</v>
      </c>
      <c r="Q244" s="83" t="s">
        <v>50</v>
      </c>
    </row>
    <row r="245" spans="1:17" ht="12" customHeight="1">
      <c r="A245" s="110">
        <v>241</v>
      </c>
      <c r="B245" s="66" t="s">
        <v>240</v>
      </c>
      <c r="C245" s="6" t="s">
        <v>244</v>
      </c>
      <c r="D245" s="6" t="s">
        <v>250</v>
      </c>
      <c r="E245" s="7" t="s">
        <v>207</v>
      </c>
      <c r="F245" s="47" t="s">
        <v>89</v>
      </c>
      <c r="G245" s="7"/>
      <c r="H245" s="62"/>
      <c r="I245" s="63"/>
      <c r="J245" s="63"/>
      <c r="K245" s="63"/>
      <c r="L245" s="63"/>
      <c r="M245" s="63"/>
      <c r="N245" s="63"/>
      <c r="O245" s="49"/>
      <c r="P245" s="83" t="s">
        <v>100</v>
      </c>
      <c r="Q245" s="83" t="s">
        <v>108</v>
      </c>
    </row>
    <row r="246" spans="1:17" ht="12" customHeight="1">
      <c r="A246" s="110">
        <v>242</v>
      </c>
      <c r="B246" s="66" t="s">
        <v>293</v>
      </c>
      <c r="C246" s="6" t="s">
        <v>244</v>
      </c>
      <c r="D246" s="6" t="s">
        <v>247</v>
      </c>
      <c r="E246" s="7" t="s">
        <v>207</v>
      </c>
      <c r="F246" s="47" t="s">
        <v>0</v>
      </c>
      <c r="G246" s="7"/>
      <c r="H246" s="62"/>
      <c r="I246" s="63"/>
      <c r="J246" s="63"/>
      <c r="K246" s="63"/>
      <c r="L246" s="63"/>
      <c r="M246" s="63"/>
      <c r="N246" s="63"/>
      <c r="O246" s="49"/>
      <c r="P246" s="83" t="s">
        <v>50</v>
      </c>
      <c r="Q246" s="83" t="s">
        <v>108</v>
      </c>
    </row>
    <row r="247" spans="1:17" ht="12" customHeight="1">
      <c r="A247" s="110">
        <v>243</v>
      </c>
      <c r="B247" s="66" t="s">
        <v>293</v>
      </c>
      <c r="C247" s="6" t="s">
        <v>243</v>
      </c>
      <c r="D247" s="6" t="s">
        <v>248</v>
      </c>
      <c r="E247" s="7" t="s">
        <v>207</v>
      </c>
      <c r="F247" s="47" t="s">
        <v>0</v>
      </c>
      <c r="G247" s="7">
        <v>1</v>
      </c>
      <c r="H247" s="62">
        <v>1</v>
      </c>
      <c r="I247" s="63">
        <v>1</v>
      </c>
      <c r="J247" s="63">
        <v>1</v>
      </c>
      <c r="K247" s="63">
        <v>1</v>
      </c>
      <c r="L247" s="63"/>
      <c r="M247" s="63"/>
      <c r="N247" s="63"/>
      <c r="O247" s="49"/>
      <c r="P247" s="83" t="s">
        <v>101</v>
      </c>
      <c r="Q247" s="83" t="s">
        <v>108</v>
      </c>
    </row>
    <row r="248" spans="1:17" ht="12" customHeight="1">
      <c r="A248" s="110">
        <v>244</v>
      </c>
      <c r="B248" s="66" t="s">
        <v>240</v>
      </c>
      <c r="C248" s="6" t="s">
        <v>243</v>
      </c>
      <c r="D248" s="6" t="s">
        <v>253</v>
      </c>
      <c r="E248" s="7" t="s">
        <v>207</v>
      </c>
      <c r="F248" s="47" t="s">
        <v>89</v>
      </c>
      <c r="G248" s="7">
        <v>1</v>
      </c>
      <c r="H248" s="62">
        <v>1</v>
      </c>
      <c r="I248" s="63"/>
      <c r="J248" s="63">
        <v>1</v>
      </c>
      <c r="K248" s="63">
        <v>1</v>
      </c>
      <c r="L248" s="63"/>
      <c r="M248" s="63">
        <v>1</v>
      </c>
      <c r="N248" s="63"/>
      <c r="O248" s="49"/>
      <c r="P248" s="83" t="s">
        <v>71</v>
      </c>
      <c r="Q248" s="83" t="s">
        <v>108</v>
      </c>
    </row>
    <row r="249" spans="1:17" ht="12" customHeight="1">
      <c r="A249" s="110">
        <v>245</v>
      </c>
      <c r="B249" s="66" t="s">
        <v>294</v>
      </c>
      <c r="C249" s="6" t="s">
        <v>242</v>
      </c>
      <c r="D249" s="6" t="s">
        <v>251</v>
      </c>
      <c r="E249" s="7" t="s">
        <v>207</v>
      </c>
      <c r="F249" s="47" t="s">
        <v>0</v>
      </c>
      <c r="G249" s="7">
        <v>1</v>
      </c>
      <c r="H249" s="62">
        <v>1</v>
      </c>
      <c r="I249" s="63"/>
      <c r="J249" s="63">
        <v>1</v>
      </c>
      <c r="K249" s="63">
        <v>1</v>
      </c>
      <c r="L249" s="63"/>
      <c r="M249" s="63"/>
      <c r="N249" s="63"/>
      <c r="O249" s="49"/>
      <c r="P249" s="83" t="s">
        <v>50</v>
      </c>
      <c r="Q249" s="83" t="s">
        <v>108</v>
      </c>
    </row>
    <row r="250" spans="1:17" ht="12" customHeight="1">
      <c r="A250" s="110">
        <v>246</v>
      </c>
      <c r="B250" s="66" t="s">
        <v>240</v>
      </c>
      <c r="C250" s="6" t="s">
        <v>243</v>
      </c>
      <c r="D250" s="6" t="s">
        <v>251</v>
      </c>
      <c r="E250" s="7" t="s">
        <v>207</v>
      </c>
      <c r="F250" s="47" t="s">
        <v>89</v>
      </c>
      <c r="G250" s="7">
        <v>1</v>
      </c>
      <c r="H250" s="62">
        <v>1</v>
      </c>
      <c r="I250" s="63"/>
      <c r="J250" s="63">
        <v>1</v>
      </c>
      <c r="K250" s="63">
        <v>1</v>
      </c>
      <c r="L250" s="63"/>
      <c r="M250" s="63">
        <v>1</v>
      </c>
      <c r="N250" s="63"/>
      <c r="O250" s="49"/>
      <c r="P250" s="83" t="s">
        <v>71</v>
      </c>
      <c r="Q250" s="83" t="s">
        <v>108</v>
      </c>
    </row>
    <row r="251" spans="1:17" ht="12" customHeight="1">
      <c r="A251" s="110">
        <v>247</v>
      </c>
      <c r="B251" s="66" t="s">
        <v>240</v>
      </c>
      <c r="C251" s="6" t="s">
        <v>243</v>
      </c>
      <c r="D251" s="6" t="s">
        <v>251</v>
      </c>
      <c r="E251" s="7" t="s">
        <v>207</v>
      </c>
      <c r="F251" s="47" t="s">
        <v>89</v>
      </c>
      <c r="G251" s="7">
        <v>1</v>
      </c>
      <c r="H251" s="62">
        <v>1</v>
      </c>
      <c r="I251" s="63"/>
      <c r="J251" s="63">
        <v>1</v>
      </c>
      <c r="K251" s="63">
        <v>1</v>
      </c>
      <c r="L251" s="63"/>
      <c r="M251" s="63">
        <v>1</v>
      </c>
      <c r="N251" s="63"/>
      <c r="O251" s="49"/>
      <c r="P251" s="83" t="s">
        <v>71</v>
      </c>
      <c r="Q251" s="83" t="s">
        <v>108</v>
      </c>
    </row>
    <row r="252" spans="1:17" ht="12" customHeight="1">
      <c r="A252" s="110">
        <v>248</v>
      </c>
      <c r="B252" s="66" t="s">
        <v>238</v>
      </c>
      <c r="C252" s="6" t="s">
        <v>245</v>
      </c>
      <c r="D252" s="6" t="s">
        <v>251</v>
      </c>
      <c r="E252" s="7" t="s">
        <v>207</v>
      </c>
      <c r="F252" s="47" t="s">
        <v>89</v>
      </c>
      <c r="G252" s="7">
        <v>1</v>
      </c>
      <c r="H252" s="62"/>
      <c r="I252" s="63">
        <v>1</v>
      </c>
      <c r="J252" s="63">
        <v>1</v>
      </c>
      <c r="K252" s="63">
        <v>1</v>
      </c>
      <c r="L252" s="63"/>
      <c r="M252" s="63"/>
      <c r="N252" s="63">
        <v>1</v>
      </c>
      <c r="O252" s="49">
        <v>1</v>
      </c>
      <c r="P252" s="83" t="s">
        <v>100</v>
      </c>
      <c r="Q252" s="83" t="s">
        <v>108</v>
      </c>
    </row>
    <row r="253" spans="1:17" ht="12" customHeight="1">
      <c r="A253" s="110">
        <v>249</v>
      </c>
      <c r="B253" s="66" t="s">
        <v>235</v>
      </c>
      <c r="C253" s="6" t="s">
        <v>242</v>
      </c>
      <c r="D253" s="6" t="s">
        <v>248</v>
      </c>
      <c r="E253" s="7" t="s">
        <v>207</v>
      </c>
      <c r="F253" s="47" t="s">
        <v>0</v>
      </c>
      <c r="G253" s="7">
        <v>1</v>
      </c>
      <c r="H253" s="62"/>
      <c r="I253" s="63"/>
      <c r="J253" s="63"/>
      <c r="K253" s="63">
        <v>1</v>
      </c>
      <c r="L253" s="63"/>
      <c r="M253" s="63">
        <v>1</v>
      </c>
      <c r="N253" s="63"/>
      <c r="O253" s="49"/>
      <c r="P253" s="83" t="s">
        <v>50</v>
      </c>
      <c r="Q253" s="83" t="s">
        <v>108</v>
      </c>
    </row>
    <row r="254" spans="1:17" ht="12" customHeight="1">
      <c r="A254" s="110">
        <v>250</v>
      </c>
      <c r="B254" s="66" t="s">
        <v>235</v>
      </c>
      <c r="C254" s="6" t="s">
        <v>243</v>
      </c>
      <c r="D254" s="6" t="s">
        <v>251</v>
      </c>
      <c r="E254" s="7" t="s">
        <v>207</v>
      </c>
      <c r="F254" s="47" t="s">
        <v>89</v>
      </c>
      <c r="G254" s="7">
        <v>1</v>
      </c>
      <c r="H254" s="62">
        <v>1</v>
      </c>
      <c r="I254" s="63"/>
      <c r="J254" s="63">
        <v>1</v>
      </c>
      <c r="K254" s="63">
        <v>1</v>
      </c>
      <c r="L254" s="63"/>
      <c r="M254" s="63">
        <v>1</v>
      </c>
      <c r="N254" s="63"/>
      <c r="O254" s="49">
        <v>1</v>
      </c>
      <c r="P254" s="84" t="s">
        <v>100</v>
      </c>
      <c r="Q254" s="84" t="s">
        <v>279</v>
      </c>
    </row>
    <row r="255" spans="1:17">
      <c r="A255" s="148"/>
      <c r="B255" s="149"/>
      <c r="C255" s="149"/>
      <c r="D255" s="150"/>
      <c r="E255" s="150"/>
      <c r="F255" s="149"/>
      <c r="G255" s="150"/>
      <c r="H255" s="150"/>
      <c r="I255" s="150"/>
      <c r="J255" s="150"/>
      <c r="K255" s="150"/>
      <c r="L255" s="150"/>
      <c r="M255" s="150"/>
      <c r="N255" s="150"/>
      <c r="O255" s="150"/>
      <c r="P255" s="132"/>
      <c r="Q255" s="132"/>
    </row>
    <row r="256" spans="1:17">
      <c r="A256" s="151"/>
      <c r="B256" s="152"/>
      <c r="C256" s="152"/>
      <c r="D256" s="153"/>
      <c r="E256" s="153"/>
      <c r="F256" s="152"/>
      <c r="G256" s="153"/>
      <c r="H256" s="153"/>
      <c r="I256" s="153"/>
      <c r="J256" s="153"/>
      <c r="K256" s="153"/>
      <c r="L256" s="153"/>
      <c r="M256" s="153"/>
      <c r="N256" s="153"/>
      <c r="O256" s="153"/>
      <c r="P256" s="54"/>
      <c r="Q256" s="54"/>
    </row>
    <row r="257" spans="1:17">
      <c r="A257" s="151"/>
      <c r="B257" s="152"/>
      <c r="C257" s="152"/>
      <c r="D257" s="153"/>
      <c r="E257" s="153"/>
      <c r="F257" s="152"/>
      <c r="G257" s="153"/>
      <c r="H257" s="153"/>
      <c r="I257" s="153"/>
      <c r="J257" s="153"/>
      <c r="K257" s="153"/>
      <c r="L257" s="153"/>
      <c r="M257" s="153"/>
      <c r="N257" s="153"/>
      <c r="O257" s="153"/>
      <c r="P257" s="54"/>
      <c r="Q257" s="54"/>
    </row>
    <row r="258" spans="1:17">
      <c r="A258" s="151"/>
      <c r="B258" s="152"/>
      <c r="C258" s="152"/>
      <c r="D258" s="153"/>
      <c r="E258" s="153"/>
      <c r="F258" s="152"/>
      <c r="G258" s="153"/>
      <c r="H258" s="153"/>
      <c r="I258" s="153"/>
      <c r="J258" s="153"/>
      <c r="K258" s="153"/>
      <c r="L258" s="153"/>
      <c r="M258" s="153"/>
      <c r="N258" s="153"/>
      <c r="O258" s="153"/>
      <c r="P258" s="54"/>
      <c r="Q258" s="54"/>
    </row>
    <row r="259" spans="1:17">
      <c r="A259" s="151"/>
      <c r="B259" s="152"/>
      <c r="C259" s="152"/>
      <c r="D259" s="153"/>
      <c r="E259" s="153"/>
      <c r="F259" s="152"/>
      <c r="G259" s="153"/>
      <c r="H259" s="153"/>
      <c r="I259" s="153"/>
      <c r="J259" s="153"/>
      <c r="K259" s="153"/>
      <c r="L259" s="153"/>
      <c r="M259" s="153"/>
      <c r="N259" s="153"/>
      <c r="O259" s="153"/>
      <c r="P259" s="54"/>
      <c r="Q259" s="54"/>
    </row>
    <row r="260" spans="1:17">
      <c r="A260" s="151"/>
      <c r="B260" s="152"/>
      <c r="C260" s="152"/>
      <c r="D260" s="153"/>
      <c r="E260" s="153"/>
      <c r="F260" s="152"/>
      <c r="G260" s="153"/>
      <c r="H260" s="153"/>
      <c r="I260" s="153"/>
      <c r="J260" s="153"/>
      <c r="K260" s="153"/>
      <c r="L260" s="153"/>
      <c r="M260" s="153"/>
      <c r="N260" s="153"/>
      <c r="O260" s="153"/>
      <c r="P260" s="54"/>
      <c r="Q260" s="54"/>
    </row>
    <row r="261" spans="1:17">
      <c r="A261" s="151"/>
      <c r="B261" s="152"/>
      <c r="C261" s="152"/>
      <c r="D261" s="153"/>
      <c r="E261" s="153"/>
      <c r="F261" s="152"/>
      <c r="G261" s="153"/>
      <c r="H261" s="153"/>
      <c r="I261" s="153"/>
      <c r="J261" s="153"/>
      <c r="K261" s="153"/>
      <c r="L261" s="153"/>
      <c r="M261" s="153"/>
      <c r="N261" s="153"/>
      <c r="O261" s="153"/>
      <c r="P261" s="54"/>
      <c r="Q261" s="54"/>
    </row>
    <row r="262" spans="1:17">
      <c r="A262" s="151"/>
      <c r="B262" s="152"/>
      <c r="C262" s="152"/>
      <c r="D262" s="153"/>
      <c r="E262" s="153"/>
      <c r="F262" s="152"/>
      <c r="G262" s="153"/>
      <c r="H262" s="153"/>
      <c r="I262" s="153"/>
      <c r="J262" s="153"/>
      <c r="K262" s="153"/>
      <c r="L262" s="153"/>
      <c r="M262" s="153"/>
      <c r="N262" s="153"/>
      <c r="O262" s="153"/>
      <c r="P262" s="54"/>
      <c r="Q262" s="54"/>
    </row>
    <row r="263" spans="1:17">
      <c r="A263" s="151"/>
      <c r="B263" s="152"/>
      <c r="C263" s="152"/>
      <c r="D263" s="153"/>
      <c r="E263" s="153"/>
      <c r="F263" s="152"/>
      <c r="G263" s="153"/>
      <c r="H263" s="153"/>
      <c r="I263" s="153"/>
      <c r="J263" s="153"/>
      <c r="K263" s="153"/>
      <c r="L263" s="153"/>
      <c r="M263" s="153"/>
      <c r="N263" s="153"/>
      <c r="O263" s="153"/>
      <c r="P263" s="54"/>
      <c r="Q263" s="54"/>
    </row>
    <row r="264" spans="1:17">
      <c r="A264" s="151"/>
      <c r="B264" s="152"/>
      <c r="C264" s="152"/>
      <c r="D264" s="153"/>
      <c r="E264" s="153"/>
      <c r="F264" s="152"/>
      <c r="G264" s="153"/>
      <c r="H264" s="153"/>
      <c r="I264" s="153"/>
      <c r="J264" s="153"/>
      <c r="K264" s="153"/>
      <c r="L264" s="153"/>
      <c r="M264" s="153"/>
      <c r="N264" s="153"/>
      <c r="O264" s="153"/>
      <c r="P264" s="54"/>
      <c r="Q264" s="54"/>
    </row>
    <row r="265" spans="1:17">
      <c r="A265" s="151"/>
      <c r="B265" s="152"/>
      <c r="C265" s="152"/>
      <c r="D265" s="153"/>
      <c r="E265" s="153"/>
      <c r="F265" s="152"/>
      <c r="G265" s="153"/>
      <c r="H265" s="153"/>
      <c r="I265" s="153"/>
      <c r="J265" s="153"/>
      <c r="K265" s="153"/>
      <c r="L265" s="153"/>
      <c r="M265" s="153"/>
      <c r="N265" s="153"/>
      <c r="O265" s="153"/>
      <c r="P265" s="54"/>
      <c r="Q265" s="54"/>
    </row>
    <row r="266" spans="1:17">
      <c r="A266" s="151"/>
      <c r="B266" s="152"/>
      <c r="C266" s="152"/>
      <c r="D266" s="153"/>
      <c r="E266" s="153"/>
      <c r="F266" s="152"/>
      <c r="G266" s="153"/>
      <c r="H266" s="153"/>
      <c r="I266" s="153"/>
      <c r="J266" s="153"/>
      <c r="K266" s="153"/>
      <c r="L266" s="153"/>
      <c r="M266" s="153"/>
      <c r="N266" s="153"/>
      <c r="O266" s="153"/>
      <c r="P266" s="54"/>
      <c r="Q266" s="54"/>
    </row>
    <row r="267" spans="1:17">
      <c r="A267" s="151"/>
      <c r="B267" s="152"/>
      <c r="C267" s="152"/>
      <c r="D267" s="153"/>
      <c r="E267" s="153"/>
      <c r="F267" s="152"/>
      <c r="G267" s="153"/>
      <c r="H267" s="153"/>
      <c r="I267" s="153"/>
      <c r="J267" s="153"/>
      <c r="K267" s="153"/>
      <c r="L267" s="153"/>
      <c r="M267" s="153"/>
      <c r="N267" s="153"/>
      <c r="O267" s="153"/>
      <c r="P267" s="54"/>
      <c r="Q267" s="54"/>
    </row>
    <row r="268" spans="1:17">
      <c r="A268" s="151"/>
      <c r="B268" s="152"/>
      <c r="C268" s="152"/>
      <c r="D268" s="153"/>
      <c r="E268" s="153"/>
      <c r="F268" s="152"/>
      <c r="G268" s="153"/>
      <c r="H268" s="153"/>
      <c r="I268" s="153"/>
      <c r="J268" s="153"/>
      <c r="K268" s="153"/>
      <c r="L268" s="153"/>
      <c r="M268" s="153"/>
      <c r="N268" s="153"/>
      <c r="O268" s="153"/>
      <c r="P268" s="54"/>
      <c r="Q268" s="54"/>
    </row>
    <row r="269" spans="1:17">
      <c r="A269" s="151"/>
      <c r="B269" s="152"/>
      <c r="C269" s="152"/>
      <c r="D269" s="153"/>
      <c r="E269" s="153"/>
      <c r="F269" s="152"/>
      <c r="G269" s="153"/>
      <c r="H269" s="153"/>
      <c r="I269" s="153"/>
      <c r="J269" s="153"/>
      <c r="K269" s="153"/>
      <c r="L269" s="153"/>
      <c r="M269" s="153"/>
      <c r="N269" s="153"/>
      <c r="O269" s="153"/>
      <c r="P269" s="54"/>
      <c r="Q269" s="54"/>
    </row>
    <row r="270" spans="1:17">
      <c r="A270" s="151"/>
      <c r="B270" s="152"/>
      <c r="C270" s="152"/>
      <c r="D270" s="153"/>
      <c r="E270" s="153"/>
      <c r="F270" s="152"/>
      <c r="G270" s="153"/>
      <c r="H270" s="153"/>
      <c r="I270" s="153"/>
      <c r="J270" s="153"/>
      <c r="K270" s="153"/>
      <c r="L270" s="153"/>
      <c r="M270" s="153"/>
      <c r="N270" s="153"/>
      <c r="O270" s="153"/>
      <c r="P270" s="54"/>
      <c r="Q270" s="54"/>
    </row>
    <row r="271" spans="1:17">
      <c r="A271" s="151"/>
      <c r="B271" s="152"/>
      <c r="C271" s="152"/>
      <c r="D271" s="153"/>
      <c r="E271" s="153"/>
      <c r="F271" s="152"/>
      <c r="G271" s="153"/>
      <c r="H271" s="153"/>
      <c r="I271" s="153"/>
      <c r="J271" s="153"/>
      <c r="K271" s="153"/>
      <c r="L271" s="153"/>
      <c r="M271" s="153"/>
      <c r="N271" s="153"/>
      <c r="O271" s="153"/>
      <c r="P271" s="54"/>
      <c r="Q271" s="54"/>
    </row>
    <row r="272" spans="1:17">
      <c r="A272" s="151"/>
      <c r="B272" s="152"/>
      <c r="C272" s="152"/>
      <c r="D272" s="153"/>
      <c r="E272" s="153"/>
      <c r="F272" s="152"/>
      <c r="G272" s="153"/>
      <c r="H272" s="153"/>
      <c r="I272" s="153"/>
      <c r="J272" s="153"/>
      <c r="K272" s="153"/>
      <c r="L272" s="153"/>
      <c r="M272" s="153"/>
      <c r="N272" s="153"/>
      <c r="O272" s="153"/>
      <c r="P272" s="54"/>
      <c r="Q272" s="54"/>
    </row>
    <row r="273" spans="1:17">
      <c r="A273" s="151"/>
      <c r="B273" s="152"/>
      <c r="C273" s="152"/>
      <c r="D273" s="153"/>
      <c r="E273" s="153"/>
      <c r="F273" s="152"/>
      <c r="G273" s="153"/>
      <c r="H273" s="153"/>
      <c r="I273" s="153"/>
      <c r="J273" s="153"/>
      <c r="K273" s="153"/>
      <c r="L273" s="153"/>
      <c r="M273" s="153"/>
      <c r="N273" s="153"/>
      <c r="O273" s="153"/>
      <c r="P273" s="54"/>
      <c r="Q273" s="54"/>
    </row>
    <row r="274" spans="1:17">
      <c r="A274" s="151"/>
      <c r="B274" s="152"/>
      <c r="C274" s="152"/>
      <c r="D274" s="153"/>
      <c r="E274" s="153"/>
      <c r="F274" s="152"/>
      <c r="G274" s="153"/>
      <c r="H274" s="153"/>
      <c r="I274" s="153"/>
      <c r="J274" s="153"/>
      <c r="K274" s="153"/>
      <c r="L274" s="153"/>
      <c r="M274" s="153"/>
      <c r="N274" s="153"/>
      <c r="O274" s="153"/>
      <c r="P274" s="54"/>
      <c r="Q274" s="54"/>
    </row>
    <row r="275" spans="1:17">
      <c r="A275" s="151"/>
      <c r="B275" s="152"/>
      <c r="C275" s="152"/>
      <c r="D275" s="153"/>
      <c r="E275" s="153"/>
      <c r="F275" s="152"/>
      <c r="G275" s="153"/>
      <c r="H275" s="153"/>
      <c r="I275" s="153"/>
      <c r="J275" s="153"/>
      <c r="K275" s="153"/>
      <c r="L275" s="153"/>
      <c r="M275" s="153"/>
      <c r="N275" s="153"/>
      <c r="O275" s="153"/>
      <c r="P275" s="54"/>
      <c r="Q275" s="54"/>
    </row>
    <row r="276" spans="1:17">
      <c r="A276" s="151"/>
      <c r="B276" s="152"/>
      <c r="C276" s="152"/>
      <c r="D276" s="153"/>
      <c r="E276" s="153"/>
      <c r="F276" s="152"/>
      <c r="G276" s="153"/>
      <c r="H276" s="153"/>
      <c r="I276" s="153"/>
      <c r="J276" s="153"/>
      <c r="K276" s="153"/>
      <c r="L276" s="153"/>
      <c r="M276" s="153"/>
      <c r="N276" s="153"/>
      <c r="O276" s="153"/>
      <c r="P276" s="54"/>
      <c r="Q276" s="54"/>
    </row>
    <row r="277" spans="1:17">
      <c r="A277" s="151"/>
      <c r="B277" s="152"/>
      <c r="C277" s="152"/>
      <c r="D277" s="153"/>
      <c r="E277" s="153"/>
      <c r="F277" s="152"/>
      <c r="G277" s="153"/>
      <c r="H277" s="153"/>
      <c r="I277" s="153"/>
      <c r="J277" s="153"/>
      <c r="K277" s="153"/>
      <c r="L277" s="153"/>
      <c r="M277" s="153"/>
      <c r="N277" s="153"/>
      <c r="O277" s="153"/>
      <c r="P277" s="54"/>
      <c r="Q277" s="54"/>
    </row>
    <row r="278" spans="1:17">
      <c r="A278" s="151"/>
      <c r="B278" s="152"/>
      <c r="C278" s="152"/>
      <c r="D278" s="153"/>
      <c r="E278" s="153"/>
      <c r="F278" s="152"/>
      <c r="G278" s="153"/>
      <c r="H278" s="153"/>
      <c r="I278" s="153"/>
      <c r="J278" s="153"/>
      <c r="K278" s="153"/>
      <c r="L278" s="153"/>
      <c r="M278" s="153"/>
      <c r="N278" s="153"/>
      <c r="O278" s="153"/>
      <c r="P278" s="54"/>
      <c r="Q278" s="54"/>
    </row>
    <row r="279" spans="1:17">
      <c r="A279" s="151"/>
      <c r="B279" s="152"/>
      <c r="C279" s="152"/>
      <c r="D279" s="153"/>
      <c r="E279" s="153"/>
      <c r="F279" s="152"/>
      <c r="G279" s="153"/>
      <c r="H279" s="153"/>
      <c r="I279" s="153"/>
      <c r="J279" s="153"/>
      <c r="K279" s="153"/>
      <c r="L279" s="153"/>
      <c r="M279" s="153"/>
      <c r="N279" s="153"/>
      <c r="O279" s="153"/>
      <c r="P279" s="54"/>
      <c r="Q279" s="54"/>
    </row>
    <row r="280" spans="1:17">
      <c r="A280" s="151"/>
      <c r="B280" s="152"/>
      <c r="C280" s="152"/>
      <c r="D280" s="153"/>
      <c r="E280" s="153"/>
      <c r="F280" s="152"/>
      <c r="G280" s="153"/>
      <c r="H280" s="153"/>
      <c r="I280" s="153"/>
      <c r="J280" s="153"/>
      <c r="K280" s="153"/>
      <c r="L280" s="153"/>
      <c r="M280" s="153"/>
      <c r="N280" s="153"/>
      <c r="O280" s="153"/>
      <c r="P280" s="54"/>
      <c r="Q280" s="54"/>
    </row>
    <row r="281" spans="1:17">
      <c r="A281" s="151"/>
      <c r="B281" s="152"/>
      <c r="C281" s="152"/>
      <c r="D281" s="153"/>
      <c r="E281" s="153"/>
      <c r="F281" s="152"/>
      <c r="G281" s="153"/>
      <c r="H281" s="153"/>
      <c r="I281" s="153"/>
      <c r="J281" s="153"/>
      <c r="K281" s="153"/>
      <c r="L281" s="153"/>
      <c r="M281" s="153"/>
      <c r="N281" s="153"/>
      <c r="O281" s="153"/>
      <c r="P281" s="54"/>
      <c r="Q281" s="54"/>
    </row>
    <row r="282" spans="1:17">
      <c r="A282" s="151"/>
      <c r="B282" s="152"/>
      <c r="C282" s="152"/>
      <c r="D282" s="153"/>
      <c r="E282" s="153"/>
      <c r="F282" s="152"/>
      <c r="G282" s="153"/>
      <c r="H282" s="153"/>
      <c r="I282" s="153"/>
      <c r="J282" s="153"/>
      <c r="K282" s="153"/>
      <c r="L282" s="153"/>
      <c r="M282" s="153"/>
      <c r="N282" s="153"/>
      <c r="O282" s="153"/>
      <c r="P282" s="54"/>
      <c r="Q282" s="54"/>
    </row>
    <row r="283" spans="1:17">
      <c r="A283" s="151"/>
      <c r="B283" s="152"/>
      <c r="C283" s="152"/>
      <c r="D283" s="153"/>
      <c r="E283" s="153"/>
      <c r="F283" s="152"/>
      <c r="G283" s="153"/>
      <c r="H283" s="153"/>
      <c r="I283" s="153"/>
      <c r="J283" s="153"/>
      <c r="K283" s="153"/>
      <c r="L283" s="153"/>
      <c r="M283" s="153"/>
      <c r="N283" s="153"/>
      <c r="O283" s="153"/>
      <c r="P283" s="54"/>
      <c r="Q283" s="54"/>
    </row>
    <row r="284" spans="1:17">
      <c r="A284" s="151"/>
      <c r="B284" s="152"/>
      <c r="C284" s="152"/>
      <c r="D284" s="153"/>
      <c r="E284" s="153"/>
      <c r="F284" s="152"/>
      <c r="G284" s="153"/>
      <c r="H284" s="153"/>
      <c r="I284" s="153"/>
      <c r="J284" s="153"/>
      <c r="K284" s="153"/>
      <c r="L284" s="153"/>
      <c r="M284" s="153"/>
      <c r="N284" s="153"/>
      <c r="O284" s="153"/>
      <c r="P284" s="54"/>
      <c r="Q284" s="54"/>
    </row>
    <row r="285" spans="1:17">
      <c r="A285" s="151"/>
      <c r="B285" s="152"/>
      <c r="C285" s="152"/>
      <c r="D285" s="153"/>
      <c r="E285" s="153"/>
      <c r="F285" s="152"/>
      <c r="G285" s="153"/>
      <c r="H285" s="153"/>
      <c r="I285" s="153"/>
      <c r="J285" s="153"/>
      <c r="K285" s="153"/>
      <c r="L285" s="153"/>
      <c r="M285" s="153"/>
      <c r="N285" s="153"/>
      <c r="O285" s="153"/>
      <c r="P285" s="54"/>
      <c r="Q285" s="54"/>
    </row>
    <row r="286" spans="1:17">
      <c r="A286" s="151"/>
      <c r="B286" s="152"/>
      <c r="C286" s="152"/>
      <c r="D286" s="153"/>
      <c r="E286" s="153"/>
      <c r="F286" s="152"/>
      <c r="G286" s="153"/>
      <c r="H286" s="153"/>
      <c r="I286" s="153"/>
      <c r="J286" s="153"/>
      <c r="K286" s="153"/>
      <c r="L286" s="153"/>
      <c r="M286" s="153"/>
      <c r="N286" s="153"/>
      <c r="O286" s="153"/>
      <c r="P286" s="54"/>
      <c r="Q286" s="54"/>
    </row>
    <row r="287" spans="1:17">
      <c r="A287" s="151"/>
      <c r="B287" s="152"/>
      <c r="C287" s="152"/>
      <c r="D287" s="153"/>
      <c r="E287" s="153"/>
      <c r="F287" s="152"/>
      <c r="G287" s="153"/>
      <c r="H287" s="153"/>
      <c r="I287" s="153"/>
      <c r="J287" s="153"/>
      <c r="K287" s="153"/>
      <c r="L287" s="153"/>
      <c r="M287" s="153"/>
      <c r="N287" s="153"/>
      <c r="O287" s="153"/>
      <c r="P287" s="54"/>
      <c r="Q287" s="54"/>
    </row>
    <row r="288" spans="1:17">
      <c r="A288" s="151"/>
      <c r="B288" s="152"/>
      <c r="C288" s="152"/>
      <c r="D288" s="153"/>
      <c r="E288" s="153"/>
      <c r="F288" s="152"/>
      <c r="G288" s="153"/>
      <c r="H288" s="153"/>
      <c r="I288" s="153"/>
      <c r="J288" s="153"/>
      <c r="K288" s="153"/>
      <c r="L288" s="153"/>
      <c r="M288" s="153"/>
      <c r="N288" s="153"/>
      <c r="O288" s="153"/>
      <c r="P288" s="54"/>
      <c r="Q288" s="54"/>
    </row>
    <row r="289" spans="1:17">
      <c r="A289" s="151"/>
      <c r="B289" s="152"/>
      <c r="C289" s="152"/>
      <c r="D289" s="153"/>
      <c r="E289" s="153"/>
      <c r="F289" s="152"/>
      <c r="G289" s="153"/>
      <c r="H289" s="153"/>
      <c r="I289" s="153"/>
      <c r="J289" s="153"/>
      <c r="K289" s="153"/>
      <c r="L289" s="153"/>
      <c r="M289" s="153"/>
      <c r="N289" s="153"/>
      <c r="O289" s="153"/>
      <c r="P289" s="54"/>
      <c r="Q289" s="54"/>
    </row>
    <row r="290" spans="1:17">
      <c r="A290" s="151"/>
      <c r="B290" s="152"/>
      <c r="C290" s="152"/>
      <c r="D290" s="153"/>
      <c r="E290" s="153"/>
      <c r="F290" s="152"/>
      <c r="G290" s="153"/>
      <c r="H290" s="153"/>
      <c r="I290" s="153"/>
      <c r="J290" s="153"/>
      <c r="K290" s="153"/>
      <c r="L290" s="153"/>
      <c r="M290" s="153"/>
      <c r="N290" s="153"/>
      <c r="O290" s="153"/>
      <c r="P290" s="54"/>
      <c r="Q290" s="54"/>
    </row>
    <row r="291" spans="1:17">
      <c r="A291" s="151"/>
      <c r="B291" s="152"/>
      <c r="C291" s="152"/>
      <c r="D291" s="153"/>
      <c r="E291" s="153"/>
      <c r="F291" s="152"/>
      <c r="G291" s="153"/>
      <c r="H291" s="153"/>
      <c r="I291" s="153"/>
      <c r="J291" s="153"/>
      <c r="K291" s="153"/>
      <c r="L291" s="153"/>
      <c r="M291" s="153"/>
      <c r="N291" s="153"/>
      <c r="O291" s="153"/>
      <c r="P291" s="54"/>
      <c r="Q291" s="54"/>
    </row>
    <row r="292" spans="1:17">
      <c r="A292" s="151"/>
      <c r="B292" s="152"/>
      <c r="C292" s="152"/>
      <c r="D292" s="153"/>
      <c r="E292" s="153"/>
      <c r="F292" s="152"/>
      <c r="G292" s="153"/>
      <c r="H292" s="153"/>
      <c r="I292" s="153"/>
      <c r="J292" s="153"/>
      <c r="K292" s="153"/>
      <c r="L292" s="153"/>
      <c r="M292" s="153"/>
      <c r="N292" s="153"/>
      <c r="O292" s="153"/>
      <c r="P292" s="54"/>
      <c r="Q292" s="54"/>
    </row>
    <row r="293" spans="1:17">
      <c r="A293" s="151"/>
      <c r="B293" s="152"/>
      <c r="C293" s="152"/>
      <c r="D293" s="153"/>
      <c r="E293" s="153"/>
      <c r="F293" s="152"/>
      <c r="G293" s="153"/>
      <c r="H293" s="153"/>
      <c r="I293" s="153"/>
      <c r="J293" s="153"/>
      <c r="K293" s="153"/>
      <c r="L293" s="153"/>
      <c r="M293" s="153"/>
      <c r="N293" s="153"/>
      <c r="O293" s="153"/>
      <c r="P293" s="54"/>
      <c r="Q293" s="54"/>
    </row>
    <row r="294" spans="1:17">
      <c r="A294" s="151"/>
      <c r="B294" s="152"/>
      <c r="C294" s="152"/>
      <c r="D294" s="153"/>
      <c r="E294" s="153"/>
      <c r="F294" s="152"/>
      <c r="G294" s="153"/>
      <c r="H294" s="153"/>
      <c r="I294" s="153"/>
      <c r="J294" s="153"/>
      <c r="K294" s="153"/>
      <c r="L294" s="153"/>
      <c r="M294" s="153"/>
      <c r="N294" s="153"/>
      <c r="O294" s="153"/>
      <c r="P294" s="54"/>
      <c r="Q294" s="54"/>
    </row>
    <row r="295" spans="1:17">
      <c r="A295" s="151"/>
      <c r="B295" s="152"/>
      <c r="C295" s="152"/>
      <c r="D295" s="153"/>
      <c r="E295" s="153"/>
      <c r="F295" s="152"/>
      <c r="G295" s="153"/>
      <c r="H295" s="153"/>
      <c r="I295" s="153"/>
      <c r="J295" s="153"/>
      <c r="K295" s="153"/>
      <c r="L295" s="153"/>
      <c r="M295" s="153"/>
      <c r="N295" s="153"/>
      <c r="O295" s="153"/>
      <c r="P295" s="54"/>
      <c r="Q295" s="54"/>
    </row>
    <row r="296" spans="1:17">
      <c r="A296" s="151"/>
      <c r="B296" s="152"/>
      <c r="C296" s="152"/>
      <c r="D296" s="153"/>
      <c r="E296" s="153"/>
      <c r="F296" s="152"/>
      <c r="G296" s="153"/>
      <c r="H296" s="153"/>
      <c r="I296" s="153"/>
      <c r="J296" s="153"/>
      <c r="K296" s="153"/>
      <c r="L296" s="153"/>
      <c r="M296" s="153"/>
      <c r="N296" s="153"/>
      <c r="O296" s="153"/>
      <c r="P296" s="54"/>
      <c r="Q296" s="54"/>
    </row>
    <row r="297" spans="1:17">
      <c r="A297" s="151"/>
      <c r="B297" s="152"/>
      <c r="C297" s="152"/>
      <c r="D297" s="153"/>
      <c r="E297" s="153"/>
      <c r="F297" s="152"/>
      <c r="G297" s="153"/>
      <c r="H297" s="153"/>
      <c r="I297" s="153"/>
      <c r="J297" s="153"/>
      <c r="K297" s="153"/>
      <c r="L297" s="153"/>
      <c r="M297" s="153"/>
      <c r="N297" s="153"/>
      <c r="O297" s="153"/>
      <c r="P297" s="54"/>
      <c r="Q297" s="54"/>
    </row>
    <row r="298" spans="1:17">
      <c r="A298" s="151"/>
      <c r="B298" s="152"/>
      <c r="C298" s="152"/>
      <c r="D298" s="153"/>
      <c r="E298" s="153"/>
      <c r="F298" s="152"/>
      <c r="G298" s="153"/>
      <c r="H298" s="153"/>
      <c r="I298" s="153"/>
      <c r="J298" s="153"/>
      <c r="K298" s="153"/>
      <c r="L298" s="153"/>
      <c r="M298" s="153"/>
      <c r="N298" s="153"/>
      <c r="O298" s="153"/>
      <c r="P298" s="54"/>
      <c r="Q298" s="54"/>
    </row>
    <row r="299" spans="1:17">
      <c r="A299" s="151"/>
      <c r="B299" s="152"/>
      <c r="C299" s="152"/>
      <c r="D299" s="153"/>
      <c r="E299" s="153"/>
      <c r="F299" s="152"/>
      <c r="G299" s="153"/>
      <c r="H299" s="153"/>
      <c r="I299" s="153"/>
      <c r="J299" s="153"/>
      <c r="K299" s="153"/>
      <c r="L299" s="153"/>
      <c r="M299" s="153"/>
      <c r="N299" s="153"/>
      <c r="O299" s="153"/>
      <c r="P299" s="54"/>
      <c r="Q299" s="54"/>
    </row>
    <row r="300" spans="1:17">
      <c r="A300" s="151"/>
      <c r="B300" s="152"/>
      <c r="C300" s="152"/>
      <c r="D300" s="153"/>
      <c r="E300" s="153"/>
      <c r="F300" s="152"/>
      <c r="G300" s="153"/>
      <c r="H300" s="153"/>
      <c r="I300" s="153"/>
      <c r="J300" s="153"/>
      <c r="K300" s="153"/>
      <c r="L300" s="153"/>
      <c r="M300" s="153"/>
      <c r="N300" s="153"/>
      <c r="O300" s="153"/>
      <c r="P300" s="54"/>
      <c r="Q300" s="54"/>
    </row>
    <row r="301" spans="1:17">
      <c r="A301" s="151"/>
      <c r="B301" s="152"/>
      <c r="C301" s="152"/>
      <c r="D301" s="153"/>
      <c r="E301" s="153"/>
      <c r="F301" s="152"/>
      <c r="G301" s="153"/>
      <c r="H301" s="153"/>
      <c r="I301" s="153"/>
      <c r="J301" s="153"/>
      <c r="K301" s="153"/>
      <c r="L301" s="153"/>
      <c r="M301" s="153"/>
      <c r="N301" s="153"/>
      <c r="O301" s="153"/>
      <c r="P301" s="54"/>
      <c r="Q301" s="54"/>
    </row>
    <row r="302" spans="1:17">
      <c r="A302" s="151"/>
      <c r="B302" s="152"/>
      <c r="C302" s="152"/>
      <c r="D302" s="153"/>
      <c r="E302" s="153"/>
      <c r="F302" s="152"/>
      <c r="G302" s="153"/>
      <c r="H302" s="153"/>
      <c r="I302" s="153"/>
      <c r="J302" s="153"/>
      <c r="K302" s="153"/>
      <c r="L302" s="153"/>
      <c r="M302" s="153"/>
      <c r="N302" s="153"/>
      <c r="O302" s="153"/>
      <c r="P302" s="54"/>
      <c r="Q302" s="54"/>
    </row>
    <row r="303" spans="1:17">
      <c r="A303" s="151"/>
      <c r="B303" s="152"/>
      <c r="C303" s="152"/>
      <c r="D303" s="153"/>
      <c r="E303" s="153"/>
      <c r="F303" s="152"/>
      <c r="G303" s="153"/>
      <c r="H303" s="153"/>
      <c r="I303" s="153"/>
      <c r="J303" s="153"/>
      <c r="K303" s="153"/>
      <c r="L303" s="153"/>
      <c r="M303" s="153"/>
      <c r="N303" s="153"/>
      <c r="O303" s="153"/>
      <c r="P303" s="54"/>
      <c r="Q303" s="54"/>
    </row>
    <row r="304" spans="1:17">
      <c r="A304" s="151"/>
      <c r="B304" s="152"/>
      <c r="C304" s="152"/>
      <c r="D304" s="153"/>
      <c r="E304" s="153"/>
      <c r="F304" s="152"/>
      <c r="G304" s="153"/>
      <c r="H304" s="153"/>
      <c r="I304" s="153"/>
      <c r="J304" s="153"/>
      <c r="K304" s="153"/>
      <c r="L304" s="153"/>
      <c r="M304" s="153"/>
      <c r="N304" s="153"/>
      <c r="O304" s="153"/>
      <c r="P304" s="54"/>
      <c r="Q304" s="54"/>
    </row>
  </sheetData>
  <mergeCells count="5">
    <mergeCell ref="G2:G3"/>
    <mergeCell ref="H2:O2"/>
    <mergeCell ref="P2:P3"/>
    <mergeCell ref="Q2:Q3"/>
    <mergeCell ref="H3:O3"/>
  </mergeCell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dimension ref="A1:V304"/>
  <sheetViews>
    <sheetView showGridLines="0" zoomScaleNormal="100" workbookViewId="0">
      <pane xSplit="1" ySplit="4" topLeftCell="G5" activePane="bottomRight" state="frozen"/>
      <selection activeCell="N5" sqref="N5:N1252"/>
      <selection pane="topRight" activeCell="N5" sqref="N5:N1252"/>
      <selection pane="bottomLeft" activeCell="N5" sqref="N5:N1252"/>
      <selection pane="bottomRight" activeCell="V1" sqref="V1:V1048576"/>
    </sheetView>
  </sheetViews>
  <sheetFormatPr baseColWidth="10" defaultColWidth="9" defaultRowHeight="12"/>
  <cols>
    <col min="1" max="1" width="5.875" style="112" bestFit="1" customWidth="1"/>
    <col min="2" max="3" width="11.5" style="3" customWidth="1"/>
    <col min="4" max="4" width="12" style="2" bestFit="1" customWidth="1"/>
    <col min="5" max="5" width="11.875" style="2" bestFit="1" customWidth="1"/>
    <col min="6" max="6" width="12.375" style="3" bestFit="1" customWidth="1"/>
    <col min="7" max="7" width="10.25" style="2" bestFit="1" customWidth="1"/>
    <col min="8" max="13" width="9.125" style="146" bestFit="1" customWidth="1"/>
    <col min="14" max="14" width="9.125" style="146" customWidth="1"/>
    <col min="15" max="21" width="9.125" style="146" bestFit="1" customWidth="1"/>
    <col min="22" max="22" width="9" style="80"/>
    <col min="23" max="16384" width="9" style="2"/>
  </cols>
  <sheetData>
    <row r="1" spans="1:22" s="1" customFormat="1" ht="12" customHeight="1">
      <c r="A1" s="109"/>
      <c r="B1" s="113" t="s">
        <v>125</v>
      </c>
      <c r="C1" s="113"/>
      <c r="D1" s="113"/>
      <c r="E1" s="134"/>
      <c r="F1" s="114"/>
      <c r="G1" s="24"/>
      <c r="H1" s="145"/>
      <c r="I1" s="145"/>
      <c r="J1" s="145"/>
      <c r="K1" s="145"/>
      <c r="L1" s="145"/>
      <c r="M1" s="145"/>
      <c r="N1" s="158"/>
      <c r="O1" s="145"/>
      <c r="P1" s="145"/>
      <c r="Q1" s="145"/>
      <c r="R1" s="145"/>
      <c r="S1" s="145"/>
      <c r="T1" s="145"/>
      <c r="U1" s="145"/>
      <c r="V1" s="81"/>
    </row>
    <row r="2" spans="1:22" s="1" customFormat="1" ht="12" customHeight="1">
      <c r="A2" s="107"/>
      <c r="B2" s="102"/>
      <c r="C2" s="102" t="s">
        <v>246</v>
      </c>
      <c r="D2" s="102"/>
      <c r="E2" s="102"/>
      <c r="F2" s="103"/>
      <c r="G2" s="961" t="s">
        <v>7</v>
      </c>
      <c r="H2" s="966" t="s">
        <v>9</v>
      </c>
      <c r="I2" s="967"/>
      <c r="J2" s="967"/>
      <c r="K2" s="967"/>
      <c r="L2" s="967"/>
      <c r="M2" s="967"/>
      <c r="N2" s="967"/>
      <c r="O2" s="967"/>
      <c r="P2" s="967"/>
      <c r="Q2" s="967"/>
      <c r="R2" s="967"/>
      <c r="S2" s="967"/>
      <c r="T2" s="967"/>
      <c r="U2" s="967"/>
      <c r="V2" s="81"/>
    </row>
    <row r="3" spans="1:22" s="1" customFormat="1" ht="12" customHeight="1">
      <c r="A3" s="107"/>
      <c r="B3" s="105"/>
      <c r="C3" s="105"/>
      <c r="D3" s="105"/>
      <c r="E3" s="105"/>
      <c r="F3" s="106"/>
      <c r="G3" s="961"/>
      <c r="H3" s="943" t="s">
        <v>182</v>
      </c>
      <c r="I3" s="944"/>
      <c r="J3" s="944"/>
      <c r="K3" s="944"/>
      <c r="L3" s="944"/>
      <c r="M3" s="944"/>
      <c r="N3" s="945"/>
      <c r="O3" s="964" t="s">
        <v>183</v>
      </c>
      <c r="P3" s="965"/>
      <c r="Q3" s="965"/>
      <c r="R3" s="965"/>
      <c r="S3" s="965"/>
      <c r="T3" s="965"/>
      <c r="U3" s="965"/>
      <c r="V3" s="81"/>
    </row>
    <row r="4" spans="1:22" s="1" customFormat="1" ht="24">
      <c r="A4" s="108" t="s">
        <v>126</v>
      </c>
      <c r="B4" s="100" t="s">
        <v>234</v>
      </c>
      <c r="C4" s="100" t="s">
        <v>241</v>
      </c>
      <c r="D4" s="100" t="s">
        <v>254</v>
      </c>
      <c r="E4" s="100" t="s">
        <v>48</v>
      </c>
      <c r="F4" s="100" t="s">
        <v>229</v>
      </c>
      <c r="G4" s="5" t="s">
        <v>178</v>
      </c>
      <c r="H4" s="28" t="s">
        <v>14</v>
      </c>
      <c r="I4" s="29" t="s">
        <v>15</v>
      </c>
      <c r="J4" s="29" t="s">
        <v>16</v>
      </c>
      <c r="K4" s="29" t="s">
        <v>17</v>
      </c>
      <c r="L4" s="29" t="s">
        <v>18</v>
      </c>
      <c r="M4" s="29" t="s">
        <v>19</v>
      </c>
      <c r="N4" s="159" t="s">
        <v>287</v>
      </c>
      <c r="O4" s="36" t="s">
        <v>34</v>
      </c>
      <c r="P4" s="37" t="s">
        <v>20</v>
      </c>
      <c r="Q4" s="37" t="s">
        <v>35</v>
      </c>
      <c r="R4" s="37" t="s">
        <v>36</v>
      </c>
      <c r="S4" s="37" t="s">
        <v>37</v>
      </c>
      <c r="T4" s="37" t="s">
        <v>21</v>
      </c>
      <c r="U4" s="38" t="s">
        <v>288</v>
      </c>
      <c r="V4" s="147" t="s">
        <v>230</v>
      </c>
    </row>
    <row r="5" spans="1:22" ht="12" customHeight="1">
      <c r="A5" s="110">
        <v>1</v>
      </c>
      <c r="B5" s="67" t="s">
        <v>239</v>
      </c>
      <c r="C5" s="16" t="s">
        <v>243</v>
      </c>
      <c r="D5" s="16" t="s">
        <v>251</v>
      </c>
      <c r="E5" s="17" t="s">
        <v>207</v>
      </c>
      <c r="F5" s="46" t="s">
        <v>89</v>
      </c>
      <c r="G5" s="17">
        <v>1</v>
      </c>
      <c r="H5" s="18"/>
      <c r="I5" s="19"/>
      <c r="J5" s="19"/>
      <c r="K5" s="19"/>
      <c r="L5" s="19"/>
      <c r="M5" s="19">
        <v>1</v>
      </c>
      <c r="N5" s="160"/>
      <c r="O5" s="39"/>
      <c r="P5" s="19"/>
      <c r="Q5" s="19"/>
      <c r="R5" s="19"/>
      <c r="S5" s="19"/>
      <c r="T5" s="19"/>
      <c r="U5" s="20">
        <v>1</v>
      </c>
      <c r="V5" s="80">
        <f>IF(OR(M5=1,T5=1),1,0)</f>
        <v>1</v>
      </c>
    </row>
    <row r="6" spans="1:22" ht="12" customHeight="1">
      <c r="A6" s="110">
        <v>2</v>
      </c>
      <c r="B6" s="66" t="s">
        <v>237</v>
      </c>
      <c r="C6" s="6" t="s">
        <v>244</v>
      </c>
      <c r="D6" s="6" t="s">
        <v>247</v>
      </c>
      <c r="E6" s="7" t="s">
        <v>207</v>
      </c>
      <c r="F6" s="47" t="s">
        <v>0</v>
      </c>
      <c r="G6" s="7">
        <v>1</v>
      </c>
      <c r="H6" s="10"/>
      <c r="I6" s="21"/>
      <c r="J6" s="21"/>
      <c r="K6" s="21"/>
      <c r="L6" s="21"/>
      <c r="M6" s="21">
        <v>1</v>
      </c>
      <c r="N6" s="21"/>
      <c r="O6" s="11"/>
      <c r="P6" s="21"/>
      <c r="Q6" s="21"/>
      <c r="R6" s="21"/>
      <c r="S6" s="21"/>
      <c r="T6" s="21"/>
      <c r="U6" s="22">
        <v>1</v>
      </c>
      <c r="V6" s="80">
        <f t="shared" ref="V6:V69" si="0">IF(OR(M6=1,T6=1),1,0)</f>
        <v>1</v>
      </c>
    </row>
    <row r="7" spans="1:22" ht="12" customHeight="1">
      <c r="A7" s="110">
        <v>3</v>
      </c>
      <c r="B7" s="66" t="s">
        <v>50</v>
      </c>
      <c r="C7" s="6" t="s">
        <v>244</v>
      </c>
      <c r="D7" s="6" t="s">
        <v>249</v>
      </c>
      <c r="E7" s="7" t="s">
        <v>207</v>
      </c>
      <c r="F7" s="47" t="s">
        <v>0</v>
      </c>
      <c r="G7" s="7"/>
      <c r="H7" s="10"/>
      <c r="I7" s="21"/>
      <c r="J7" s="21"/>
      <c r="K7" s="21"/>
      <c r="L7" s="21"/>
      <c r="M7" s="21"/>
      <c r="N7" s="21">
        <v>1</v>
      </c>
      <c r="O7" s="11"/>
      <c r="P7" s="21"/>
      <c r="Q7" s="21"/>
      <c r="R7" s="21"/>
      <c r="S7" s="21"/>
      <c r="T7" s="21"/>
      <c r="U7" s="22">
        <v>1</v>
      </c>
      <c r="V7" s="80">
        <f t="shared" si="0"/>
        <v>0</v>
      </c>
    </row>
    <row r="8" spans="1:22" ht="12" customHeight="1">
      <c r="A8" s="110">
        <v>4</v>
      </c>
      <c r="B8" s="66" t="s">
        <v>236</v>
      </c>
      <c r="C8" s="6" t="s">
        <v>243</v>
      </c>
      <c r="D8" s="6" t="s">
        <v>248</v>
      </c>
      <c r="E8" s="7" t="s">
        <v>207</v>
      </c>
      <c r="F8" s="47" t="s">
        <v>89</v>
      </c>
      <c r="G8" s="7"/>
      <c r="H8" s="10"/>
      <c r="I8" s="21"/>
      <c r="J8" s="21"/>
      <c r="K8" s="21"/>
      <c r="L8" s="21"/>
      <c r="M8" s="21"/>
      <c r="N8" s="21">
        <v>1</v>
      </c>
      <c r="O8" s="11"/>
      <c r="P8" s="21"/>
      <c r="Q8" s="21"/>
      <c r="R8" s="21"/>
      <c r="S8" s="21"/>
      <c r="T8" s="21"/>
      <c r="U8" s="22">
        <v>1</v>
      </c>
      <c r="V8" s="80">
        <f t="shared" si="0"/>
        <v>0</v>
      </c>
    </row>
    <row r="9" spans="1:22" ht="12" customHeight="1">
      <c r="A9" s="110">
        <v>5</v>
      </c>
      <c r="B9" s="66" t="s">
        <v>236</v>
      </c>
      <c r="C9" s="6" t="s">
        <v>243</v>
      </c>
      <c r="D9" s="6" t="s">
        <v>250</v>
      </c>
      <c r="E9" s="7" t="s">
        <v>207</v>
      </c>
      <c r="F9" s="47" t="s">
        <v>89</v>
      </c>
      <c r="G9" s="7">
        <v>1</v>
      </c>
      <c r="H9" s="10">
        <v>1</v>
      </c>
      <c r="I9" s="21"/>
      <c r="J9" s="21"/>
      <c r="K9" s="21"/>
      <c r="L9" s="21"/>
      <c r="M9" s="21"/>
      <c r="N9" s="21"/>
      <c r="O9" s="11"/>
      <c r="P9" s="21"/>
      <c r="Q9" s="21"/>
      <c r="R9" s="21"/>
      <c r="S9" s="21"/>
      <c r="T9" s="21"/>
      <c r="U9" s="22">
        <v>1</v>
      </c>
      <c r="V9" s="80">
        <f t="shared" si="0"/>
        <v>0</v>
      </c>
    </row>
    <row r="10" spans="1:22" ht="12" customHeight="1">
      <c r="A10" s="110">
        <v>6</v>
      </c>
      <c r="B10" s="66" t="s">
        <v>236</v>
      </c>
      <c r="C10" s="6" t="s">
        <v>242</v>
      </c>
      <c r="D10" s="6" t="s">
        <v>247</v>
      </c>
      <c r="E10" s="7" t="s">
        <v>207</v>
      </c>
      <c r="F10" s="47" t="s">
        <v>0</v>
      </c>
      <c r="G10" s="7"/>
      <c r="H10" s="10"/>
      <c r="I10" s="21"/>
      <c r="J10" s="21"/>
      <c r="K10" s="21"/>
      <c r="L10" s="21"/>
      <c r="M10" s="21"/>
      <c r="N10" s="21">
        <v>1</v>
      </c>
      <c r="O10" s="11"/>
      <c r="P10" s="21"/>
      <c r="Q10" s="21"/>
      <c r="R10" s="21"/>
      <c r="S10" s="21"/>
      <c r="T10" s="21"/>
      <c r="U10" s="22">
        <v>1</v>
      </c>
      <c r="V10" s="80">
        <f t="shared" si="0"/>
        <v>0</v>
      </c>
    </row>
    <row r="11" spans="1:22" ht="12" customHeight="1">
      <c r="A11" s="110">
        <v>7</v>
      </c>
      <c r="B11" s="66" t="s">
        <v>236</v>
      </c>
      <c r="C11" s="6" t="s">
        <v>244</v>
      </c>
      <c r="D11" s="6" t="s">
        <v>248</v>
      </c>
      <c r="E11" s="7" t="s">
        <v>207</v>
      </c>
      <c r="F11" s="47" t="s">
        <v>0</v>
      </c>
      <c r="G11" s="7">
        <v>1</v>
      </c>
      <c r="H11" s="10"/>
      <c r="I11" s="21"/>
      <c r="J11" s="21"/>
      <c r="K11" s="21"/>
      <c r="L11" s="21"/>
      <c r="M11" s="21">
        <v>1</v>
      </c>
      <c r="N11" s="21"/>
      <c r="O11" s="11"/>
      <c r="P11" s="21"/>
      <c r="Q11" s="21"/>
      <c r="R11" s="21"/>
      <c r="S11" s="21"/>
      <c r="T11" s="21"/>
      <c r="U11" s="22">
        <v>1</v>
      </c>
      <c r="V11" s="80">
        <f t="shared" si="0"/>
        <v>1</v>
      </c>
    </row>
    <row r="12" spans="1:22" ht="12" customHeight="1">
      <c r="A12" s="110">
        <v>8</v>
      </c>
      <c r="B12" s="66" t="s">
        <v>50</v>
      </c>
      <c r="C12" s="6" t="s">
        <v>242</v>
      </c>
      <c r="D12" s="6" t="s">
        <v>247</v>
      </c>
      <c r="E12" s="7" t="s">
        <v>207</v>
      </c>
      <c r="F12" s="47" t="s">
        <v>0</v>
      </c>
      <c r="G12" s="7"/>
      <c r="H12" s="10"/>
      <c r="I12" s="21"/>
      <c r="J12" s="21"/>
      <c r="K12" s="21"/>
      <c r="L12" s="21"/>
      <c r="M12" s="21"/>
      <c r="N12" s="21">
        <v>1</v>
      </c>
      <c r="O12" s="11"/>
      <c r="P12" s="21"/>
      <c r="Q12" s="21"/>
      <c r="R12" s="21"/>
      <c r="S12" s="21"/>
      <c r="T12" s="21"/>
      <c r="U12" s="22">
        <v>1</v>
      </c>
      <c r="V12" s="80">
        <f t="shared" si="0"/>
        <v>0</v>
      </c>
    </row>
    <row r="13" spans="1:22" ht="12" customHeight="1">
      <c r="A13" s="110">
        <v>9</v>
      </c>
      <c r="B13" s="66" t="s">
        <v>236</v>
      </c>
      <c r="C13" s="6" t="s">
        <v>243</v>
      </c>
      <c r="D13" s="6" t="s">
        <v>250</v>
      </c>
      <c r="E13" s="7" t="s">
        <v>207</v>
      </c>
      <c r="F13" s="47" t="s">
        <v>89</v>
      </c>
      <c r="G13" s="7"/>
      <c r="H13" s="10"/>
      <c r="I13" s="21"/>
      <c r="J13" s="21"/>
      <c r="K13" s="21"/>
      <c r="L13" s="21"/>
      <c r="M13" s="21"/>
      <c r="N13" s="21">
        <v>1</v>
      </c>
      <c r="O13" s="11"/>
      <c r="P13" s="21"/>
      <c r="Q13" s="21"/>
      <c r="R13" s="21"/>
      <c r="S13" s="21"/>
      <c r="T13" s="21"/>
      <c r="U13" s="22">
        <v>1</v>
      </c>
      <c r="V13" s="80">
        <f t="shared" si="0"/>
        <v>0</v>
      </c>
    </row>
    <row r="14" spans="1:22" ht="12" customHeight="1">
      <c r="A14" s="110">
        <v>10</v>
      </c>
      <c r="B14" s="66" t="s">
        <v>50</v>
      </c>
      <c r="C14" s="6" t="s">
        <v>242</v>
      </c>
      <c r="D14" s="6" t="s">
        <v>249</v>
      </c>
      <c r="E14" s="7" t="s">
        <v>207</v>
      </c>
      <c r="F14" s="47" t="s">
        <v>90</v>
      </c>
      <c r="G14" s="7">
        <v>1</v>
      </c>
      <c r="H14" s="10"/>
      <c r="I14" s="21">
        <v>1</v>
      </c>
      <c r="J14" s="21"/>
      <c r="K14" s="21"/>
      <c r="L14" s="21"/>
      <c r="M14" s="21"/>
      <c r="N14" s="21"/>
      <c r="O14" s="11"/>
      <c r="P14" s="21"/>
      <c r="Q14" s="21"/>
      <c r="R14" s="21"/>
      <c r="S14" s="21"/>
      <c r="T14" s="21"/>
      <c r="U14" s="22">
        <v>1</v>
      </c>
      <c r="V14" s="80">
        <f t="shared" si="0"/>
        <v>0</v>
      </c>
    </row>
    <row r="15" spans="1:22" ht="12" customHeight="1">
      <c r="A15" s="110">
        <v>11</v>
      </c>
      <c r="B15" s="66" t="s">
        <v>239</v>
      </c>
      <c r="C15" s="6" t="s">
        <v>243</v>
      </c>
      <c r="D15" s="6" t="s">
        <v>247</v>
      </c>
      <c r="E15" s="7" t="s">
        <v>207</v>
      </c>
      <c r="F15" s="47" t="s">
        <v>0</v>
      </c>
      <c r="G15" s="7">
        <v>1</v>
      </c>
      <c r="H15" s="10"/>
      <c r="I15" s="21">
        <v>1</v>
      </c>
      <c r="J15" s="21"/>
      <c r="K15" s="21"/>
      <c r="L15" s="21"/>
      <c r="M15" s="21"/>
      <c r="N15" s="21"/>
      <c r="O15" s="11"/>
      <c r="P15" s="21"/>
      <c r="Q15" s="21"/>
      <c r="R15" s="21"/>
      <c r="S15" s="21"/>
      <c r="T15" s="21"/>
      <c r="U15" s="22">
        <v>1</v>
      </c>
      <c r="V15" s="80">
        <f t="shared" si="0"/>
        <v>0</v>
      </c>
    </row>
    <row r="16" spans="1:22" ht="12" customHeight="1">
      <c r="A16" s="110">
        <v>12</v>
      </c>
      <c r="B16" s="66" t="s">
        <v>294</v>
      </c>
      <c r="C16" s="6" t="s">
        <v>242</v>
      </c>
      <c r="D16" s="6" t="s">
        <v>248</v>
      </c>
      <c r="E16" s="7" t="s">
        <v>207</v>
      </c>
      <c r="F16" s="47" t="s">
        <v>89</v>
      </c>
      <c r="G16" s="7">
        <v>1</v>
      </c>
      <c r="H16" s="10"/>
      <c r="I16" s="21"/>
      <c r="J16" s="21"/>
      <c r="K16" s="21"/>
      <c r="L16" s="21"/>
      <c r="M16" s="21"/>
      <c r="N16" s="21">
        <v>1</v>
      </c>
      <c r="O16" s="11">
        <v>1</v>
      </c>
      <c r="P16" s="21"/>
      <c r="Q16" s="21"/>
      <c r="R16" s="21"/>
      <c r="S16" s="21"/>
      <c r="T16" s="21"/>
      <c r="U16" s="22"/>
      <c r="V16" s="80">
        <f t="shared" si="0"/>
        <v>0</v>
      </c>
    </row>
    <row r="17" spans="1:22" ht="12" customHeight="1">
      <c r="A17" s="110">
        <v>13</v>
      </c>
      <c r="B17" s="66" t="s">
        <v>294</v>
      </c>
      <c r="C17" s="47" t="s">
        <v>242</v>
      </c>
      <c r="D17" s="6" t="s">
        <v>249</v>
      </c>
      <c r="E17" s="47" t="s">
        <v>207</v>
      </c>
      <c r="F17" s="47" t="s">
        <v>90</v>
      </c>
      <c r="G17" s="7"/>
      <c r="H17" s="10"/>
      <c r="I17" s="21"/>
      <c r="J17" s="21"/>
      <c r="K17" s="21"/>
      <c r="L17" s="21"/>
      <c r="M17" s="21"/>
      <c r="N17" s="21">
        <v>1</v>
      </c>
      <c r="O17" s="11"/>
      <c r="P17" s="21"/>
      <c r="Q17" s="21"/>
      <c r="R17" s="21"/>
      <c r="S17" s="21"/>
      <c r="T17" s="21"/>
      <c r="U17" s="22">
        <v>1</v>
      </c>
      <c r="V17" s="80">
        <f t="shared" si="0"/>
        <v>0</v>
      </c>
    </row>
    <row r="18" spans="1:22" ht="12" customHeight="1">
      <c r="A18" s="110">
        <v>14</v>
      </c>
      <c r="B18" s="66" t="s">
        <v>238</v>
      </c>
      <c r="C18" s="47" t="s">
        <v>243</v>
      </c>
      <c r="D18" s="6" t="s">
        <v>253</v>
      </c>
      <c r="E18" s="47" t="s">
        <v>207</v>
      </c>
      <c r="F18" s="47" t="s">
        <v>0</v>
      </c>
      <c r="G18" s="7">
        <v>1</v>
      </c>
      <c r="H18" s="10">
        <v>1</v>
      </c>
      <c r="I18" s="21"/>
      <c r="J18" s="21"/>
      <c r="K18" s="21"/>
      <c r="L18" s="21"/>
      <c r="M18" s="21"/>
      <c r="N18" s="21"/>
      <c r="O18" s="11"/>
      <c r="P18" s="21"/>
      <c r="Q18" s="21">
        <v>1</v>
      </c>
      <c r="R18" s="21"/>
      <c r="S18" s="21"/>
      <c r="T18" s="21"/>
      <c r="U18" s="22"/>
      <c r="V18" s="80">
        <f t="shared" si="0"/>
        <v>0</v>
      </c>
    </row>
    <row r="19" spans="1:22" ht="12" customHeight="1">
      <c r="A19" s="110">
        <v>15</v>
      </c>
      <c r="B19" s="66" t="s">
        <v>240</v>
      </c>
      <c r="C19" s="6" t="s">
        <v>243</v>
      </c>
      <c r="D19" s="6" t="s">
        <v>252</v>
      </c>
      <c r="E19" s="7" t="s">
        <v>207</v>
      </c>
      <c r="F19" s="47" t="s">
        <v>89</v>
      </c>
      <c r="G19" s="7">
        <v>1</v>
      </c>
      <c r="H19" s="10"/>
      <c r="I19" s="21"/>
      <c r="J19" s="21"/>
      <c r="K19" s="21"/>
      <c r="L19" s="21"/>
      <c r="M19" s="21">
        <v>1</v>
      </c>
      <c r="N19" s="21"/>
      <c r="O19" s="11"/>
      <c r="P19" s="21"/>
      <c r="Q19" s="21"/>
      <c r="R19" s="21"/>
      <c r="S19" s="21"/>
      <c r="T19" s="21"/>
      <c r="U19" s="22">
        <v>1</v>
      </c>
      <c r="V19" s="80">
        <f t="shared" si="0"/>
        <v>1</v>
      </c>
    </row>
    <row r="20" spans="1:22" ht="12" customHeight="1">
      <c r="A20" s="110">
        <v>16</v>
      </c>
      <c r="B20" s="66" t="s">
        <v>240</v>
      </c>
      <c r="C20" s="6" t="s">
        <v>245</v>
      </c>
      <c r="D20" s="6" t="s">
        <v>249</v>
      </c>
      <c r="E20" s="7" t="s">
        <v>207</v>
      </c>
      <c r="F20" s="47" t="s">
        <v>89</v>
      </c>
      <c r="G20" s="7">
        <v>1</v>
      </c>
      <c r="H20" s="10"/>
      <c r="I20" s="21"/>
      <c r="J20" s="21"/>
      <c r="K20" s="21"/>
      <c r="L20" s="21"/>
      <c r="M20" s="21">
        <v>1</v>
      </c>
      <c r="N20" s="21"/>
      <c r="O20" s="11"/>
      <c r="P20" s="21"/>
      <c r="Q20" s="21"/>
      <c r="R20" s="21"/>
      <c r="S20" s="21"/>
      <c r="T20" s="21"/>
      <c r="U20" s="22">
        <v>1</v>
      </c>
      <c r="V20" s="80">
        <f t="shared" si="0"/>
        <v>1</v>
      </c>
    </row>
    <row r="21" spans="1:22" ht="12" customHeight="1">
      <c r="A21" s="110">
        <v>17</v>
      </c>
      <c r="B21" s="66" t="s">
        <v>240</v>
      </c>
      <c r="C21" s="6" t="s">
        <v>90</v>
      </c>
      <c r="D21" s="6" t="s">
        <v>249</v>
      </c>
      <c r="E21" s="7" t="s">
        <v>207</v>
      </c>
      <c r="F21" s="47" t="s">
        <v>0</v>
      </c>
      <c r="G21" s="7"/>
      <c r="H21" s="10"/>
      <c r="I21" s="21"/>
      <c r="J21" s="21"/>
      <c r="K21" s="21"/>
      <c r="L21" s="21"/>
      <c r="M21" s="21"/>
      <c r="N21" s="21">
        <v>1</v>
      </c>
      <c r="O21" s="11"/>
      <c r="P21" s="21"/>
      <c r="Q21" s="21"/>
      <c r="R21" s="21"/>
      <c r="S21" s="21"/>
      <c r="T21" s="21"/>
      <c r="U21" s="22">
        <v>1</v>
      </c>
      <c r="V21" s="80">
        <f t="shared" si="0"/>
        <v>0</v>
      </c>
    </row>
    <row r="22" spans="1:22" ht="12" customHeight="1">
      <c r="A22" s="110">
        <v>18</v>
      </c>
      <c r="B22" s="66" t="s">
        <v>240</v>
      </c>
      <c r="C22" s="6" t="s">
        <v>90</v>
      </c>
      <c r="D22" s="6" t="s">
        <v>253</v>
      </c>
      <c r="E22" s="7" t="s">
        <v>207</v>
      </c>
      <c r="F22" s="47" t="s">
        <v>0</v>
      </c>
      <c r="G22" s="7">
        <v>1</v>
      </c>
      <c r="H22" s="10"/>
      <c r="I22" s="21"/>
      <c r="J22" s="21"/>
      <c r="K22" s="21"/>
      <c r="L22" s="21"/>
      <c r="M22" s="21">
        <v>1</v>
      </c>
      <c r="N22" s="21"/>
      <c r="O22" s="11"/>
      <c r="P22" s="21"/>
      <c r="Q22" s="21"/>
      <c r="R22" s="21"/>
      <c r="S22" s="21"/>
      <c r="T22" s="21"/>
      <c r="U22" s="22">
        <v>1</v>
      </c>
      <c r="V22" s="80">
        <f t="shared" si="0"/>
        <v>1</v>
      </c>
    </row>
    <row r="23" spans="1:22" ht="12" customHeight="1">
      <c r="A23" s="110">
        <v>19</v>
      </c>
      <c r="B23" s="66" t="s">
        <v>240</v>
      </c>
      <c r="C23" s="6" t="s">
        <v>242</v>
      </c>
      <c r="D23" s="6" t="s">
        <v>248</v>
      </c>
      <c r="E23" s="7" t="s">
        <v>207</v>
      </c>
      <c r="F23" s="47" t="s">
        <v>0</v>
      </c>
      <c r="G23" s="7"/>
      <c r="H23" s="10"/>
      <c r="I23" s="21"/>
      <c r="J23" s="21"/>
      <c r="K23" s="21"/>
      <c r="L23" s="21"/>
      <c r="M23" s="21"/>
      <c r="N23" s="21">
        <v>1</v>
      </c>
      <c r="O23" s="11"/>
      <c r="P23" s="21"/>
      <c r="Q23" s="21"/>
      <c r="R23" s="21"/>
      <c r="S23" s="21"/>
      <c r="T23" s="21"/>
      <c r="U23" s="22">
        <v>1</v>
      </c>
      <c r="V23" s="80">
        <f t="shared" si="0"/>
        <v>0</v>
      </c>
    </row>
    <row r="24" spans="1:22" ht="12" customHeight="1">
      <c r="A24" s="110">
        <v>20</v>
      </c>
      <c r="B24" s="66" t="s">
        <v>239</v>
      </c>
      <c r="C24" s="6" t="s">
        <v>244</v>
      </c>
      <c r="D24" s="6" t="s">
        <v>247</v>
      </c>
      <c r="E24" s="7" t="s">
        <v>207</v>
      </c>
      <c r="F24" s="47" t="s">
        <v>0</v>
      </c>
      <c r="G24" s="7"/>
      <c r="H24" s="10"/>
      <c r="I24" s="21"/>
      <c r="J24" s="21"/>
      <c r="K24" s="21"/>
      <c r="L24" s="21"/>
      <c r="M24" s="21"/>
      <c r="N24" s="21">
        <v>1</v>
      </c>
      <c r="O24" s="11"/>
      <c r="P24" s="21"/>
      <c r="Q24" s="21"/>
      <c r="R24" s="21"/>
      <c r="S24" s="21"/>
      <c r="T24" s="21"/>
      <c r="U24" s="22">
        <v>1</v>
      </c>
      <c r="V24" s="80">
        <f t="shared" si="0"/>
        <v>0</v>
      </c>
    </row>
    <row r="25" spans="1:22" ht="12" customHeight="1">
      <c r="A25" s="110">
        <v>21</v>
      </c>
      <c r="B25" s="66" t="s">
        <v>239</v>
      </c>
      <c r="C25" s="6" t="s">
        <v>245</v>
      </c>
      <c r="D25" s="6" t="s">
        <v>253</v>
      </c>
      <c r="E25" s="7" t="s">
        <v>207</v>
      </c>
      <c r="F25" s="47" t="s">
        <v>89</v>
      </c>
      <c r="G25" s="7">
        <v>1</v>
      </c>
      <c r="H25" s="10">
        <v>1</v>
      </c>
      <c r="I25" s="21"/>
      <c r="J25" s="21"/>
      <c r="K25" s="21"/>
      <c r="L25" s="21"/>
      <c r="M25" s="21"/>
      <c r="N25" s="21"/>
      <c r="O25" s="11">
        <v>1</v>
      </c>
      <c r="P25" s="21"/>
      <c r="Q25" s="21"/>
      <c r="R25" s="21"/>
      <c r="S25" s="21"/>
      <c r="T25" s="21"/>
      <c r="U25" s="22"/>
      <c r="V25" s="80">
        <f t="shared" si="0"/>
        <v>0</v>
      </c>
    </row>
    <row r="26" spans="1:22" ht="12" customHeight="1">
      <c r="A26" s="110">
        <v>22</v>
      </c>
      <c r="B26" s="66" t="s">
        <v>240</v>
      </c>
      <c r="C26" s="6" t="s">
        <v>244</v>
      </c>
      <c r="D26" s="6" t="s">
        <v>249</v>
      </c>
      <c r="E26" s="7" t="s">
        <v>207</v>
      </c>
      <c r="F26" s="47" t="s">
        <v>0</v>
      </c>
      <c r="G26" s="7">
        <v>1</v>
      </c>
      <c r="H26" s="10"/>
      <c r="I26" s="21">
        <v>1</v>
      </c>
      <c r="J26" s="21"/>
      <c r="K26" s="21"/>
      <c r="L26" s="21"/>
      <c r="M26" s="21"/>
      <c r="N26" s="21"/>
      <c r="O26" s="11"/>
      <c r="P26" s="21"/>
      <c r="Q26" s="21"/>
      <c r="R26" s="21"/>
      <c r="S26" s="21"/>
      <c r="T26" s="21"/>
      <c r="U26" s="22">
        <v>1</v>
      </c>
      <c r="V26" s="80">
        <f t="shared" si="0"/>
        <v>0</v>
      </c>
    </row>
    <row r="27" spans="1:22" ht="12" customHeight="1">
      <c r="A27" s="110">
        <v>23</v>
      </c>
      <c r="B27" s="66" t="s">
        <v>240</v>
      </c>
      <c r="C27" s="6" t="s">
        <v>90</v>
      </c>
      <c r="D27" s="6" t="s">
        <v>247</v>
      </c>
      <c r="E27" s="7" t="s">
        <v>207</v>
      </c>
      <c r="F27" s="47" t="s">
        <v>0</v>
      </c>
      <c r="G27" s="7">
        <v>1</v>
      </c>
      <c r="H27" s="10">
        <v>1</v>
      </c>
      <c r="I27" s="21"/>
      <c r="J27" s="21"/>
      <c r="K27" s="21"/>
      <c r="L27" s="21"/>
      <c r="M27" s="21"/>
      <c r="N27" s="21"/>
      <c r="O27" s="11"/>
      <c r="P27" s="21"/>
      <c r="Q27" s="21"/>
      <c r="R27" s="21"/>
      <c r="S27" s="21"/>
      <c r="T27" s="21"/>
      <c r="U27" s="22">
        <v>1</v>
      </c>
      <c r="V27" s="80">
        <f t="shared" si="0"/>
        <v>0</v>
      </c>
    </row>
    <row r="28" spans="1:22" ht="12" customHeight="1">
      <c r="A28" s="110">
        <v>24</v>
      </c>
      <c r="B28" s="66" t="s">
        <v>240</v>
      </c>
      <c r="C28" s="6" t="s">
        <v>244</v>
      </c>
      <c r="D28" s="6" t="s">
        <v>249</v>
      </c>
      <c r="E28" s="7" t="s">
        <v>207</v>
      </c>
      <c r="F28" s="47" t="s">
        <v>0</v>
      </c>
      <c r="G28" s="7">
        <v>1</v>
      </c>
      <c r="H28" s="10"/>
      <c r="I28" s="21">
        <v>1</v>
      </c>
      <c r="J28" s="21"/>
      <c r="K28" s="21"/>
      <c r="L28" s="21"/>
      <c r="M28" s="21"/>
      <c r="N28" s="21"/>
      <c r="O28" s="11"/>
      <c r="P28" s="21"/>
      <c r="Q28" s="21"/>
      <c r="R28" s="21"/>
      <c r="S28" s="21"/>
      <c r="T28" s="21"/>
      <c r="U28" s="22">
        <v>1</v>
      </c>
      <c r="V28" s="80">
        <f t="shared" si="0"/>
        <v>0</v>
      </c>
    </row>
    <row r="29" spans="1:22" ht="12" customHeight="1">
      <c r="A29" s="110">
        <v>25</v>
      </c>
      <c r="B29" s="66" t="s">
        <v>240</v>
      </c>
      <c r="C29" s="6" t="s">
        <v>244</v>
      </c>
      <c r="D29" s="6" t="s">
        <v>250</v>
      </c>
      <c r="E29" s="7" t="s">
        <v>207</v>
      </c>
      <c r="F29" s="47" t="s">
        <v>0</v>
      </c>
      <c r="G29" s="7">
        <v>1</v>
      </c>
      <c r="H29" s="10"/>
      <c r="I29" s="21">
        <v>1</v>
      </c>
      <c r="J29" s="21"/>
      <c r="K29" s="21"/>
      <c r="L29" s="21"/>
      <c r="M29" s="21"/>
      <c r="N29" s="21"/>
      <c r="O29" s="11"/>
      <c r="P29" s="21"/>
      <c r="Q29" s="21"/>
      <c r="R29" s="21"/>
      <c r="S29" s="21"/>
      <c r="T29" s="21"/>
      <c r="U29" s="22">
        <v>1</v>
      </c>
      <c r="V29" s="80">
        <f t="shared" si="0"/>
        <v>0</v>
      </c>
    </row>
    <row r="30" spans="1:22" ht="12" customHeight="1">
      <c r="A30" s="110">
        <v>26</v>
      </c>
      <c r="B30" s="66" t="s">
        <v>235</v>
      </c>
      <c r="C30" s="6" t="s">
        <v>244</v>
      </c>
      <c r="D30" s="6" t="s">
        <v>250</v>
      </c>
      <c r="E30" s="7" t="s">
        <v>207</v>
      </c>
      <c r="F30" s="47" t="s">
        <v>0</v>
      </c>
      <c r="G30" s="7">
        <v>1</v>
      </c>
      <c r="H30" s="10"/>
      <c r="I30" s="21"/>
      <c r="J30" s="21"/>
      <c r="K30" s="21"/>
      <c r="L30" s="21"/>
      <c r="M30" s="21"/>
      <c r="N30" s="21">
        <v>1</v>
      </c>
      <c r="O30" s="11">
        <v>1</v>
      </c>
      <c r="P30" s="21"/>
      <c r="Q30" s="21"/>
      <c r="R30" s="21"/>
      <c r="S30" s="21"/>
      <c r="T30" s="21"/>
      <c r="U30" s="22"/>
      <c r="V30" s="80">
        <f t="shared" si="0"/>
        <v>0</v>
      </c>
    </row>
    <row r="31" spans="1:22" ht="12" customHeight="1">
      <c r="A31" s="110">
        <v>27</v>
      </c>
      <c r="B31" s="66" t="s">
        <v>240</v>
      </c>
      <c r="C31" s="6" t="s">
        <v>244</v>
      </c>
      <c r="D31" s="6" t="s">
        <v>251</v>
      </c>
      <c r="E31" s="7" t="s">
        <v>207</v>
      </c>
      <c r="F31" s="47" t="s">
        <v>89</v>
      </c>
      <c r="G31" s="7">
        <v>1</v>
      </c>
      <c r="H31" s="10"/>
      <c r="I31" s="21"/>
      <c r="J31" s="21"/>
      <c r="K31" s="21"/>
      <c r="L31" s="21"/>
      <c r="M31" s="21">
        <v>1</v>
      </c>
      <c r="N31" s="21"/>
      <c r="O31" s="11"/>
      <c r="P31" s="21"/>
      <c r="Q31" s="21"/>
      <c r="R31" s="21"/>
      <c r="S31" s="21"/>
      <c r="T31" s="21"/>
      <c r="U31" s="22">
        <v>1</v>
      </c>
      <c r="V31" s="80">
        <f t="shared" si="0"/>
        <v>1</v>
      </c>
    </row>
    <row r="32" spans="1:22" ht="12" customHeight="1">
      <c r="A32" s="110">
        <v>28</v>
      </c>
      <c r="B32" s="66" t="s">
        <v>235</v>
      </c>
      <c r="C32" s="6" t="s">
        <v>244</v>
      </c>
      <c r="D32" s="6" t="s">
        <v>248</v>
      </c>
      <c r="E32" s="7" t="s">
        <v>207</v>
      </c>
      <c r="F32" s="47" t="s">
        <v>0</v>
      </c>
      <c r="G32" s="7"/>
      <c r="H32" s="10"/>
      <c r="I32" s="21"/>
      <c r="J32" s="21"/>
      <c r="K32" s="21"/>
      <c r="L32" s="21"/>
      <c r="M32" s="21"/>
      <c r="N32" s="21">
        <v>1</v>
      </c>
      <c r="O32" s="11"/>
      <c r="P32" s="21"/>
      <c r="Q32" s="21"/>
      <c r="R32" s="21"/>
      <c r="S32" s="21"/>
      <c r="T32" s="21"/>
      <c r="U32" s="22">
        <v>1</v>
      </c>
      <c r="V32" s="80">
        <f t="shared" si="0"/>
        <v>0</v>
      </c>
    </row>
    <row r="33" spans="1:22" ht="12" customHeight="1">
      <c r="A33" s="110">
        <v>29</v>
      </c>
      <c r="B33" s="66" t="s">
        <v>235</v>
      </c>
      <c r="C33" s="6" t="s">
        <v>244</v>
      </c>
      <c r="D33" s="6" t="s">
        <v>247</v>
      </c>
      <c r="E33" s="7" t="s">
        <v>207</v>
      </c>
      <c r="F33" s="47" t="s">
        <v>0</v>
      </c>
      <c r="G33" s="7"/>
      <c r="H33" s="10"/>
      <c r="I33" s="21"/>
      <c r="J33" s="21"/>
      <c r="K33" s="21"/>
      <c r="L33" s="21"/>
      <c r="M33" s="21"/>
      <c r="N33" s="21">
        <v>1</v>
      </c>
      <c r="O33" s="11"/>
      <c r="P33" s="21"/>
      <c r="Q33" s="21"/>
      <c r="R33" s="21"/>
      <c r="S33" s="21"/>
      <c r="T33" s="21"/>
      <c r="U33" s="22">
        <v>1</v>
      </c>
      <c r="V33" s="80">
        <f t="shared" si="0"/>
        <v>0</v>
      </c>
    </row>
    <row r="34" spans="1:22" ht="12" customHeight="1">
      <c r="A34" s="110">
        <v>30</v>
      </c>
      <c r="B34" s="66" t="s">
        <v>239</v>
      </c>
      <c r="C34" s="6" t="s">
        <v>243</v>
      </c>
      <c r="D34" s="6" t="s">
        <v>247</v>
      </c>
      <c r="E34" s="7" t="s">
        <v>207</v>
      </c>
      <c r="F34" s="47" t="s">
        <v>89</v>
      </c>
      <c r="G34" s="7">
        <v>1</v>
      </c>
      <c r="H34" s="10"/>
      <c r="I34" s="21"/>
      <c r="J34" s="21"/>
      <c r="K34" s="21"/>
      <c r="L34" s="21"/>
      <c r="M34" s="21">
        <v>1</v>
      </c>
      <c r="N34" s="21"/>
      <c r="O34" s="11"/>
      <c r="P34" s="21"/>
      <c r="Q34" s="21"/>
      <c r="R34" s="21"/>
      <c r="S34" s="21"/>
      <c r="T34" s="21"/>
      <c r="U34" s="22">
        <v>1</v>
      </c>
      <c r="V34" s="80">
        <f t="shared" si="0"/>
        <v>1</v>
      </c>
    </row>
    <row r="35" spans="1:22" ht="12" customHeight="1">
      <c r="A35" s="110">
        <v>31</v>
      </c>
      <c r="B35" s="66" t="s">
        <v>235</v>
      </c>
      <c r="C35" s="6" t="s">
        <v>244</v>
      </c>
      <c r="D35" s="6" t="s">
        <v>248</v>
      </c>
      <c r="E35" s="7" t="s">
        <v>207</v>
      </c>
      <c r="F35" s="47" t="s">
        <v>89</v>
      </c>
      <c r="G35" s="7"/>
      <c r="H35" s="10"/>
      <c r="I35" s="21"/>
      <c r="J35" s="21"/>
      <c r="K35" s="21"/>
      <c r="L35" s="21"/>
      <c r="M35" s="21"/>
      <c r="N35" s="21">
        <v>1</v>
      </c>
      <c r="O35" s="11"/>
      <c r="P35" s="21"/>
      <c r="Q35" s="21"/>
      <c r="R35" s="21"/>
      <c r="S35" s="21"/>
      <c r="T35" s="21"/>
      <c r="U35" s="22">
        <v>1</v>
      </c>
      <c r="V35" s="80">
        <f t="shared" si="0"/>
        <v>0</v>
      </c>
    </row>
    <row r="36" spans="1:22" ht="12" customHeight="1">
      <c r="A36" s="110">
        <v>32</v>
      </c>
      <c r="B36" s="66" t="s">
        <v>240</v>
      </c>
      <c r="C36" s="6" t="s">
        <v>244</v>
      </c>
      <c r="D36" s="6" t="s">
        <v>252</v>
      </c>
      <c r="E36" s="7" t="s">
        <v>207</v>
      </c>
      <c r="F36" s="47" t="s">
        <v>89</v>
      </c>
      <c r="G36" s="7">
        <v>1</v>
      </c>
      <c r="H36" s="10"/>
      <c r="I36" s="21"/>
      <c r="J36" s="21"/>
      <c r="K36" s="21"/>
      <c r="L36" s="21"/>
      <c r="M36" s="21">
        <v>1</v>
      </c>
      <c r="N36" s="21"/>
      <c r="O36" s="11"/>
      <c r="P36" s="21"/>
      <c r="Q36" s="21"/>
      <c r="R36" s="21"/>
      <c r="S36" s="21"/>
      <c r="T36" s="21"/>
      <c r="U36" s="22">
        <v>1</v>
      </c>
      <c r="V36" s="80">
        <f t="shared" si="0"/>
        <v>1</v>
      </c>
    </row>
    <row r="37" spans="1:22" ht="12" customHeight="1">
      <c r="A37" s="110">
        <v>33</v>
      </c>
      <c r="B37" s="66" t="s">
        <v>240</v>
      </c>
      <c r="C37" s="6" t="s">
        <v>244</v>
      </c>
      <c r="D37" s="6" t="s">
        <v>249</v>
      </c>
      <c r="E37" s="7" t="s">
        <v>207</v>
      </c>
      <c r="F37" s="47" t="s">
        <v>90</v>
      </c>
      <c r="G37" s="7"/>
      <c r="H37" s="10"/>
      <c r="I37" s="21"/>
      <c r="J37" s="21"/>
      <c r="K37" s="21"/>
      <c r="L37" s="21"/>
      <c r="M37" s="21"/>
      <c r="N37" s="21">
        <v>1</v>
      </c>
      <c r="O37" s="11"/>
      <c r="P37" s="21"/>
      <c r="Q37" s="21"/>
      <c r="R37" s="21"/>
      <c r="S37" s="21"/>
      <c r="T37" s="21"/>
      <c r="U37" s="22">
        <v>1</v>
      </c>
      <c r="V37" s="80">
        <f t="shared" si="0"/>
        <v>0</v>
      </c>
    </row>
    <row r="38" spans="1:22" ht="12" customHeight="1">
      <c r="A38" s="110">
        <v>34</v>
      </c>
      <c r="B38" s="66" t="s">
        <v>240</v>
      </c>
      <c r="C38" s="6" t="s">
        <v>244</v>
      </c>
      <c r="D38" s="6" t="s">
        <v>248</v>
      </c>
      <c r="E38" s="7" t="s">
        <v>207</v>
      </c>
      <c r="F38" s="47" t="s">
        <v>0</v>
      </c>
      <c r="G38" s="7">
        <v>1</v>
      </c>
      <c r="H38" s="10"/>
      <c r="I38" s="21"/>
      <c r="J38" s="21"/>
      <c r="K38" s="21"/>
      <c r="L38" s="21"/>
      <c r="M38" s="21">
        <v>1</v>
      </c>
      <c r="N38" s="21"/>
      <c r="O38" s="11"/>
      <c r="P38" s="21"/>
      <c r="Q38" s="21"/>
      <c r="R38" s="21"/>
      <c r="S38" s="21"/>
      <c r="T38" s="21"/>
      <c r="U38" s="22">
        <v>1</v>
      </c>
      <c r="V38" s="80">
        <f t="shared" si="0"/>
        <v>1</v>
      </c>
    </row>
    <row r="39" spans="1:22" ht="12" customHeight="1">
      <c r="A39" s="110">
        <v>35</v>
      </c>
      <c r="B39" s="66" t="s">
        <v>235</v>
      </c>
      <c r="C39" s="6" t="s">
        <v>244</v>
      </c>
      <c r="D39" s="6" t="s">
        <v>249</v>
      </c>
      <c r="E39" s="7" t="s">
        <v>207</v>
      </c>
      <c r="F39" s="47" t="s">
        <v>0</v>
      </c>
      <c r="G39" s="7">
        <v>1</v>
      </c>
      <c r="H39" s="10"/>
      <c r="I39" s="21"/>
      <c r="J39" s="21"/>
      <c r="K39" s="21"/>
      <c r="L39" s="21"/>
      <c r="M39" s="21"/>
      <c r="N39" s="21">
        <v>1</v>
      </c>
      <c r="O39" s="11"/>
      <c r="P39" s="21"/>
      <c r="Q39" s="21"/>
      <c r="R39" s="21"/>
      <c r="S39" s="21"/>
      <c r="T39" s="21"/>
      <c r="U39" s="22">
        <v>1</v>
      </c>
      <c r="V39" s="80">
        <f t="shared" si="0"/>
        <v>0</v>
      </c>
    </row>
    <row r="40" spans="1:22" ht="12" customHeight="1">
      <c r="A40" s="110">
        <v>36</v>
      </c>
      <c r="B40" s="66" t="s">
        <v>293</v>
      </c>
      <c r="C40" s="6" t="s">
        <v>244</v>
      </c>
      <c r="D40" s="6" t="s">
        <v>247</v>
      </c>
      <c r="E40" s="7" t="s">
        <v>207</v>
      </c>
      <c r="F40" s="47" t="s">
        <v>0</v>
      </c>
      <c r="G40" s="7">
        <v>1</v>
      </c>
      <c r="H40" s="10"/>
      <c r="I40" s="21"/>
      <c r="J40" s="21"/>
      <c r="K40" s="21"/>
      <c r="L40" s="21"/>
      <c r="M40" s="21">
        <v>1</v>
      </c>
      <c r="N40" s="21"/>
      <c r="O40" s="11"/>
      <c r="P40" s="21"/>
      <c r="Q40" s="21"/>
      <c r="R40" s="21"/>
      <c r="S40" s="21"/>
      <c r="T40" s="21"/>
      <c r="U40" s="22">
        <v>1</v>
      </c>
      <c r="V40" s="80">
        <f t="shared" si="0"/>
        <v>1</v>
      </c>
    </row>
    <row r="41" spans="1:22" ht="12" customHeight="1">
      <c r="A41" s="110">
        <v>37</v>
      </c>
      <c r="B41" s="66" t="s">
        <v>293</v>
      </c>
      <c r="C41" s="6" t="s">
        <v>244</v>
      </c>
      <c r="D41" s="6" t="s">
        <v>247</v>
      </c>
      <c r="E41" s="7" t="s">
        <v>207</v>
      </c>
      <c r="F41" s="47" t="s">
        <v>0</v>
      </c>
      <c r="G41" s="7">
        <v>1</v>
      </c>
      <c r="H41" s="10"/>
      <c r="I41" s="21"/>
      <c r="J41" s="21"/>
      <c r="K41" s="21"/>
      <c r="L41" s="21"/>
      <c r="M41" s="21">
        <v>1</v>
      </c>
      <c r="N41" s="21"/>
      <c r="O41" s="11"/>
      <c r="P41" s="21"/>
      <c r="Q41" s="21"/>
      <c r="R41" s="21"/>
      <c r="S41" s="21"/>
      <c r="T41" s="21"/>
      <c r="U41" s="22">
        <v>1</v>
      </c>
      <c r="V41" s="80">
        <f t="shared" si="0"/>
        <v>1</v>
      </c>
    </row>
    <row r="42" spans="1:22" ht="12" customHeight="1">
      <c r="A42" s="110">
        <v>38</v>
      </c>
      <c r="B42" s="66" t="s">
        <v>293</v>
      </c>
      <c r="C42" s="6" t="s">
        <v>244</v>
      </c>
      <c r="D42" s="6" t="s">
        <v>249</v>
      </c>
      <c r="E42" s="7" t="s">
        <v>207</v>
      </c>
      <c r="F42" s="47" t="s">
        <v>0</v>
      </c>
      <c r="G42" s="7"/>
      <c r="H42" s="10"/>
      <c r="I42" s="21"/>
      <c r="J42" s="21"/>
      <c r="K42" s="21"/>
      <c r="L42" s="21"/>
      <c r="M42" s="21"/>
      <c r="N42" s="21">
        <v>1</v>
      </c>
      <c r="O42" s="11"/>
      <c r="P42" s="21"/>
      <c r="Q42" s="21"/>
      <c r="R42" s="21"/>
      <c r="S42" s="21"/>
      <c r="T42" s="21"/>
      <c r="U42" s="22">
        <v>1</v>
      </c>
      <c r="V42" s="80">
        <f t="shared" si="0"/>
        <v>0</v>
      </c>
    </row>
    <row r="43" spans="1:22" ht="12" customHeight="1">
      <c r="A43" s="110">
        <v>39</v>
      </c>
      <c r="B43" s="66" t="s">
        <v>235</v>
      </c>
      <c r="C43" s="6" t="s">
        <v>244</v>
      </c>
      <c r="D43" s="6" t="s">
        <v>249</v>
      </c>
      <c r="E43" s="7" t="s">
        <v>207</v>
      </c>
      <c r="F43" s="47" t="s">
        <v>0</v>
      </c>
      <c r="G43" s="7"/>
      <c r="H43" s="10"/>
      <c r="I43" s="21"/>
      <c r="J43" s="21"/>
      <c r="K43" s="21"/>
      <c r="L43" s="21"/>
      <c r="M43" s="21"/>
      <c r="N43" s="21">
        <v>1</v>
      </c>
      <c r="O43" s="11"/>
      <c r="P43" s="21"/>
      <c r="Q43" s="21"/>
      <c r="R43" s="21"/>
      <c r="S43" s="21"/>
      <c r="T43" s="21"/>
      <c r="U43" s="22">
        <v>1</v>
      </c>
      <c r="V43" s="80">
        <f t="shared" si="0"/>
        <v>0</v>
      </c>
    </row>
    <row r="44" spans="1:22" ht="12" customHeight="1">
      <c r="A44" s="110">
        <v>40</v>
      </c>
      <c r="B44" s="66" t="s">
        <v>235</v>
      </c>
      <c r="C44" s="6" t="s">
        <v>242</v>
      </c>
      <c r="D44" s="6" t="s">
        <v>250</v>
      </c>
      <c r="E44" s="7" t="s">
        <v>207</v>
      </c>
      <c r="F44" s="47" t="s">
        <v>89</v>
      </c>
      <c r="G44" s="7"/>
      <c r="H44" s="10"/>
      <c r="I44" s="21"/>
      <c r="J44" s="21"/>
      <c r="K44" s="21"/>
      <c r="L44" s="21"/>
      <c r="M44" s="21"/>
      <c r="N44" s="21">
        <v>1</v>
      </c>
      <c r="O44" s="11"/>
      <c r="P44" s="21"/>
      <c r="Q44" s="21"/>
      <c r="R44" s="21"/>
      <c r="S44" s="21"/>
      <c r="T44" s="21"/>
      <c r="U44" s="22">
        <v>1</v>
      </c>
      <c r="V44" s="80">
        <f t="shared" si="0"/>
        <v>0</v>
      </c>
    </row>
    <row r="45" spans="1:22" ht="12" customHeight="1">
      <c r="A45" s="110">
        <v>41</v>
      </c>
      <c r="B45" s="66" t="s">
        <v>240</v>
      </c>
      <c r="C45" s="6" t="s">
        <v>244</v>
      </c>
      <c r="D45" s="6" t="s">
        <v>248</v>
      </c>
      <c r="E45" s="7" t="s">
        <v>207</v>
      </c>
      <c r="F45" s="47" t="s">
        <v>89</v>
      </c>
      <c r="G45" s="7">
        <v>1</v>
      </c>
      <c r="H45" s="10"/>
      <c r="I45" s="21">
        <v>1</v>
      </c>
      <c r="J45" s="21"/>
      <c r="K45" s="21"/>
      <c r="L45" s="21"/>
      <c r="M45" s="21"/>
      <c r="N45" s="21"/>
      <c r="O45" s="11"/>
      <c r="P45" s="21"/>
      <c r="Q45" s="21"/>
      <c r="R45" s="21"/>
      <c r="S45" s="21"/>
      <c r="T45" s="21"/>
      <c r="U45" s="22">
        <v>1</v>
      </c>
      <c r="V45" s="80">
        <f t="shared" si="0"/>
        <v>0</v>
      </c>
    </row>
    <row r="46" spans="1:22" ht="12" customHeight="1">
      <c r="A46" s="110">
        <v>42</v>
      </c>
      <c r="B46" s="66" t="s">
        <v>235</v>
      </c>
      <c r="C46" s="6" t="s">
        <v>242</v>
      </c>
      <c r="D46" s="6" t="s">
        <v>249</v>
      </c>
      <c r="E46" s="7" t="s">
        <v>207</v>
      </c>
      <c r="F46" s="47" t="s">
        <v>0</v>
      </c>
      <c r="G46" s="7"/>
      <c r="H46" s="10"/>
      <c r="I46" s="21"/>
      <c r="J46" s="21"/>
      <c r="K46" s="21"/>
      <c r="L46" s="21"/>
      <c r="M46" s="21"/>
      <c r="N46" s="21">
        <v>1</v>
      </c>
      <c r="O46" s="11"/>
      <c r="P46" s="21"/>
      <c r="Q46" s="21"/>
      <c r="R46" s="21"/>
      <c r="S46" s="21"/>
      <c r="T46" s="21"/>
      <c r="U46" s="22">
        <v>1</v>
      </c>
      <c r="V46" s="80">
        <f t="shared" si="0"/>
        <v>0</v>
      </c>
    </row>
    <row r="47" spans="1:22" ht="12" customHeight="1">
      <c r="A47" s="110">
        <v>43</v>
      </c>
      <c r="B47" s="66" t="s">
        <v>235</v>
      </c>
      <c r="C47" s="6" t="s">
        <v>245</v>
      </c>
      <c r="D47" s="6" t="s">
        <v>250</v>
      </c>
      <c r="E47" s="7" t="s">
        <v>207</v>
      </c>
      <c r="F47" s="47" t="s">
        <v>0</v>
      </c>
      <c r="G47" s="7">
        <v>1</v>
      </c>
      <c r="H47" s="10"/>
      <c r="I47" s="21"/>
      <c r="J47" s="21"/>
      <c r="K47" s="21"/>
      <c r="L47" s="21"/>
      <c r="M47" s="21">
        <v>1</v>
      </c>
      <c r="N47" s="21"/>
      <c r="O47" s="11"/>
      <c r="P47" s="21"/>
      <c r="Q47" s="21"/>
      <c r="R47" s="21"/>
      <c r="S47" s="21"/>
      <c r="T47" s="21"/>
      <c r="U47" s="22">
        <v>1</v>
      </c>
      <c r="V47" s="80">
        <f t="shared" si="0"/>
        <v>1</v>
      </c>
    </row>
    <row r="48" spans="1:22" ht="12" customHeight="1">
      <c r="A48" s="110">
        <v>44</v>
      </c>
      <c r="B48" s="66" t="s">
        <v>239</v>
      </c>
      <c r="C48" s="6" t="s">
        <v>243</v>
      </c>
      <c r="D48" s="6" t="s">
        <v>251</v>
      </c>
      <c r="E48" s="7" t="s">
        <v>207</v>
      </c>
      <c r="F48" s="47" t="s">
        <v>89</v>
      </c>
      <c r="G48" s="7">
        <v>1</v>
      </c>
      <c r="H48" s="10"/>
      <c r="I48" s="21"/>
      <c r="J48" s="21"/>
      <c r="K48" s="21"/>
      <c r="L48" s="21"/>
      <c r="M48" s="21">
        <v>1</v>
      </c>
      <c r="N48" s="21"/>
      <c r="O48" s="11"/>
      <c r="P48" s="21"/>
      <c r="Q48" s="21"/>
      <c r="R48" s="21"/>
      <c r="S48" s="21"/>
      <c r="T48" s="21"/>
      <c r="U48" s="22">
        <v>1</v>
      </c>
      <c r="V48" s="80">
        <f t="shared" si="0"/>
        <v>1</v>
      </c>
    </row>
    <row r="49" spans="1:22" ht="12" customHeight="1">
      <c r="A49" s="110">
        <v>45</v>
      </c>
      <c r="B49" s="66" t="s">
        <v>235</v>
      </c>
      <c r="C49" s="6" t="s">
        <v>245</v>
      </c>
      <c r="D49" s="6" t="s">
        <v>248</v>
      </c>
      <c r="E49" s="7" t="s">
        <v>207</v>
      </c>
      <c r="F49" s="47" t="s">
        <v>89</v>
      </c>
      <c r="G49" s="7">
        <v>1</v>
      </c>
      <c r="H49" s="10">
        <v>1</v>
      </c>
      <c r="I49" s="21"/>
      <c r="J49" s="21"/>
      <c r="K49" s="21"/>
      <c r="L49" s="21"/>
      <c r="M49" s="21"/>
      <c r="N49" s="21"/>
      <c r="O49" s="11"/>
      <c r="P49" s="21"/>
      <c r="Q49" s="21"/>
      <c r="R49" s="21"/>
      <c r="S49" s="21"/>
      <c r="T49" s="21"/>
      <c r="U49" s="22">
        <v>1</v>
      </c>
      <c r="V49" s="80">
        <f t="shared" si="0"/>
        <v>0</v>
      </c>
    </row>
    <row r="50" spans="1:22" ht="12" customHeight="1">
      <c r="A50" s="110">
        <v>46</v>
      </c>
      <c r="B50" s="66" t="s">
        <v>235</v>
      </c>
      <c r="C50" s="6" t="s">
        <v>245</v>
      </c>
      <c r="D50" s="6" t="s">
        <v>248</v>
      </c>
      <c r="E50" s="7" t="s">
        <v>207</v>
      </c>
      <c r="F50" s="47" t="s">
        <v>89</v>
      </c>
      <c r="G50" s="7">
        <v>1</v>
      </c>
      <c r="H50" s="10"/>
      <c r="I50" s="21"/>
      <c r="J50" s="21"/>
      <c r="K50" s="21"/>
      <c r="L50" s="21"/>
      <c r="M50" s="21"/>
      <c r="N50" s="21">
        <v>1</v>
      </c>
      <c r="O50" s="11"/>
      <c r="P50" s="21"/>
      <c r="Q50" s="21"/>
      <c r="R50" s="21"/>
      <c r="S50" s="21"/>
      <c r="T50" s="21"/>
      <c r="U50" s="22">
        <v>1</v>
      </c>
      <c r="V50" s="80">
        <f t="shared" si="0"/>
        <v>0</v>
      </c>
    </row>
    <row r="51" spans="1:22" ht="12" customHeight="1">
      <c r="A51" s="110">
        <v>47</v>
      </c>
      <c r="B51" s="66" t="s">
        <v>240</v>
      </c>
      <c r="C51" s="6" t="s">
        <v>244</v>
      </c>
      <c r="D51" s="6" t="s">
        <v>253</v>
      </c>
      <c r="E51" s="7" t="s">
        <v>207</v>
      </c>
      <c r="F51" s="47" t="s">
        <v>0</v>
      </c>
      <c r="G51" s="7">
        <v>1</v>
      </c>
      <c r="H51" s="10"/>
      <c r="I51" s="21">
        <v>1</v>
      </c>
      <c r="J51" s="21"/>
      <c r="K51" s="21"/>
      <c r="L51" s="21"/>
      <c r="M51" s="21"/>
      <c r="N51" s="21"/>
      <c r="O51" s="11"/>
      <c r="P51" s="21"/>
      <c r="Q51" s="21"/>
      <c r="R51" s="21"/>
      <c r="S51" s="21"/>
      <c r="T51" s="21"/>
      <c r="U51" s="22">
        <v>1</v>
      </c>
      <c r="V51" s="80">
        <f t="shared" si="0"/>
        <v>0</v>
      </c>
    </row>
    <row r="52" spans="1:22" ht="12" customHeight="1">
      <c r="A52" s="110">
        <v>48</v>
      </c>
      <c r="B52" s="66" t="s">
        <v>240</v>
      </c>
      <c r="C52" s="6" t="s">
        <v>244</v>
      </c>
      <c r="D52" s="6" t="s">
        <v>252</v>
      </c>
      <c r="E52" s="7" t="s">
        <v>207</v>
      </c>
      <c r="F52" s="47" t="s">
        <v>89</v>
      </c>
      <c r="G52" s="7">
        <v>1</v>
      </c>
      <c r="H52" s="10"/>
      <c r="I52" s="21"/>
      <c r="J52" s="21"/>
      <c r="K52" s="21"/>
      <c r="L52" s="21"/>
      <c r="M52" s="21">
        <v>1</v>
      </c>
      <c r="N52" s="21"/>
      <c r="O52" s="11"/>
      <c r="P52" s="21"/>
      <c r="Q52" s="21"/>
      <c r="R52" s="21"/>
      <c r="S52" s="21"/>
      <c r="T52" s="21"/>
      <c r="U52" s="22">
        <v>1</v>
      </c>
      <c r="V52" s="80">
        <f t="shared" si="0"/>
        <v>1</v>
      </c>
    </row>
    <row r="53" spans="1:22" ht="12" customHeight="1">
      <c r="A53" s="110">
        <v>49</v>
      </c>
      <c r="B53" s="66" t="s">
        <v>235</v>
      </c>
      <c r="C53" s="6" t="s">
        <v>244</v>
      </c>
      <c r="D53" s="6" t="s">
        <v>247</v>
      </c>
      <c r="E53" s="7" t="s">
        <v>208</v>
      </c>
      <c r="F53" s="47" t="s">
        <v>89</v>
      </c>
      <c r="G53" s="7">
        <v>1</v>
      </c>
      <c r="H53" s="10"/>
      <c r="I53" s="21"/>
      <c r="J53" s="21"/>
      <c r="K53" s="21"/>
      <c r="L53" s="21"/>
      <c r="M53" s="21">
        <v>1</v>
      </c>
      <c r="N53" s="21"/>
      <c r="O53" s="11"/>
      <c r="P53" s="21"/>
      <c r="Q53" s="21"/>
      <c r="R53" s="21"/>
      <c r="S53" s="21"/>
      <c r="T53" s="21"/>
      <c r="U53" s="22">
        <v>1</v>
      </c>
      <c r="V53" s="80">
        <f t="shared" si="0"/>
        <v>1</v>
      </c>
    </row>
    <row r="54" spans="1:22" ht="12" customHeight="1">
      <c r="A54" s="110">
        <v>50</v>
      </c>
      <c r="B54" s="66" t="s">
        <v>235</v>
      </c>
      <c r="C54" s="6" t="s">
        <v>244</v>
      </c>
      <c r="D54" s="6" t="s">
        <v>248</v>
      </c>
      <c r="E54" s="7" t="s">
        <v>208</v>
      </c>
      <c r="F54" s="47" t="s">
        <v>0</v>
      </c>
      <c r="G54" s="7">
        <v>1</v>
      </c>
      <c r="H54" s="10">
        <v>1</v>
      </c>
      <c r="I54" s="21"/>
      <c r="J54" s="21"/>
      <c r="K54" s="21"/>
      <c r="L54" s="21"/>
      <c r="M54" s="21"/>
      <c r="N54" s="21"/>
      <c r="O54" s="11">
        <v>1</v>
      </c>
      <c r="P54" s="21"/>
      <c r="Q54" s="21"/>
      <c r="R54" s="21"/>
      <c r="S54" s="21"/>
      <c r="T54" s="21"/>
      <c r="U54" s="22"/>
      <c r="V54" s="80">
        <f t="shared" si="0"/>
        <v>0</v>
      </c>
    </row>
    <row r="55" spans="1:22" ht="12" customHeight="1">
      <c r="A55" s="110">
        <v>51</v>
      </c>
      <c r="B55" s="66" t="s">
        <v>294</v>
      </c>
      <c r="C55" s="6" t="s">
        <v>243</v>
      </c>
      <c r="D55" s="6" t="s">
        <v>250</v>
      </c>
      <c r="E55" s="7" t="s">
        <v>208</v>
      </c>
      <c r="F55" s="47" t="s">
        <v>0</v>
      </c>
      <c r="G55" s="7">
        <v>1</v>
      </c>
      <c r="H55" s="10"/>
      <c r="I55" s="21"/>
      <c r="J55" s="21"/>
      <c r="K55" s="21"/>
      <c r="L55" s="21"/>
      <c r="M55" s="21"/>
      <c r="N55" s="21">
        <v>1</v>
      </c>
      <c r="O55" s="11"/>
      <c r="P55" s="21"/>
      <c r="Q55" s="21">
        <v>1</v>
      </c>
      <c r="R55" s="21"/>
      <c r="S55" s="21"/>
      <c r="T55" s="21"/>
      <c r="U55" s="22"/>
      <c r="V55" s="80">
        <f t="shared" si="0"/>
        <v>0</v>
      </c>
    </row>
    <row r="56" spans="1:22" ht="12" customHeight="1">
      <c r="A56" s="110">
        <v>52</v>
      </c>
      <c r="B56" s="66" t="s">
        <v>238</v>
      </c>
      <c r="C56" s="47" t="s">
        <v>245</v>
      </c>
      <c r="D56" s="6" t="s">
        <v>251</v>
      </c>
      <c r="E56" s="47" t="s">
        <v>208</v>
      </c>
      <c r="F56" s="47" t="s">
        <v>89</v>
      </c>
      <c r="G56" s="7">
        <v>1</v>
      </c>
      <c r="H56" s="10"/>
      <c r="I56" s="21"/>
      <c r="J56" s="21"/>
      <c r="K56" s="21"/>
      <c r="L56" s="21"/>
      <c r="M56" s="21">
        <v>1</v>
      </c>
      <c r="N56" s="21"/>
      <c r="O56" s="11"/>
      <c r="P56" s="21"/>
      <c r="Q56" s="21"/>
      <c r="R56" s="21"/>
      <c r="S56" s="21"/>
      <c r="T56" s="21"/>
      <c r="U56" s="22">
        <v>1</v>
      </c>
      <c r="V56" s="80">
        <f t="shared" si="0"/>
        <v>1</v>
      </c>
    </row>
    <row r="57" spans="1:22" ht="12" customHeight="1">
      <c r="A57" s="110">
        <v>53</v>
      </c>
      <c r="B57" s="66" t="s">
        <v>238</v>
      </c>
      <c r="C57" s="6" t="s">
        <v>243</v>
      </c>
      <c r="D57" s="6" t="s">
        <v>253</v>
      </c>
      <c r="E57" s="7" t="s">
        <v>208</v>
      </c>
      <c r="F57" s="47" t="s">
        <v>0</v>
      </c>
      <c r="G57" s="7">
        <v>1</v>
      </c>
      <c r="H57" s="10"/>
      <c r="I57" s="21">
        <v>1</v>
      </c>
      <c r="J57" s="21"/>
      <c r="K57" s="21"/>
      <c r="L57" s="21"/>
      <c r="M57" s="21"/>
      <c r="N57" s="21"/>
      <c r="O57" s="11"/>
      <c r="P57" s="21"/>
      <c r="Q57" s="21"/>
      <c r="R57" s="21">
        <v>1</v>
      </c>
      <c r="S57" s="21"/>
      <c r="T57" s="21"/>
      <c r="U57" s="22"/>
      <c r="V57" s="80">
        <f t="shared" si="0"/>
        <v>0</v>
      </c>
    </row>
    <row r="58" spans="1:22" ht="12" customHeight="1">
      <c r="A58" s="110">
        <v>54</v>
      </c>
      <c r="B58" s="66" t="s">
        <v>240</v>
      </c>
      <c r="C58" s="6" t="s">
        <v>244</v>
      </c>
      <c r="D58" s="6" t="s">
        <v>249</v>
      </c>
      <c r="E58" s="7" t="s">
        <v>208</v>
      </c>
      <c r="F58" s="47" t="s">
        <v>0</v>
      </c>
      <c r="G58" s="7">
        <v>1</v>
      </c>
      <c r="H58" s="10"/>
      <c r="I58" s="21"/>
      <c r="J58" s="21"/>
      <c r="K58" s="21"/>
      <c r="L58" s="21"/>
      <c r="M58" s="21">
        <v>1</v>
      </c>
      <c r="N58" s="21"/>
      <c r="O58" s="11"/>
      <c r="P58" s="21"/>
      <c r="Q58" s="21"/>
      <c r="R58" s="21"/>
      <c r="S58" s="21"/>
      <c r="T58" s="21"/>
      <c r="U58" s="22">
        <v>1</v>
      </c>
      <c r="V58" s="80">
        <f t="shared" si="0"/>
        <v>1</v>
      </c>
    </row>
    <row r="59" spans="1:22" ht="12" customHeight="1">
      <c r="A59" s="110">
        <v>55</v>
      </c>
      <c r="B59" s="66" t="s">
        <v>50</v>
      </c>
      <c r="C59" s="6" t="s">
        <v>243</v>
      </c>
      <c r="D59" s="6" t="s">
        <v>247</v>
      </c>
      <c r="E59" s="7" t="s">
        <v>208</v>
      </c>
      <c r="F59" s="47" t="s">
        <v>0</v>
      </c>
      <c r="G59" s="7">
        <v>1</v>
      </c>
      <c r="H59" s="10"/>
      <c r="I59" s="21">
        <v>1</v>
      </c>
      <c r="J59" s="21"/>
      <c r="K59" s="21"/>
      <c r="L59" s="21"/>
      <c r="M59" s="21"/>
      <c r="N59" s="21"/>
      <c r="O59" s="11"/>
      <c r="P59" s="21"/>
      <c r="Q59" s="21"/>
      <c r="R59" s="21"/>
      <c r="S59" s="21"/>
      <c r="T59" s="21"/>
      <c r="U59" s="22">
        <v>1</v>
      </c>
      <c r="V59" s="80">
        <f t="shared" si="0"/>
        <v>0</v>
      </c>
    </row>
    <row r="60" spans="1:22" ht="12" customHeight="1">
      <c r="A60" s="110">
        <v>56</v>
      </c>
      <c r="B60" s="66" t="s">
        <v>238</v>
      </c>
      <c r="C60" s="6" t="s">
        <v>245</v>
      </c>
      <c r="D60" s="6" t="s">
        <v>248</v>
      </c>
      <c r="E60" s="7" t="s">
        <v>208</v>
      </c>
      <c r="F60" s="47" t="s">
        <v>0</v>
      </c>
      <c r="G60" s="7">
        <v>1</v>
      </c>
      <c r="H60" s="10">
        <v>1</v>
      </c>
      <c r="I60" s="21"/>
      <c r="J60" s="21"/>
      <c r="K60" s="21"/>
      <c r="L60" s="21"/>
      <c r="M60" s="21"/>
      <c r="N60" s="21"/>
      <c r="O60" s="11"/>
      <c r="P60" s="21"/>
      <c r="Q60" s="21"/>
      <c r="R60" s="21"/>
      <c r="S60" s="21"/>
      <c r="T60" s="21"/>
      <c r="U60" s="22">
        <v>1</v>
      </c>
      <c r="V60" s="80">
        <f t="shared" si="0"/>
        <v>0</v>
      </c>
    </row>
    <row r="61" spans="1:22" ht="12" customHeight="1">
      <c r="A61" s="110">
        <v>57</v>
      </c>
      <c r="B61" s="66" t="s">
        <v>237</v>
      </c>
      <c r="C61" s="6" t="s">
        <v>245</v>
      </c>
      <c r="D61" s="6" t="s">
        <v>247</v>
      </c>
      <c r="E61" s="7" t="s">
        <v>208</v>
      </c>
      <c r="F61" s="47" t="s">
        <v>0</v>
      </c>
      <c r="G61" s="7"/>
      <c r="H61" s="10"/>
      <c r="I61" s="21"/>
      <c r="J61" s="21"/>
      <c r="K61" s="21"/>
      <c r="L61" s="21"/>
      <c r="M61" s="21"/>
      <c r="N61" s="21">
        <v>1</v>
      </c>
      <c r="O61" s="11"/>
      <c r="P61" s="21"/>
      <c r="Q61" s="21"/>
      <c r="R61" s="21"/>
      <c r="S61" s="21"/>
      <c r="T61" s="21"/>
      <c r="U61" s="22">
        <v>1</v>
      </c>
      <c r="V61" s="80">
        <f t="shared" si="0"/>
        <v>0</v>
      </c>
    </row>
    <row r="62" spans="1:22" ht="12" customHeight="1">
      <c r="A62" s="110">
        <v>58</v>
      </c>
      <c r="B62" s="66" t="s">
        <v>235</v>
      </c>
      <c r="C62" s="6" t="s">
        <v>244</v>
      </c>
      <c r="D62" s="6" t="s">
        <v>247</v>
      </c>
      <c r="E62" s="7" t="s">
        <v>208</v>
      </c>
      <c r="F62" s="47" t="s">
        <v>0</v>
      </c>
      <c r="G62" s="7">
        <v>1</v>
      </c>
      <c r="H62" s="10"/>
      <c r="I62" s="21"/>
      <c r="J62" s="21"/>
      <c r="K62" s="21"/>
      <c r="L62" s="21"/>
      <c r="M62" s="21">
        <v>1</v>
      </c>
      <c r="N62" s="21"/>
      <c r="O62" s="11"/>
      <c r="P62" s="21"/>
      <c r="Q62" s="21"/>
      <c r="R62" s="21"/>
      <c r="S62" s="21"/>
      <c r="T62" s="21"/>
      <c r="U62" s="22">
        <v>1</v>
      </c>
      <c r="V62" s="80">
        <f t="shared" si="0"/>
        <v>1</v>
      </c>
    </row>
    <row r="63" spans="1:22" ht="12" customHeight="1">
      <c r="A63" s="110">
        <v>59</v>
      </c>
      <c r="B63" s="66" t="s">
        <v>235</v>
      </c>
      <c r="C63" s="6" t="s">
        <v>244</v>
      </c>
      <c r="D63" s="6" t="s">
        <v>248</v>
      </c>
      <c r="E63" s="7" t="s">
        <v>208</v>
      </c>
      <c r="F63" s="47" t="s">
        <v>0</v>
      </c>
      <c r="G63" s="7">
        <v>1</v>
      </c>
      <c r="H63" s="10">
        <v>1</v>
      </c>
      <c r="I63" s="21"/>
      <c r="J63" s="21"/>
      <c r="K63" s="21"/>
      <c r="L63" s="21"/>
      <c r="M63" s="21"/>
      <c r="N63" s="21"/>
      <c r="O63" s="11"/>
      <c r="P63" s="21"/>
      <c r="Q63" s="21"/>
      <c r="R63" s="21"/>
      <c r="S63" s="21"/>
      <c r="T63" s="21"/>
      <c r="U63" s="22">
        <v>1</v>
      </c>
      <c r="V63" s="80">
        <f t="shared" si="0"/>
        <v>0</v>
      </c>
    </row>
    <row r="64" spans="1:22" ht="12" customHeight="1">
      <c r="A64" s="110">
        <v>60</v>
      </c>
      <c r="B64" s="66" t="s">
        <v>235</v>
      </c>
      <c r="C64" s="6" t="s">
        <v>242</v>
      </c>
      <c r="D64" s="6" t="s">
        <v>248</v>
      </c>
      <c r="E64" s="7" t="s">
        <v>208</v>
      </c>
      <c r="F64" s="47" t="s">
        <v>0</v>
      </c>
      <c r="G64" s="7">
        <v>1</v>
      </c>
      <c r="H64" s="10"/>
      <c r="I64" s="21"/>
      <c r="J64" s="21"/>
      <c r="K64" s="21"/>
      <c r="L64" s="21"/>
      <c r="M64" s="21">
        <v>1</v>
      </c>
      <c r="N64" s="21"/>
      <c r="O64" s="11"/>
      <c r="P64" s="21"/>
      <c r="Q64" s="21"/>
      <c r="R64" s="21"/>
      <c r="S64" s="21"/>
      <c r="T64" s="21"/>
      <c r="U64" s="22">
        <v>1</v>
      </c>
      <c r="V64" s="80">
        <f t="shared" si="0"/>
        <v>1</v>
      </c>
    </row>
    <row r="65" spans="1:22" ht="12" customHeight="1">
      <c r="A65" s="110">
        <v>61</v>
      </c>
      <c r="B65" s="66" t="s">
        <v>235</v>
      </c>
      <c r="C65" s="6" t="s">
        <v>242</v>
      </c>
      <c r="D65" s="6" t="s">
        <v>249</v>
      </c>
      <c r="E65" s="7" t="s">
        <v>208</v>
      </c>
      <c r="F65" s="47" t="s">
        <v>89</v>
      </c>
      <c r="G65" s="7">
        <v>1</v>
      </c>
      <c r="H65" s="10"/>
      <c r="I65" s="21">
        <v>1</v>
      </c>
      <c r="J65" s="21"/>
      <c r="K65" s="21"/>
      <c r="L65" s="21"/>
      <c r="M65" s="21"/>
      <c r="N65" s="21"/>
      <c r="O65" s="11"/>
      <c r="P65" s="21"/>
      <c r="Q65" s="21">
        <v>1</v>
      </c>
      <c r="R65" s="21"/>
      <c r="S65" s="21"/>
      <c r="T65" s="21"/>
      <c r="U65" s="22"/>
      <c r="V65" s="80">
        <f t="shared" si="0"/>
        <v>0</v>
      </c>
    </row>
    <row r="66" spans="1:22" ht="12" customHeight="1">
      <c r="A66" s="110">
        <v>62</v>
      </c>
      <c r="B66" s="66" t="s">
        <v>235</v>
      </c>
      <c r="C66" s="6" t="s">
        <v>244</v>
      </c>
      <c r="D66" s="6" t="s">
        <v>247</v>
      </c>
      <c r="E66" s="7" t="s">
        <v>208</v>
      </c>
      <c r="F66" s="47" t="s">
        <v>0</v>
      </c>
      <c r="G66" s="7"/>
      <c r="H66" s="10"/>
      <c r="I66" s="21"/>
      <c r="J66" s="21"/>
      <c r="K66" s="21"/>
      <c r="L66" s="21"/>
      <c r="M66" s="21"/>
      <c r="N66" s="21">
        <v>1</v>
      </c>
      <c r="O66" s="11"/>
      <c r="P66" s="21"/>
      <c r="Q66" s="21"/>
      <c r="R66" s="21"/>
      <c r="S66" s="21"/>
      <c r="T66" s="21"/>
      <c r="U66" s="22">
        <v>1</v>
      </c>
      <c r="V66" s="80">
        <f t="shared" si="0"/>
        <v>0</v>
      </c>
    </row>
    <row r="67" spans="1:22" ht="12" customHeight="1">
      <c r="A67" s="110">
        <v>63</v>
      </c>
      <c r="B67" s="66" t="s">
        <v>235</v>
      </c>
      <c r="C67" s="6" t="s">
        <v>243</v>
      </c>
      <c r="D67" s="6" t="s">
        <v>249</v>
      </c>
      <c r="E67" s="7" t="s">
        <v>208</v>
      </c>
      <c r="F67" s="47" t="s">
        <v>0</v>
      </c>
      <c r="G67" s="7">
        <v>1</v>
      </c>
      <c r="H67" s="10"/>
      <c r="I67" s="21">
        <v>1</v>
      </c>
      <c r="J67" s="21"/>
      <c r="K67" s="21"/>
      <c r="L67" s="21"/>
      <c r="M67" s="21"/>
      <c r="N67" s="21"/>
      <c r="O67" s="11"/>
      <c r="P67" s="21"/>
      <c r="Q67" s="21"/>
      <c r="R67" s="21"/>
      <c r="S67" s="21"/>
      <c r="T67" s="21"/>
      <c r="U67" s="22">
        <v>1</v>
      </c>
      <c r="V67" s="80">
        <f t="shared" si="0"/>
        <v>0</v>
      </c>
    </row>
    <row r="68" spans="1:22" ht="12" customHeight="1">
      <c r="A68" s="110">
        <v>64</v>
      </c>
      <c r="B68" s="66" t="s">
        <v>50</v>
      </c>
      <c r="C68" s="6" t="s">
        <v>245</v>
      </c>
      <c r="D68" s="6" t="s">
        <v>90</v>
      </c>
      <c r="E68" s="7" t="s">
        <v>208</v>
      </c>
      <c r="F68" s="47" t="s">
        <v>89</v>
      </c>
      <c r="G68" s="7">
        <v>1</v>
      </c>
      <c r="H68" s="10">
        <v>1</v>
      </c>
      <c r="I68" s="21"/>
      <c r="J68" s="21"/>
      <c r="K68" s="21"/>
      <c r="L68" s="21"/>
      <c r="M68" s="21"/>
      <c r="N68" s="21"/>
      <c r="O68" s="11">
        <v>1</v>
      </c>
      <c r="P68" s="21"/>
      <c r="Q68" s="21"/>
      <c r="R68" s="21"/>
      <c r="S68" s="21"/>
      <c r="T68" s="21"/>
      <c r="U68" s="22"/>
      <c r="V68" s="80">
        <f t="shared" si="0"/>
        <v>0</v>
      </c>
    </row>
    <row r="69" spans="1:22" ht="12" customHeight="1">
      <c r="A69" s="110">
        <v>65</v>
      </c>
      <c r="B69" s="66" t="s">
        <v>235</v>
      </c>
      <c r="C69" s="6" t="s">
        <v>243</v>
      </c>
      <c r="D69" s="6" t="s">
        <v>249</v>
      </c>
      <c r="E69" s="7" t="s">
        <v>208</v>
      </c>
      <c r="F69" s="47" t="s">
        <v>89</v>
      </c>
      <c r="G69" s="7">
        <v>1</v>
      </c>
      <c r="H69" s="10">
        <v>1</v>
      </c>
      <c r="I69" s="21"/>
      <c r="J69" s="21"/>
      <c r="K69" s="21"/>
      <c r="L69" s="21"/>
      <c r="M69" s="21"/>
      <c r="N69" s="21"/>
      <c r="O69" s="11"/>
      <c r="P69" s="21"/>
      <c r="Q69" s="21"/>
      <c r="R69" s="21"/>
      <c r="S69" s="21"/>
      <c r="T69" s="21"/>
      <c r="U69" s="22">
        <v>1</v>
      </c>
      <c r="V69" s="80">
        <f t="shared" si="0"/>
        <v>0</v>
      </c>
    </row>
    <row r="70" spans="1:22" ht="12" customHeight="1">
      <c r="A70" s="110">
        <v>66</v>
      </c>
      <c r="B70" s="66" t="s">
        <v>235</v>
      </c>
      <c r="C70" s="6" t="s">
        <v>242</v>
      </c>
      <c r="D70" s="6" t="s">
        <v>250</v>
      </c>
      <c r="E70" s="7" t="s">
        <v>208</v>
      </c>
      <c r="F70" s="47" t="s">
        <v>89</v>
      </c>
      <c r="G70" s="7">
        <v>1</v>
      </c>
      <c r="H70" s="10">
        <v>1</v>
      </c>
      <c r="I70" s="21"/>
      <c r="J70" s="21"/>
      <c r="K70" s="21"/>
      <c r="L70" s="21"/>
      <c r="M70" s="21"/>
      <c r="N70" s="21"/>
      <c r="O70" s="11"/>
      <c r="P70" s="21"/>
      <c r="Q70" s="21">
        <v>1</v>
      </c>
      <c r="R70" s="21"/>
      <c r="S70" s="21"/>
      <c r="T70" s="21"/>
      <c r="U70" s="22"/>
      <c r="V70" s="80">
        <f t="shared" ref="V70:V133" si="1">IF(OR(M70=1,T70=1),1,0)</f>
        <v>0</v>
      </c>
    </row>
    <row r="71" spans="1:22" ht="12" customHeight="1">
      <c r="A71" s="110">
        <v>67</v>
      </c>
      <c r="B71" s="66" t="s">
        <v>235</v>
      </c>
      <c r="C71" s="6" t="s">
        <v>242</v>
      </c>
      <c r="D71" s="6" t="s">
        <v>248</v>
      </c>
      <c r="E71" s="7" t="s">
        <v>208</v>
      </c>
      <c r="F71" s="47" t="s">
        <v>0</v>
      </c>
      <c r="G71" s="7">
        <v>1</v>
      </c>
      <c r="H71" s="10"/>
      <c r="I71" s="21"/>
      <c r="J71" s="21"/>
      <c r="K71" s="21"/>
      <c r="L71" s="21"/>
      <c r="M71" s="21">
        <v>1</v>
      </c>
      <c r="N71" s="21"/>
      <c r="O71" s="11"/>
      <c r="P71" s="21"/>
      <c r="Q71" s="21"/>
      <c r="R71" s="21"/>
      <c r="S71" s="21"/>
      <c r="T71" s="21"/>
      <c r="U71" s="22">
        <v>1</v>
      </c>
      <c r="V71" s="80">
        <f t="shared" si="1"/>
        <v>1</v>
      </c>
    </row>
    <row r="72" spans="1:22" ht="12" customHeight="1">
      <c r="A72" s="110">
        <v>68</v>
      </c>
      <c r="B72" s="66" t="s">
        <v>235</v>
      </c>
      <c r="C72" s="6" t="s">
        <v>243</v>
      </c>
      <c r="D72" s="6" t="s">
        <v>251</v>
      </c>
      <c r="E72" s="7" t="s">
        <v>208</v>
      </c>
      <c r="F72" s="47" t="s">
        <v>89</v>
      </c>
      <c r="G72" s="7">
        <v>1</v>
      </c>
      <c r="H72" s="10"/>
      <c r="I72" s="21">
        <v>1</v>
      </c>
      <c r="J72" s="21"/>
      <c r="K72" s="21"/>
      <c r="L72" s="21"/>
      <c r="M72" s="21"/>
      <c r="N72" s="21"/>
      <c r="O72" s="11"/>
      <c r="P72" s="21"/>
      <c r="Q72" s="21"/>
      <c r="R72" s="21"/>
      <c r="S72" s="21"/>
      <c r="T72" s="21"/>
      <c r="U72" s="22">
        <v>1</v>
      </c>
      <c r="V72" s="80">
        <f t="shared" si="1"/>
        <v>0</v>
      </c>
    </row>
    <row r="73" spans="1:22" ht="12" customHeight="1">
      <c r="A73" s="110">
        <v>69</v>
      </c>
      <c r="B73" s="66" t="s">
        <v>235</v>
      </c>
      <c r="C73" s="6" t="s">
        <v>245</v>
      </c>
      <c r="D73" s="6" t="s">
        <v>247</v>
      </c>
      <c r="E73" s="7" t="s">
        <v>208</v>
      </c>
      <c r="F73" s="47" t="s">
        <v>0</v>
      </c>
      <c r="G73" s="7">
        <v>1</v>
      </c>
      <c r="H73" s="10"/>
      <c r="I73" s="21"/>
      <c r="J73" s="21"/>
      <c r="K73" s="21"/>
      <c r="L73" s="21"/>
      <c r="M73" s="21">
        <v>1</v>
      </c>
      <c r="N73" s="21"/>
      <c r="O73" s="11"/>
      <c r="P73" s="21"/>
      <c r="Q73" s="21"/>
      <c r="R73" s="21"/>
      <c r="S73" s="21"/>
      <c r="T73" s="21"/>
      <c r="U73" s="22">
        <v>1</v>
      </c>
      <c r="V73" s="80">
        <f t="shared" si="1"/>
        <v>1</v>
      </c>
    </row>
    <row r="74" spans="1:22" ht="12" customHeight="1">
      <c r="A74" s="110">
        <v>70</v>
      </c>
      <c r="B74" s="66" t="s">
        <v>235</v>
      </c>
      <c r="C74" s="6" t="s">
        <v>244</v>
      </c>
      <c r="D74" s="6" t="s">
        <v>248</v>
      </c>
      <c r="E74" s="7" t="s">
        <v>208</v>
      </c>
      <c r="F74" s="47" t="s">
        <v>0</v>
      </c>
      <c r="G74" s="7">
        <v>1</v>
      </c>
      <c r="H74" s="10"/>
      <c r="I74" s="21">
        <v>1</v>
      </c>
      <c r="J74" s="21"/>
      <c r="K74" s="21"/>
      <c r="L74" s="21"/>
      <c r="M74" s="21"/>
      <c r="N74" s="21"/>
      <c r="O74" s="11"/>
      <c r="P74" s="21"/>
      <c r="Q74" s="21"/>
      <c r="R74" s="21"/>
      <c r="S74" s="21"/>
      <c r="T74" s="21"/>
      <c r="U74" s="22">
        <v>1</v>
      </c>
      <c r="V74" s="80">
        <f t="shared" si="1"/>
        <v>0</v>
      </c>
    </row>
    <row r="75" spans="1:22" ht="12" customHeight="1">
      <c r="A75" s="110">
        <v>71</v>
      </c>
      <c r="B75" s="66" t="s">
        <v>235</v>
      </c>
      <c r="C75" s="6" t="s">
        <v>244</v>
      </c>
      <c r="D75" s="6" t="s">
        <v>247</v>
      </c>
      <c r="E75" s="7" t="s">
        <v>208</v>
      </c>
      <c r="F75" s="47" t="s">
        <v>0</v>
      </c>
      <c r="G75" s="7">
        <v>1</v>
      </c>
      <c r="H75" s="10"/>
      <c r="I75" s="21">
        <v>1</v>
      </c>
      <c r="J75" s="21"/>
      <c r="K75" s="21"/>
      <c r="L75" s="21"/>
      <c r="M75" s="21"/>
      <c r="N75" s="21"/>
      <c r="O75" s="11"/>
      <c r="P75" s="21"/>
      <c r="Q75" s="21"/>
      <c r="R75" s="21"/>
      <c r="S75" s="21"/>
      <c r="T75" s="21"/>
      <c r="U75" s="22">
        <v>1</v>
      </c>
      <c r="V75" s="80">
        <f t="shared" si="1"/>
        <v>0</v>
      </c>
    </row>
    <row r="76" spans="1:22" ht="12" customHeight="1">
      <c r="A76" s="110">
        <v>72</v>
      </c>
      <c r="B76" s="66" t="s">
        <v>235</v>
      </c>
      <c r="C76" s="6" t="s">
        <v>244</v>
      </c>
      <c r="D76" s="6" t="s">
        <v>248</v>
      </c>
      <c r="E76" s="7" t="s">
        <v>208</v>
      </c>
      <c r="F76" s="47" t="s">
        <v>89</v>
      </c>
      <c r="G76" s="7"/>
      <c r="H76" s="10"/>
      <c r="I76" s="21"/>
      <c r="J76" s="21"/>
      <c r="K76" s="21"/>
      <c r="L76" s="21"/>
      <c r="M76" s="21"/>
      <c r="N76" s="21">
        <v>1</v>
      </c>
      <c r="O76" s="11"/>
      <c r="P76" s="21"/>
      <c r="Q76" s="21"/>
      <c r="R76" s="21"/>
      <c r="S76" s="21"/>
      <c r="T76" s="21"/>
      <c r="U76" s="22">
        <v>1</v>
      </c>
      <c r="V76" s="80">
        <f t="shared" si="1"/>
        <v>0</v>
      </c>
    </row>
    <row r="77" spans="1:22" ht="12" customHeight="1">
      <c r="A77" s="110">
        <v>73</v>
      </c>
      <c r="B77" s="66" t="s">
        <v>235</v>
      </c>
      <c r="C77" s="6" t="s">
        <v>244</v>
      </c>
      <c r="D77" s="6" t="s">
        <v>247</v>
      </c>
      <c r="E77" s="7" t="s">
        <v>208</v>
      </c>
      <c r="F77" s="47" t="s">
        <v>0</v>
      </c>
      <c r="G77" s="7">
        <v>1</v>
      </c>
      <c r="H77" s="10"/>
      <c r="I77" s="21"/>
      <c r="J77" s="21"/>
      <c r="K77" s="21"/>
      <c r="L77" s="21"/>
      <c r="M77" s="21">
        <v>1</v>
      </c>
      <c r="N77" s="21"/>
      <c r="O77" s="11"/>
      <c r="P77" s="21"/>
      <c r="Q77" s="21"/>
      <c r="R77" s="21"/>
      <c r="S77" s="21"/>
      <c r="T77" s="21"/>
      <c r="U77" s="22">
        <v>1</v>
      </c>
      <c r="V77" s="80">
        <f t="shared" si="1"/>
        <v>1</v>
      </c>
    </row>
    <row r="78" spans="1:22" ht="12" customHeight="1">
      <c r="A78" s="110">
        <v>74</v>
      </c>
      <c r="B78" s="66" t="s">
        <v>235</v>
      </c>
      <c r="C78" s="6" t="s">
        <v>244</v>
      </c>
      <c r="D78" s="6" t="s">
        <v>248</v>
      </c>
      <c r="E78" s="7" t="s">
        <v>208</v>
      </c>
      <c r="F78" s="47" t="s">
        <v>0</v>
      </c>
      <c r="G78" s="7">
        <v>1</v>
      </c>
      <c r="H78" s="10"/>
      <c r="I78" s="21"/>
      <c r="J78" s="21"/>
      <c r="K78" s="21"/>
      <c r="L78" s="21"/>
      <c r="M78" s="21">
        <v>1</v>
      </c>
      <c r="N78" s="21"/>
      <c r="O78" s="11"/>
      <c r="P78" s="21"/>
      <c r="Q78" s="21"/>
      <c r="R78" s="21"/>
      <c r="S78" s="21"/>
      <c r="T78" s="21"/>
      <c r="U78" s="22">
        <v>1</v>
      </c>
      <c r="V78" s="80">
        <f t="shared" si="1"/>
        <v>1</v>
      </c>
    </row>
    <row r="79" spans="1:22" ht="12" customHeight="1">
      <c r="A79" s="110">
        <v>75</v>
      </c>
      <c r="B79" s="66" t="s">
        <v>235</v>
      </c>
      <c r="C79" s="6" t="s">
        <v>244</v>
      </c>
      <c r="D79" s="6" t="s">
        <v>247</v>
      </c>
      <c r="E79" s="7" t="s">
        <v>208</v>
      </c>
      <c r="F79" s="47" t="s">
        <v>0</v>
      </c>
      <c r="G79" s="7">
        <v>1</v>
      </c>
      <c r="H79" s="10"/>
      <c r="I79" s="21">
        <v>1</v>
      </c>
      <c r="J79" s="21"/>
      <c r="K79" s="21"/>
      <c r="L79" s="21"/>
      <c r="M79" s="21"/>
      <c r="N79" s="21"/>
      <c r="O79" s="11"/>
      <c r="P79" s="21"/>
      <c r="Q79" s="21"/>
      <c r="R79" s="21"/>
      <c r="S79" s="21"/>
      <c r="T79" s="21"/>
      <c r="U79" s="22">
        <v>1</v>
      </c>
      <c r="V79" s="80">
        <f t="shared" si="1"/>
        <v>0</v>
      </c>
    </row>
    <row r="80" spans="1:22" ht="12" customHeight="1">
      <c r="A80" s="110">
        <v>76</v>
      </c>
      <c r="B80" s="66" t="s">
        <v>235</v>
      </c>
      <c r="C80" s="6" t="s">
        <v>245</v>
      </c>
      <c r="D80" s="6" t="s">
        <v>247</v>
      </c>
      <c r="E80" s="7" t="s">
        <v>208</v>
      </c>
      <c r="F80" s="47" t="s">
        <v>89</v>
      </c>
      <c r="G80" s="7">
        <v>1</v>
      </c>
      <c r="H80" s="10"/>
      <c r="I80" s="21">
        <v>1</v>
      </c>
      <c r="J80" s="21"/>
      <c r="K80" s="21"/>
      <c r="L80" s="21"/>
      <c r="M80" s="21"/>
      <c r="N80" s="21"/>
      <c r="O80" s="11"/>
      <c r="P80" s="21"/>
      <c r="Q80" s="21"/>
      <c r="R80" s="21"/>
      <c r="S80" s="21"/>
      <c r="T80" s="21"/>
      <c r="U80" s="22">
        <v>1</v>
      </c>
      <c r="V80" s="80">
        <f t="shared" si="1"/>
        <v>0</v>
      </c>
    </row>
    <row r="81" spans="1:22" ht="12" customHeight="1">
      <c r="A81" s="110">
        <v>77</v>
      </c>
      <c r="B81" s="66" t="s">
        <v>235</v>
      </c>
      <c r="C81" s="6" t="s">
        <v>245</v>
      </c>
      <c r="D81" s="6" t="s">
        <v>249</v>
      </c>
      <c r="E81" s="7" t="s">
        <v>208</v>
      </c>
      <c r="F81" s="47" t="s">
        <v>0</v>
      </c>
      <c r="G81" s="7">
        <v>1</v>
      </c>
      <c r="H81" s="10"/>
      <c r="I81" s="21"/>
      <c r="J81" s="21"/>
      <c r="K81" s="21"/>
      <c r="L81" s="21"/>
      <c r="M81" s="21">
        <v>1</v>
      </c>
      <c r="N81" s="21"/>
      <c r="O81" s="11"/>
      <c r="P81" s="21"/>
      <c r="Q81" s="21"/>
      <c r="R81" s="21"/>
      <c r="S81" s="21"/>
      <c r="T81" s="21"/>
      <c r="U81" s="22">
        <v>1</v>
      </c>
      <c r="V81" s="80">
        <f t="shared" si="1"/>
        <v>1</v>
      </c>
    </row>
    <row r="82" spans="1:22" ht="12" customHeight="1">
      <c r="A82" s="110">
        <v>78</v>
      </c>
      <c r="B82" s="66" t="s">
        <v>235</v>
      </c>
      <c r="C82" s="6" t="s">
        <v>243</v>
      </c>
      <c r="D82" s="6" t="s">
        <v>249</v>
      </c>
      <c r="E82" s="7" t="s">
        <v>208</v>
      </c>
      <c r="F82" s="47" t="s">
        <v>89</v>
      </c>
      <c r="G82" s="7">
        <v>1</v>
      </c>
      <c r="H82" s="10"/>
      <c r="I82" s="21">
        <v>1</v>
      </c>
      <c r="J82" s="21"/>
      <c r="K82" s="21"/>
      <c r="L82" s="21"/>
      <c r="M82" s="21"/>
      <c r="N82" s="21"/>
      <c r="O82" s="11"/>
      <c r="P82" s="21"/>
      <c r="Q82" s="21"/>
      <c r="R82" s="21"/>
      <c r="S82" s="21"/>
      <c r="T82" s="21"/>
      <c r="U82" s="22">
        <v>1</v>
      </c>
      <c r="V82" s="80">
        <f t="shared" si="1"/>
        <v>0</v>
      </c>
    </row>
    <row r="83" spans="1:22" ht="12" customHeight="1">
      <c r="A83" s="110">
        <v>79</v>
      </c>
      <c r="B83" s="66" t="s">
        <v>235</v>
      </c>
      <c r="C83" s="6" t="s">
        <v>244</v>
      </c>
      <c r="D83" s="6" t="s">
        <v>247</v>
      </c>
      <c r="E83" s="7" t="s">
        <v>208</v>
      </c>
      <c r="F83" s="47" t="s">
        <v>0</v>
      </c>
      <c r="G83" s="7">
        <v>1</v>
      </c>
      <c r="H83" s="10"/>
      <c r="I83" s="21">
        <v>1</v>
      </c>
      <c r="J83" s="21"/>
      <c r="K83" s="21"/>
      <c r="L83" s="21"/>
      <c r="M83" s="21"/>
      <c r="N83" s="21"/>
      <c r="O83" s="11"/>
      <c r="P83" s="21"/>
      <c r="Q83" s="21"/>
      <c r="R83" s="21"/>
      <c r="S83" s="21"/>
      <c r="T83" s="21"/>
      <c r="U83" s="22">
        <v>1</v>
      </c>
      <c r="V83" s="80">
        <f t="shared" si="1"/>
        <v>0</v>
      </c>
    </row>
    <row r="84" spans="1:22" ht="12" customHeight="1">
      <c r="A84" s="110">
        <v>80</v>
      </c>
      <c r="B84" s="66" t="s">
        <v>235</v>
      </c>
      <c r="C84" s="6" t="s">
        <v>244</v>
      </c>
      <c r="D84" s="6" t="s">
        <v>247</v>
      </c>
      <c r="E84" s="7" t="s">
        <v>208</v>
      </c>
      <c r="F84" s="47" t="s">
        <v>89</v>
      </c>
      <c r="G84" s="7">
        <v>1</v>
      </c>
      <c r="H84" s="10">
        <v>1</v>
      </c>
      <c r="I84" s="21"/>
      <c r="J84" s="21"/>
      <c r="K84" s="21"/>
      <c r="L84" s="21"/>
      <c r="M84" s="21"/>
      <c r="N84" s="21"/>
      <c r="O84" s="11"/>
      <c r="P84" s="21"/>
      <c r="Q84" s="21"/>
      <c r="R84" s="21"/>
      <c r="S84" s="21"/>
      <c r="T84" s="21"/>
      <c r="U84" s="22">
        <v>1</v>
      </c>
      <c r="V84" s="80">
        <f t="shared" si="1"/>
        <v>0</v>
      </c>
    </row>
    <row r="85" spans="1:22" ht="12" customHeight="1">
      <c r="A85" s="110">
        <v>81</v>
      </c>
      <c r="B85" s="66" t="s">
        <v>50</v>
      </c>
      <c r="C85" s="6" t="s">
        <v>245</v>
      </c>
      <c r="D85" s="6" t="s">
        <v>90</v>
      </c>
      <c r="E85" s="7" t="s">
        <v>208</v>
      </c>
      <c r="F85" s="47" t="s">
        <v>89</v>
      </c>
      <c r="G85" s="7">
        <v>1</v>
      </c>
      <c r="H85" s="10">
        <v>1</v>
      </c>
      <c r="I85" s="21"/>
      <c r="J85" s="21"/>
      <c r="K85" s="21"/>
      <c r="L85" s="21"/>
      <c r="M85" s="21"/>
      <c r="N85" s="21"/>
      <c r="O85" s="11"/>
      <c r="P85" s="21"/>
      <c r="Q85" s="21"/>
      <c r="R85" s="21"/>
      <c r="S85" s="21"/>
      <c r="T85" s="21"/>
      <c r="U85" s="22">
        <v>1</v>
      </c>
      <c r="V85" s="80">
        <f t="shared" si="1"/>
        <v>0</v>
      </c>
    </row>
    <row r="86" spans="1:22" ht="12" customHeight="1">
      <c r="A86" s="110">
        <v>82</v>
      </c>
      <c r="B86" s="66" t="s">
        <v>236</v>
      </c>
      <c r="C86" s="6" t="s">
        <v>243</v>
      </c>
      <c r="D86" s="6" t="s">
        <v>248</v>
      </c>
      <c r="E86" s="7" t="s">
        <v>208</v>
      </c>
      <c r="F86" s="47" t="s">
        <v>89</v>
      </c>
      <c r="G86" s="7">
        <v>1</v>
      </c>
      <c r="H86" s="10"/>
      <c r="I86" s="21"/>
      <c r="J86" s="21"/>
      <c r="K86" s="21"/>
      <c r="L86" s="21"/>
      <c r="M86" s="21"/>
      <c r="N86" s="21">
        <v>1</v>
      </c>
      <c r="O86" s="11"/>
      <c r="P86" s="21"/>
      <c r="Q86" s="21"/>
      <c r="R86" s="21"/>
      <c r="S86" s="21"/>
      <c r="T86" s="21"/>
      <c r="U86" s="22">
        <v>1</v>
      </c>
      <c r="V86" s="80">
        <f t="shared" si="1"/>
        <v>0</v>
      </c>
    </row>
    <row r="87" spans="1:22" ht="12" customHeight="1">
      <c r="A87" s="110">
        <v>83</v>
      </c>
      <c r="B87" s="66" t="s">
        <v>236</v>
      </c>
      <c r="C87" s="6" t="s">
        <v>243</v>
      </c>
      <c r="D87" s="6" t="s">
        <v>249</v>
      </c>
      <c r="E87" s="7" t="s">
        <v>208</v>
      </c>
      <c r="F87" s="47" t="s">
        <v>89</v>
      </c>
      <c r="G87" s="7">
        <v>1</v>
      </c>
      <c r="H87" s="10">
        <v>1</v>
      </c>
      <c r="I87" s="21"/>
      <c r="J87" s="21"/>
      <c r="K87" s="21"/>
      <c r="L87" s="21"/>
      <c r="M87" s="21"/>
      <c r="N87" s="21"/>
      <c r="O87" s="11"/>
      <c r="P87" s="21"/>
      <c r="Q87" s="21"/>
      <c r="R87" s="21"/>
      <c r="S87" s="21"/>
      <c r="T87" s="21"/>
      <c r="U87" s="22">
        <v>1</v>
      </c>
      <c r="V87" s="80">
        <f t="shared" si="1"/>
        <v>0</v>
      </c>
    </row>
    <row r="88" spans="1:22" ht="12" customHeight="1">
      <c r="A88" s="110">
        <v>84</v>
      </c>
      <c r="B88" s="66" t="s">
        <v>237</v>
      </c>
      <c r="C88" s="6" t="s">
        <v>244</v>
      </c>
      <c r="D88" s="6" t="s">
        <v>251</v>
      </c>
      <c r="E88" s="7" t="s">
        <v>208</v>
      </c>
      <c r="F88" s="47" t="s">
        <v>89</v>
      </c>
      <c r="G88" s="7">
        <v>1</v>
      </c>
      <c r="H88" s="10"/>
      <c r="I88" s="21">
        <v>1</v>
      </c>
      <c r="J88" s="21"/>
      <c r="K88" s="21"/>
      <c r="L88" s="21"/>
      <c r="M88" s="21"/>
      <c r="N88" s="21"/>
      <c r="O88" s="11"/>
      <c r="P88" s="21"/>
      <c r="Q88" s="21"/>
      <c r="R88" s="21"/>
      <c r="S88" s="21"/>
      <c r="T88" s="21"/>
      <c r="U88" s="22">
        <v>1</v>
      </c>
      <c r="V88" s="80">
        <f t="shared" si="1"/>
        <v>0</v>
      </c>
    </row>
    <row r="89" spans="1:22" ht="12" customHeight="1">
      <c r="A89" s="110">
        <v>85</v>
      </c>
      <c r="B89" s="66" t="s">
        <v>236</v>
      </c>
      <c r="C89" s="6" t="s">
        <v>243</v>
      </c>
      <c r="D89" s="6" t="s">
        <v>249</v>
      </c>
      <c r="E89" s="7" t="s">
        <v>208</v>
      </c>
      <c r="F89" s="47" t="s">
        <v>0</v>
      </c>
      <c r="G89" s="7"/>
      <c r="H89" s="10"/>
      <c r="I89" s="21"/>
      <c r="J89" s="21"/>
      <c r="K89" s="21"/>
      <c r="L89" s="21"/>
      <c r="M89" s="21"/>
      <c r="N89" s="21">
        <v>1</v>
      </c>
      <c r="O89" s="11"/>
      <c r="P89" s="21"/>
      <c r="Q89" s="21"/>
      <c r="R89" s="21"/>
      <c r="S89" s="21"/>
      <c r="T89" s="21"/>
      <c r="U89" s="22">
        <v>1</v>
      </c>
      <c r="V89" s="80">
        <f t="shared" si="1"/>
        <v>0</v>
      </c>
    </row>
    <row r="90" spans="1:22" ht="12" customHeight="1">
      <c r="A90" s="110">
        <v>86</v>
      </c>
      <c r="B90" s="66" t="s">
        <v>50</v>
      </c>
      <c r="C90" s="6" t="s">
        <v>242</v>
      </c>
      <c r="D90" s="6" t="s">
        <v>247</v>
      </c>
      <c r="E90" s="7" t="s">
        <v>208</v>
      </c>
      <c r="F90" s="47" t="s">
        <v>0</v>
      </c>
      <c r="G90" s="7"/>
      <c r="H90" s="10"/>
      <c r="I90" s="21"/>
      <c r="J90" s="21"/>
      <c r="K90" s="21"/>
      <c r="L90" s="21"/>
      <c r="M90" s="21"/>
      <c r="N90" s="21">
        <v>1</v>
      </c>
      <c r="O90" s="11"/>
      <c r="P90" s="21"/>
      <c r="Q90" s="21"/>
      <c r="R90" s="21"/>
      <c r="S90" s="21"/>
      <c r="T90" s="21"/>
      <c r="U90" s="22">
        <v>1</v>
      </c>
      <c r="V90" s="80">
        <f t="shared" si="1"/>
        <v>0</v>
      </c>
    </row>
    <row r="91" spans="1:22" ht="12" customHeight="1">
      <c r="A91" s="110">
        <v>87</v>
      </c>
      <c r="B91" s="66" t="s">
        <v>50</v>
      </c>
      <c r="C91" s="6" t="s">
        <v>242</v>
      </c>
      <c r="D91" s="6" t="s">
        <v>249</v>
      </c>
      <c r="E91" s="7" t="s">
        <v>208</v>
      </c>
      <c r="F91" s="47" t="s">
        <v>89</v>
      </c>
      <c r="G91" s="7"/>
      <c r="H91" s="10"/>
      <c r="I91" s="21"/>
      <c r="J91" s="21"/>
      <c r="K91" s="21"/>
      <c r="L91" s="21"/>
      <c r="M91" s="21"/>
      <c r="N91" s="21">
        <v>1</v>
      </c>
      <c r="O91" s="11"/>
      <c r="P91" s="21"/>
      <c r="Q91" s="21"/>
      <c r="R91" s="21"/>
      <c r="S91" s="21"/>
      <c r="T91" s="21"/>
      <c r="U91" s="22">
        <v>1</v>
      </c>
      <c r="V91" s="80">
        <f t="shared" si="1"/>
        <v>0</v>
      </c>
    </row>
    <row r="92" spans="1:22" ht="12" customHeight="1">
      <c r="A92" s="110">
        <v>88</v>
      </c>
      <c r="B92" s="66" t="s">
        <v>239</v>
      </c>
      <c r="C92" s="6" t="s">
        <v>243</v>
      </c>
      <c r="D92" s="6" t="s">
        <v>247</v>
      </c>
      <c r="E92" s="7" t="s">
        <v>208</v>
      </c>
      <c r="F92" s="47" t="s">
        <v>0</v>
      </c>
      <c r="G92" s="7">
        <v>1</v>
      </c>
      <c r="H92" s="10"/>
      <c r="I92" s="21">
        <v>1</v>
      </c>
      <c r="J92" s="21"/>
      <c r="K92" s="21"/>
      <c r="L92" s="21"/>
      <c r="M92" s="21"/>
      <c r="N92" s="21"/>
      <c r="O92" s="11"/>
      <c r="P92" s="21"/>
      <c r="Q92" s="21"/>
      <c r="R92" s="21"/>
      <c r="S92" s="21"/>
      <c r="T92" s="21"/>
      <c r="U92" s="22">
        <v>1</v>
      </c>
      <c r="V92" s="80">
        <f t="shared" si="1"/>
        <v>0</v>
      </c>
    </row>
    <row r="93" spans="1:22" ht="12" customHeight="1">
      <c r="A93" s="110">
        <v>89</v>
      </c>
      <c r="B93" s="66" t="s">
        <v>239</v>
      </c>
      <c r="C93" s="6" t="s">
        <v>243</v>
      </c>
      <c r="D93" s="6" t="s">
        <v>250</v>
      </c>
      <c r="E93" s="7" t="s">
        <v>208</v>
      </c>
      <c r="F93" s="47" t="s">
        <v>89</v>
      </c>
      <c r="G93" s="7">
        <v>1</v>
      </c>
      <c r="H93" s="10"/>
      <c r="I93" s="21"/>
      <c r="J93" s="21"/>
      <c r="K93" s="21"/>
      <c r="L93" s="21"/>
      <c r="M93" s="21">
        <v>1</v>
      </c>
      <c r="N93" s="21"/>
      <c r="O93" s="11"/>
      <c r="P93" s="21"/>
      <c r="Q93" s="21"/>
      <c r="R93" s="21"/>
      <c r="S93" s="21"/>
      <c r="T93" s="21"/>
      <c r="U93" s="22">
        <v>1</v>
      </c>
      <c r="V93" s="80">
        <f t="shared" si="1"/>
        <v>1</v>
      </c>
    </row>
    <row r="94" spans="1:22" ht="12" customHeight="1">
      <c r="A94" s="110">
        <v>90</v>
      </c>
      <c r="B94" s="66" t="s">
        <v>239</v>
      </c>
      <c r="C94" s="6" t="s">
        <v>243</v>
      </c>
      <c r="D94" s="6" t="s">
        <v>249</v>
      </c>
      <c r="E94" s="7" t="s">
        <v>208</v>
      </c>
      <c r="F94" s="47" t="s">
        <v>0</v>
      </c>
      <c r="G94" s="7"/>
      <c r="H94" s="10"/>
      <c r="I94" s="21"/>
      <c r="J94" s="21"/>
      <c r="K94" s="21"/>
      <c r="L94" s="21"/>
      <c r="M94" s="21"/>
      <c r="N94" s="21">
        <v>1</v>
      </c>
      <c r="O94" s="11"/>
      <c r="P94" s="21"/>
      <c r="Q94" s="21"/>
      <c r="R94" s="21"/>
      <c r="S94" s="21"/>
      <c r="T94" s="21"/>
      <c r="U94" s="22">
        <v>1</v>
      </c>
      <c r="V94" s="80">
        <f t="shared" si="1"/>
        <v>0</v>
      </c>
    </row>
    <row r="95" spans="1:22" ht="12" customHeight="1">
      <c r="A95" s="110">
        <v>91</v>
      </c>
      <c r="B95" s="66" t="s">
        <v>239</v>
      </c>
      <c r="C95" s="6" t="s">
        <v>243</v>
      </c>
      <c r="D95" s="6" t="s">
        <v>248</v>
      </c>
      <c r="E95" s="7" t="s">
        <v>208</v>
      </c>
      <c r="F95" s="47" t="s">
        <v>89</v>
      </c>
      <c r="G95" s="7"/>
      <c r="H95" s="10"/>
      <c r="I95" s="21"/>
      <c r="J95" s="21"/>
      <c r="K95" s="21"/>
      <c r="L95" s="21"/>
      <c r="M95" s="21"/>
      <c r="N95" s="21">
        <v>1</v>
      </c>
      <c r="O95" s="11"/>
      <c r="P95" s="21"/>
      <c r="Q95" s="21"/>
      <c r="R95" s="21"/>
      <c r="S95" s="21"/>
      <c r="T95" s="21"/>
      <c r="U95" s="22">
        <v>1</v>
      </c>
      <c r="V95" s="80">
        <f t="shared" si="1"/>
        <v>0</v>
      </c>
    </row>
    <row r="96" spans="1:22" ht="12" customHeight="1">
      <c r="A96" s="110">
        <v>92</v>
      </c>
      <c r="B96" s="66" t="s">
        <v>239</v>
      </c>
      <c r="C96" s="6" t="s">
        <v>244</v>
      </c>
      <c r="D96" s="6" t="s">
        <v>247</v>
      </c>
      <c r="E96" s="7" t="s">
        <v>208</v>
      </c>
      <c r="F96" s="47" t="s">
        <v>89</v>
      </c>
      <c r="G96" s="7">
        <v>1</v>
      </c>
      <c r="H96" s="10"/>
      <c r="I96" s="21"/>
      <c r="J96" s="21"/>
      <c r="K96" s="21"/>
      <c r="L96" s="21"/>
      <c r="M96" s="21">
        <v>1</v>
      </c>
      <c r="N96" s="21"/>
      <c r="O96" s="11"/>
      <c r="P96" s="21"/>
      <c r="Q96" s="21"/>
      <c r="R96" s="21"/>
      <c r="S96" s="21"/>
      <c r="T96" s="21"/>
      <c r="U96" s="22">
        <v>1</v>
      </c>
      <c r="V96" s="80">
        <f t="shared" si="1"/>
        <v>1</v>
      </c>
    </row>
    <row r="97" spans="1:22" ht="12" customHeight="1">
      <c r="A97" s="110">
        <v>93</v>
      </c>
      <c r="B97" s="66" t="s">
        <v>294</v>
      </c>
      <c r="C97" s="6" t="s">
        <v>242</v>
      </c>
      <c r="D97" s="6" t="s">
        <v>247</v>
      </c>
      <c r="E97" s="7" t="s">
        <v>208</v>
      </c>
      <c r="F97" s="47" t="s">
        <v>89</v>
      </c>
      <c r="G97" s="7">
        <v>1</v>
      </c>
      <c r="H97" s="10">
        <v>1</v>
      </c>
      <c r="I97" s="21"/>
      <c r="J97" s="21"/>
      <c r="K97" s="21"/>
      <c r="L97" s="21"/>
      <c r="M97" s="21"/>
      <c r="N97" s="21"/>
      <c r="O97" s="11"/>
      <c r="P97" s="21"/>
      <c r="Q97" s="21"/>
      <c r="R97" s="21"/>
      <c r="S97" s="21"/>
      <c r="T97" s="21"/>
      <c r="U97" s="22">
        <v>1</v>
      </c>
      <c r="V97" s="80">
        <f t="shared" si="1"/>
        <v>0</v>
      </c>
    </row>
    <row r="98" spans="1:22" ht="12" customHeight="1">
      <c r="A98" s="110">
        <v>94</v>
      </c>
      <c r="B98" s="66" t="s">
        <v>240</v>
      </c>
      <c r="C98" s="6" t="s">
        <v>245</v>
      </c>
      <c r="D98" s="6" t="s">
        <v>250</v>
      </c>
      <c r="E98" s="7" t="s">
        <v>208</v>
      </c>
      <c r="F98" s="47" t="s">
        <v>0</v>
      </c>
      <c r="G98" s="7">
        <v>1</v>
      </c>
      <c r="H98" s="10"/>
      <c r="I98" s="21">
        <v>1</v>
      </c>
      <c r="J98" s="21"/>
      <c r="K98" s="21"/>
      <c r="L98" s="21"/>
      <c r="M98" s="21"/>
      <c r="N98" s="21"/>
      <c r="O98" s="11"/>
      <c r="P98" s="21"/>
      <c r="Q98" s="21"/>
      <c r="R98" s="21"/>
      <c r="S98" s="21"/>
      <c r="T98" s="21"/>
      <c r="U98" s="22">
        <v>1</v>
      </c>
      <c r="V98" s="80">
        <f t="shared" si="1"/>
        <v>0</v>
      </c>
    </row>
    <row r="99" spans="1:22" ht="12" customHeight="1">
      <c r="A99" s="110">
        <v>95</v>
      </c>
      <c r="B99" s="66" t="s">
        <v>240</v>
      </c>
      <c r="C99" s="6" t="s">
        <v>90</v>
      </c>
      <c r="D99" s="6" t="s">
        <v>90</v>
      </c>
      <c r="E99" s="7" t="s">
        <v>208</v>
      </c>
      <c r="F99" s="47" t="s">
        <v>90</v>
      </c>
      <c r="G99" s="7">
        <v>1</v>
      </c>
      <c r="H99" s="10"/>
      <c r="I99" s="21">
        <v>1</v>
      </c>
      <c r="J99" s="21"/>
      <c r="K99" s="21"/>
      <c r="L99" s="21"/>
      <c r="M99" s="21"/>
      <c r="N99" s="21"/>
      <c r="O99" s="11"/>
      <c r="P99" s="21"/>
      <c r="Q99" s="21"/>
      <c r="R99" s="21"/>
      <c r="S99" s="21"/>
      <c r="T99" s="21"/>
      <c r="U99" s="22">
        <v>1</v>
      </c>
      <c r="V99" s="80">
        <f t="shared" si="1"/>
        <v>0</v>
      </c>
    </row>
    <row r="100" spans="1:22" ht="12" customHeight="1">
      <c r="A100" s="110">
        <v>96</v>
      </c>
      <c r="B100" s="66" t="s">
        <v>240</v>
      </c>
      <c r="C100" s="6" t="s">
        <v>244</v>
      </c>
      <c r="D100" s="6" t="s">
        <v>249</v>
      </c>
      <c r="E100" s="7" t="s">
        <v>208</v>
      </c>
      <c r="F100" s="47" t="s">
        <v>0</v>
      </c>
      <c r="G100" s="7">
        <v>1</v>
      </c>
      <c r="H100" s="10"/>
      <c r="I100" s="21">
        <v>1</v>
      </c>
      <c r="J100" s="21"/>
      <c r="K100" s="21"/>
      <c r="L100" s="21"/>
      <c r="M100" s="21"/>
      <c r="N100" s="21"/>
      <c r="O100" s="11"/>
      <c r="P100" s="21"/>
      <c r="Q100" s="21"/>
      <c r="R100" s="21"/>
      <c r="S100" s="21"/>
      <c r="T100" s="21"/>
      <c r="U100" s="22">
        <v>1</v>
      </c>
      <c r="V100" s="80">
        <f t="shared" si="1"/>
        <v>0</v>
      </c>
    </row>
    <row r="101" spans="1:22" ht="12" customHeight="1">
      <c r="A101" s="110">
        <v>97</v>
      </c>
      <c r="B101" s="66" t="s">
        <v>240</v>
      </c>
      <c r="C101" s="6" t="s">
        <v>244</v>
      </c>
      <c r="D101" s="6" t="s">
        <v>247</v>
      </c>
      <c r="E101" s="7" t="s">
        <v>208</v>
      </c>
      <c r="F101" s="47" t="s">
        <v>0</v>
      </c>
      <c r="G101" s="7">
        <v>1</v>
      </c>
      <c r="H101" s="10"/>
      <c r="I101" s="21">
        <v>1</v>
      </c>
      <c r="J101" s="21"/>
      <c r="K101" s="21"/>
      <c r="L101" s="21"/>
      <c r="M101" s="21"/>
      <c r="N101" s="21"/>
      <c r="O101" s="11"/>
      <c r="P101" s="21"/>
      <c r="Q101" s="21"/>
      <c r="R101" s="21"/>
      <c r="S101" s="21"/>
      <c r="T101" s="21"/>
      <c r="U101" s="22">
        <v>1</v>
      </c>
      <c r="V101" s="80">
        <f t="shared" si="1"/>
        <v>0</v>
      </c>
    </row>
    <row r="102" spans="1:22" ht="12" customHeight="1">
      <c r="A102" s="110">
        <v>98</v>
      </c>
      <c r="B102" s="66" t="s">
        <v>240</v>
      </c>
      <c r="C102" s="6" t="s">
        <v>90</v>
      </c>
      <c r="D102" s="6" t="s">
        <v>247</v>
      </c>
      <c r="E102" s="7" t="s">
        <v>208</v>
      </c>
      <c r="F102" s="47" t="s">
        <v>0</v>
      </c>
      <c r="G102" s="7"/>
      <c r="H102" s="10"/>
      <c r="I102" s="21"/>
      <c r="J102" s="21"/>
      <c r="K102" s="21"/>
      <c r="L102" s="21"/>
      <c r="M102" s="21"/>
      <c r="N102" s="21">
        <v>1</v>
      </c>
      <c r="O102" s="11"/>
      <c r="P102" s="21"/>
      <c r="Q102" s="21"/>
      <c r="R102" s="21"/>
      <c r="S102" s="21"/>
      <c r="T102" s="21"/>
      <c r="U102" s="22">
        <v>1</v>
      </c>
      <c r="V102" s="80">
        <f t="shared" si="1"/>
        <v>0</v>
      </c>
    </row>
    <row r="103" spans="1:22" ht="12" customHeight="1">
      <c r="A103" s="110">
        <v>99</v>
      </c>
      <c r="B103" s="66" t="s">
        <v>240</v>
      </c>
      <c r="C103" s="6" t="s">
        <v>90</v>
      </c>
      <c r="D103" s="6" t="s">
        <v>247</v>
      </c>
      <c r="E103" s="7" t="s">
        <v>208</v>
      </c>
      <c r="F103" s="47" t="s">
        <v>89</v>
      </c>
      <c r="G103" s="7">
        <v>1</v>
      </c>
      <c r="H103" s="10"/>
      <c r="I103" s="21">
        <v>1</v>
      </c>
      <c r="J103" s="21"/>
      <c r="K103" s="21"/>
      <c r="L103" s="21"/>
      <c r="M103" s="21"/>
      <c r="N103" s="21"/>
      <c r="O103" s="11"/>
      <c r="P103" s="21"/>
      <c r="Q103" s="21"/>
      <c r="R103" s="21"/>
      <c r="S103" s="21"/>
      <c r="T103" s="21"/>
      <c r="U103" s="22">
        <v>1</v>
      </c>
      <c r="V103" s="80">
        <f t="shared" si="1"/>
        <v>0</v>
      </c>
    </row>
    <row r="104" spans="1:22" ht="12" customHeight="1">
      <c r="A104" s="110">
        <v>100</v>
      </c>
      <c r="B104" s="66" t="s">
        <v>240</v>
      </c>
      <c r="C104" s="6" t="s">
        <v>244</v>
      </c>
      <c r="D104" s="6" t="s">
        <v>249</v>
      </c>
      <c r="E104" s="7" t="s">
        <v>208</v>
      </c>
      <c r="F104" s="47" t="s">
        <v>89</v>
      </c>
      <c r="G104" s="7">
        <v>1</v>
      </c>
      <c r="H104" s="10"/>
      <c r="I104" s="21">
        <v>1</v>
      </c>
      <c r="J104" s="21"/>
      <c r="K104" s="21"/>
      <c r="L104" s="21"/>
      <c r="M104" s="21"/>
      <c r="N104" s="21"/>
      <c r="O104" s="11"/>
      <c r="P104" s="21"/>
      <c r="Q104" s="21"/>
      <c r="R104" s="21"/>
      <c r="S104" s="21"/>
      <c r="T104" s="21"/>
      <c r="U104" s="22">
        <v>1</v>
      </c>
      <c r="V104" s="80">
        <f t="shared" si="1"/>
        <v>0</v>
      </c>
    </row>
    <row r="105" spans="1:22" ht="12" customHeight="1">
      <c r="A105" s="110">
        <v>101</v>
      </c>
      <c r="B105" s="66" t="s">
        <v>294</v>
      </c>
      <c r="C105" s="47" t="s">
        <v>243</v>
      </c>
      <c r="D105" s="6" t="s">
        <v>249</v>
      </c>
      <c r="E105" s="47" t="s">
        <v>208</v>
      </c>
      <c r="F105" s="47" t="s">
        <v>89</v>
      </c>
      <c r="G105" s="7"/>
      <c r="H105" s="10"/>
      <c r="I105" s="21"/>
      <c r="J105" s="21"/>
      <c r="K105" s="21"/>
      <c r="L105" s="21"/>
      <c r="M105" s="21"/>
      <c r="N105" s="21">
        <v>1</v>
      </c>
      <c r="O105" s="11"/>
      <c r="P105" s="21"/>
      <c r="Q105" s="21"/>
      <c r="R105" s="21"/>
      <c r="S105" s="21"/>
      <c r="T105" s="21"/>
      <c r="U105" s="22">
        <v>1</v>
      </c>
      <c r="V105" s="80">
        <f t="shared" si="1"/>
        <v>0</v>
      </c>
    </row>
    <row r="106" spans="1:22" ht="12" customHeight="1">
      <c r="A106" s="110">
        <v>102</v>
      </c>
      <c r="B106" s="66" t="s">
        <v>240</v>
      </c>
      <c r="C106" s="6" t="s">
        <v>244</v>
      </c>
      <c r="D106" s="6" t="s">
        <v>250</v>
      </c>
      <c r="E106" s="7" t="s">
        <v>208</v>
      </c>
      <c r="F106" s="47" t="s">
        <v>89</v>
      </c>
      <c r="G106" s="7">
        <v>1</v>
      </c>
      <c r="H106" s="10"/>
      <c r="I106" s="21"/>
      <c r="J106" s="21"/>
      <c r="K106" s="21"/>
      <c r="L106" s="21"/>
      <c r="M106" s="21">
        <v>1</v>
      </c>
      <c r="N106" s="21"/>
      <c r="O106" s="11"/>
      <c r="P106" s="21"/>
      <c r="Q106" s="21"/>
      <c r="R106" s="21"/>
      <c r="S106" s="21"/>
      <c r="T106" s="21"/>
      <c r="U106" s="22">
        <v>1</v>
      </c>
      <c r="V106" s="80">
        <f t="shared" si="1"/>
        <v>1</v>
      </c>
    </row>
    <row r="107" spans="1:22" ht="12" customHeight="1">
      <c r="A107" s="110">
        <v>103</v>
      </c>
      <c r="B107" s="66" t="s">
        <v>293</v>
      </c>
      <c r="C107" s="6" t="s">
        <v>244</v>
      </c>
      <c r="D107" s="6" t="s">
        <v>247</v>
      </c>
      <c r="E107" s="7" t="s">
        <v>208</v>
      </c>
      <c r="F107" s="47" t="s">
        <v>0</v>
      </c>
      <c r="G107" s="7">
        <v>1</v>
      </c>
      <c r="H107" s="10"/>
      <c r="I107" s="21">
        <v>1</v>
      </c>
      <c r="J107" s="21"/>
      <c r="K107" s="21"/>
      <c r="L107" s="21"/>
      <c r="M107" s="21"/>
      <c r="N107" s="21"/>
      <c r="O107" s="11"/>
      <c r="P107" s="21"/>
      <c r="Q107" s="21"/>
      <c r="R107" s="21"/>
      <c r="S107" s="21"/>
      <c r="T107" s="21"/>
      <c r="U107" s="22">
        <v>1</v>
      </c>
      <c r="V107" s="80">
        <f t="shared" si="1"/>
        <v>0</v>
      </c>
    </row>
    <row r="108" spans="1:22" ht="12" customHeight="1">
      <c r="A108" s="110">
        <v>104</v>
      </c>
      <c r="B108" s="66" t="s">
        <v>240</v>
      </c>
      <c r="C108" s="6" t="s">
        <v>244</v>
      </c>
      <c r="D108" s="6" t="s">
        <v>250</v>
      </c>
      <c r="E108" s="7" t="s">
        <v>208</v>
      </c>
      <c r="F108" s="47" t="s">
        <v>89</v>
      </c>
      <c r="G108" s="7">
        <v>1</v>
      </c>
      <c r="H108" s="10"/>
      <c r="I108" s="21">
        <v>1</v>
      </c>
      <c r="J108" s="21"/>
      <c r="K108" s="21"/>
      <c r="L108" s="21"/>
      <c r="M108" s="21"/>
      <c r="N108" s="21"/>
      <c r="O108" s="11"/>
      <c r="P108" s="21"/>
      <c r="Q108" s="21"/>
      <c r="R108" s="21"/>
      <c r="S108" s="21"/>
      <c r="T108" s="21"/>
      <c r="U108" s="22">
        <v>1</v>
      </c>
      <c r="V108" s="80">
        <f t="shared" si="1"/>
        <v>0</v>
      </c>
    </row>
    <row r="109" spans="1:22" ht="12" customHeight="1">
      <c r="A109" s="110">
        <v>105</v>
      </c>
      <c r="B109" s="66" t="s">
        <v>240</v>
      </c>
      <c r="C109" s="6" t="s">
        <v>244</v>
      </c>
      <c r="D109" s="6" t="s">
        <v>249</v>
      </c>
      <c r="E109" s="7" t="s">
        <v>208</v>
      </c>
      <c r="F109" s="47" t="s">
        <v>0</v>
      </c>
      <c r="G109" s="7">
        <v>1</v>
      </c>
      <c r="H109" s="10"/>
      <c r="I109" s="21"/>
      <c r="J109" s="21"/>
      <c r="K109" s="21"/>
      <c r="L109" s="21"/>
      <c r="M109" s="21">
        <v>1</v>
      </c>
      <c r="N109" s="21"/>
      <c r="O109" s="11"/>
      <c r="P109" s="21"/>
      <c r="Q109" s="21"/>
      <c r="R109" s="21"/>
      <c r="S109" s="21"/>
      <c r="T109" s="21"/>
      <c r="U109" s="22">
        <v>1</v>
      </c>
      <c r="V109" s="80">
        <f t="shared" si="1"/>
        <v>1</v>
      </c>
    </row>
    <row r="110" spans="1:22" ht="12" customHeight="1">
      <c r="A110" s="110">
        <v>106</v>
      </c>
      <c r="B110" s="66" t="s">
        <v>293</v>
      </c>
      <c r="C110" s="6" t="s">
        <v>243</v>
      </c>
      <c r="D110" s="6" t="s">
        <v>248</v>
      </c>
      <c r="E110" s="7" t="s">
        <v>208</v>
      </c>
      <c r="F110" s="47" t="s">
        <v>0</v>
      </c>
      <c r="G110" s="7">
        <v>1</v>
      </c>
      <c r="H110" s="10"/>
      <c r="I110" s="21"/>
      <c r="J110" s="21"/>
      <c r="K110" s="21"/>
      <c r="L110" s="21"/>
      <c r="M110" s="21">
        <v>1</v>
      </c>
      <c r="N110" s="21"/>
      <c r="O110" s="11"/>
      <c r="P110" s="21"/>
      <c r="Q110" s="21"/>
      <c r="R110" s="21"/>
      <c r="S110" s="21"/>
      <c r="T110" s="21"/>
      <c r="U110" s="22">
        <v>1</v>
      </c>
      <c r="V110" s="80">
        <f t="shared" si="1"/>
        <v>1</v>
      </c>
    </row>
    <row r="111" spans="1:22" ht="12" customHeight="1">
      <c r="A111" s="110">
        <v>107</v>
      </c>
      <c r="B111" s="66" t="s">
        <v>240</v>
      </c>
      <c r="C111" s="6" t="s">
        <v>244</v>
      </c>
      <c r="D111" s="6" t="s">
        <v>250</v>
      </c>
      <c r="E111" s="7" t="s">
        <v>208</v>
      </c>
      <c r="F111" s="47" t="s">
        <v>0</v>
      </c>
      <c r="G111" s="7">
        <v>1</v>
      </c>
      <c r="H111" s="10"/>
      <c r="I111" s="21">
        <v>1</v>
      </c>
      <c r="J111" s="21"/>
      <c r="K111" s="21"/>
      <c r="L111" s="21"/>
      <c r="M111" s="21"/>
      <c r="N111" s="21"/>
      <c r="O111" s="11"/>
      <c r="P111" s="21"/>
      <c r="Q111" s="21"/>
      <c r="R111" s="21"/>
      <c r="S111" s="21"/>
      <c r="T111" s="21"/>
      <c r="U111" s="22">
        <v>1</v>
      </c>
      <c r="V111" s="80">
        <f t="shared" si="1"/>
        <v>0</v>
      </c>
    </row>
    <row r="112" spans="1:22" ht="12" customHeight="1">
      <c r="A112" s="110">
        <v>108</v>
      </c>
      <c r="B112" s="66" t="s">
        <v>238</v>
      </c>
      <c r="C112" s="6" t="s">
        <v>244</v>
      </c>
      <c r="D112" s="6" t="s">
        <v>248</v>
      </c>
      <c r="E112" s="7" t="s">
        <v>209</v>
      </c>
      <c r="F112" s="47" t="s">
        <v>89</v>
      </c>
      <c r="G112" s="7">
        <v>1</v>
      </c>
      <c r="H112" s="10"/>
      <c r="I112" s="21">
        <v>1</v>
      </c>
      <c r="J112" s="21"/>
      <c r="K112" s="21"/>
      <c r="L112" s="21"/>
      <c r="M112" s="21"/>
      <c r="N112" s="21"/>
      <c r="O112" s="11"/>
      <c r="P112" s="21"/>
      <c r="Q112" s="21"/>
      <c r="R112" s="21"/>
      <c r="S112" s="21"/>
      <c r="T112" s="21"/>
      <c r="U112" s="22">
        <v>1</v>
      </c>
      <c r="V112" s="80">
        <f t="shared" si="1"/>
        <v>0</v>
      </c>
    </row>
    <row r="113" spans="1:22" ht="12" customHeight="1">
      <c r="A113" s="110">
        <v>109</v>
      </c>
      <c r="B113" s="66" t="s">
        <v>238</v>
      </c>
      <c r="C113" s="6" t="s">
        <v>244</v>
      </c>
      <c r="D113" s="6" t="s">
        <v>247</v>
      </c>
      <c r="E113" s="7" t="s">
        <v>209</v>
      </c>
      <c r="F113" s="47" t="s">
        <v>0</v>
      </c>
      <c r="G113" s="7">
        <v>1</v>
      </c>
      <c r="H113" s="10"/>
      <c r="I113" s="21"/>
      <c r="J113" s="21"/>
      <c r="K113" s="21"/>
      <c r="L113" s="21"/>
      <c r="M113" s="21">
        <v>1</v>
      </c>
      <c r="N113" s="21"/>
      <c r="O113" s="11"/>
      <c r="P113" s="21"/>
      <c r="Q113" s="21"/>
      <c r="R113" s="21"/>
      <c r="S113" s="21"/>
      <c r="T113" s="21"/>
      <c r="U113" s="22">
        <v>1</v>
      </c>
      <c r="V113" s="80">
        <f t="shared" si="1"/>
        <v>1</v>
      </c>
    </row>
    <row r="114" spans="1:22" ht="12" customHeight="1">
      <c r="A114" s="110">
        <v>110</v>
      </c>
      <c r="B114" s="66" t="s">
        <v>238</v>
      </c>
      <c r="C114" s="6" t="s">
        <v>245</v>
      </c>
      <c r="D114" s="6" t="s">
        <v>249</v>
      </c>
      <c r="E114" s="7" t="s">
        <v>209</v>
      </c>
      <c r="F114" s="47" t="s">
        <v>90</v>
      </c>
      <c r="G114" s="7">
        <v>1</v>
      </c>
      <c r="H114" s="10"/>
      <c r="I114" s="21"/>
      <c r="J114" s="21"/>
      <c r="K114" s="21"/>
      <c r="L114" s="21"/>
      <c r="M114" s="21"/>
      <c r="N114" s="21">
        <v>1</v>
      </c>
      <c r="O114" s="11"/>
      <c r="P114" s="21"/>
      <c r="Q114" s="21">
        <v>1</v>
      </c>
      <c r="R114" s="21"/>
      <c r="S114" s="21"/>
      <c r="T114" s="21"/>
      <c r="U114" s="22"/>
      <c r="V114" s="80">
        <f t="shared" si="1"/>
        <v>0</v>
      </c>
    </row>
    <row r="115" spans="1:22" ht="12" customHeight="1">
      <c r="A115" s="110">
        <v>111</v>
      </c>
      <c r="B115" s="66" t="s">
        <v>238</v>
      </c>
      <c r="C115" s="6" t="s">
        <v>243</v>
      </c>
      <c r="D115" s="6" t="s">
        <v>248</v>
      </c>
      <c r="E115" s="7" t="s">
        <v>209</v>
      </c>
      <c r="F115" s="47" t="s">
        <v>0</v>
      </c>
      <c r="G115" s="7"/>
      <c r="H115" s="10"/>
      <c r="I115" s="21"/>
      <c r="J115" s="21"/>
      <c r="K115" s="21"/>
      <c r="L115" s="21"/>
      <c r="M115" s="21"/>
      <c r="N115" s="21">
        <v>1</v>
      </c>
      <c r="O115" s="11"/>
      <c r="P115" s="21"/>
      <c r="Q115" s="21"/>
      <c r="R115" s="21"/>
      <c r="S115" s="21"/>
      <c r="T115" s="21"/>
      <c r="U115" s="22">
        <v>1</v>
      </c>
      <c r="V115" s="80">
        <f t="shared" si="1"/>
        <v>0</v>
      </c>
    </row>
    <row r="116" spans="1:22" ht="12" customHeight="1">
      <c r="A116" s="110">
        <v>112</v>
      </c>
      <c r="B116" s="66" t="s">
        <v>238</v>
      </c>
      <c r="C116" s="6" t="s">
        <v>243</v>
      </c>
      <c r="D116" s="6" t="s">
        <v>248</v>
      </c>
      <c r="E116" s="7" t="s">
        <v>209</v>
      </c>
      <c r="F116" s="47" t="s">
        <v>0</v>
      </c>
      <c r="G116" s="7">
        <v>1</v>
      </c>
      <c r="H116" s="10"/>
      <c r="I116" s="21"/>
      <c r="J116" s="21">
        <v>1</v>
      </c>
      <c r="K116" s="21"/>
      <c r="L116" s="21"/>
      <c r="M116" s="21"/>
      <c r="N116" s="21"/>
      <c r="O116" s="11"/>
      <c r="P116" s="21"/>
      <c r="Q116" s="21"/>
      <c r="R116" s="21"/>
      <c r="S116" s="21"/>
      <c r="T116" s="21"/>
      <c r="U116" s="22">
        <v>1</v>
      </c>
      <c r="V116" s="80">
        <f t="shared" si="1"/>
        <v>0</v>
      </c>
    </row>
    <row r="117" spans="1:22" ht="12" customHeight="1">
      <c r="A117" s="110">
        <v>113</v>
      </c>
      <c r="B117" s="66" t="s">
        <v>238</v>
      </c>
      <c r="C117" s="6" t="s">
        <v>90</v>
      </c>
      <c r="D117" s="6" t="s">
        <v>247</v>
      </c>
      <c r="E117" s="7" t="s">
        <v>209</v>
      </c>
      <c r="F117" s="47" t="s">
        <v>0</v>
      </c>
      <c r="G117" s="7">
        <v>1</v>
      </c>
      <c r="H117" s="10"/>
      <c r="I117" s="21"/>
      <c r="J117" s="21"/>
      <c r="K117" s="21"/>
      <c r="L117" s="21"/>
      <c r="M117" s="21">
        <v>1</v>
      </c>
      <c r="N117" s="21"/>
      <c r="O117" s="11"/>
      <c r="P117" s="21"/>
      <c r="Q117" s="21"/>
      <c r="R117" s="21"/>
      <c r="S117" s="21"/>
      <c r="T117" s="21"/>
      <c r="U117" s="22">
        <v>1</v>
      </c>
      <c r="V117" s="80">
        <f t="shared" si="1"/>
        <v>1</v>
      </c>
    </row>
    <row r="118" spans="1:22" ht="12" customHeight="1">
      <c r="A118" s="110">
        <v>114</v>
      </c>
      <c r="B118" s="66" t="s">
        <v>294</v>
      </c>
      <c r="C118" s="6" t="s">
        <v>243</v>
      </c>
      <c r="D118" s="6" t="s">
        <v>247</v>
      </c>
      <c r="E118" s="7" t="s">
        <v>209</v>
      </c>
      <c r="F118" s="47" t="s">
        <v>89</v>
      </c>
      <c r="G118" s="7">
        <v>1</v>
      </c>
      <c r="H118" s="10"/>
      <c r="I118" s="21"/>
      <c r="J118" s="21"/>
      <c r="K118" s="21"/>
      <c r="L118" s="21"/>
      <c r="M118" s="21">
        <v>1</v>
      </c>
      <c r="N118" s="21"/>
      <c r="O118" s="11"/>
      <c r="P118" s="21"/>
      <c r="Q118" s="21"/>
      <c r="R118" s="21"/>
      <c r="S118" s="21"/>
      <c r="T118" s="21"/>
      <c r="U118" s="22">
        <v>1</v>
      </c>
      <c r="V118" s="80">
        <f t="shared" si="1"/>
        <v>1</v>
      </c>
    </row>
    <row r="119" spans="1:22" ht="12" customHeight="1">
      <c r="A119" s="110">
        <v>115</v>
      </c>
      <c r="B119" s="66" t="s">
        <v>239</v>
      </c>
      <c r="C119" s="6" t="s">
        <v>243</v>
      </c>
      <c r="D119" s="6" t="s">
        <v>248</v>
      </c>
      <c r="E119" s="7" t="s">
        <v>209</v>
      </c>
      <c r="F119" s="47" t="s">
        <v>0</v>
      </c>
      <c r="G119" s="7">
        <v>1</v>
      </c>
      <c r="H119" s="10"/>
      <c r="I119" s="21"/>
      <c r="J119" s="21"/>
      <c r="K119" s="21"/>
      <c r="L119" s="21"/>
      <c r="M119" s="21">
        <v>1</v>
      </c>
      <c r="N119" s="21"/>
      <c r="O119" s="11"/>
      <c r="P119" s="21"/>
      <c r="Q119" s="21"/>
      <c r="R119" s="21"/>
      <c r="S119" s="21"/>
      <c r="T119" s="21"/>
      <c r="U119" s="22">
        <v>1</v>
      </c>
      <c r="V119" s="80">
        <f t="shared" si="1"/>
        <v>1</v>
      </c>
    </row>
    <row r="120" spans="1:22" ht="12" customHeight="1">
      <c r="A120" s="110">
        <v>116</v>
      </c>
      <c r="B120" s="66" t="s">
        <v>239</v>
      </c>
      <c r="C120" s="6" t="s">
        <v>243</v>
      </c>
      <c r="D120" s="6" t="s">
        <v>252</v>
      </c>
      <c r="E120" s="7" t="s">
        <v>209</v>
      </c>
      <c r="F120" s="47" t="s">
        <v>0</v>
      </c>
      <c r="G120" s="7"/>
      <c r="H120" s="10"/>
      <c r="I120" s="21"/>
      <c r="J120" s="21"/>
      <c r="K120" s="21"/>
      <c r="L120" s="21"/>
      <c r="M120" s="21"/>
      <c r="N120" s="21">
        <v>1</v>
      </c>
      <c r="O120" s="11"/>
      <c r="P120" s="21"/>
      <c r="Q120" s="21"/>
      <c r="R120" s="21"/>
      <c r="S120" s="21"/>
      <c r="T120" s="21"/>
      <c r="U120" s="22">
        <v>1</v>
      </c>
      <c r="V120" s="80">
        <f t="shared" si="1"/>
        <v>0</v>
      </c>
    </row>
    <row r="121" spans="1:22" ht="12" customHeight="1">
      <c r="A121" s="110">
        <v>117</v>
      </c>
      <c r="B121" s="66" t="s">
        <v>235</v>
      </c>
      <c r="C121" s="6" t="s">
        <v>243</v>
      </c>
      <c r="D121" s="6" t="s">
        <v>248</v>
      </c>
      <c r="E121" s="7" t="s">
        <v>209</v>
      </c>
      <c r="F121" s="47" t="s">
        <v>89</v>
      </c>
      <c r="G121" s="7"/>
      <c r="H121" s="10"/>
      <c r="I121" s="21"/>
      <c r="J121" s="21"/>
      <c r="K121" s="21"/>
      <c r="L121" s="21"/>
      <c r="M121" s="21"/>
      <c r="N121" s="21">
        <v>1</v>
      </c>
      <c r="O121" s="11"/>
      <c r="P121" s="21"/>
      <c r="Q121" s="21"/>
      <c r="R121" s="21"/>
      <c r="S121" s="21"/>
      <c r="T121" s="21"/>
      <c r="U121" s="22">
        <v>1</v>
      </c>
      <c r="V121" s="80">
        <f t="shared" si="1"/>
        <v>0</v>
      </c>
    </row>
    <row r="122" spans="1:22" ht="12" customHeight="1">
      <c r="A122" s="110">
        <v>118</v>
      </c>
      <c r="B122" s="66" t="s">
        <v>235</v>
      </c>
      <c r="C122" s="47" t="s">
        <v>243</v>
      </c>
      <c r="D122" s="6" t="s">
        <v>250</v>
      </c>
      <c r="E122" s="47" t="s">
        <v>209</v>
      </c>
      <c r="F122" s="47" t="s">
        <v>0</v>
      </c>
      <c r="G122" s="7">
        <v>1</v>
      </c>
      <c r="H122" s="10">
        <v>1</v>
      </c>
      <c r="I122" s="21"/>
      <c r="J122" s="21"/>
      <c r="K122" s="21"/>
      <c r="L122" s="21"/>
      <c r="M122" s="21"/>
      <c r="N122" s="21"/>
      <c r="O122" s="11"/>
      <c r="P122" s="21"/>
      <c r="Q122" s="21"/>
      <c r="R122" s="21"/>
      <c r="S122" s="21"/>
      <c r="T122" s="21"/>
      <c r="U122" s="22">
        <v>1</v>
      </c>
      <c r="V122" s="80">
        <f t="shared" si="1"/>
        <v>0</v>
      </c>
    </row>
    <row r="123" spans="1:22" ht="12" customHeight="1">
      <c r="A123" s="110">
        <v>119</v>
      </c>
      <c r="B123" s="66" t="s">
        <v>237</v>
      </c>
      <c r="C123" s="6" t="s">
        <v>244</v>
      </c>
      <c r="D123" s="6" t="s">
        <v>253</v>
      </c>
      <c r="E123" s="7" t="s">
        <v>209</v>
      </c>
      <c r="F123" s="47" t="s">
        <v>89</v>
      </c>
      <c r="G123" s="7">
        <v>1</v>
      </c>
      <c r="H123" s="10"/>
      <c r="I123" s="21">
        <v>1</v>
      </c>
      <c r="J123" s="21"/>
      <c r="K123" s="21"/>
      <c r="L123" s="21"/>
      <c r="M123" s="21"/>
      <c r="N123" s="21"/>
      <c r="O123" s="11"/>
      <c r="P123" s="21"/>
      <c r="Q123" s="21"/>
      <c r="R123" s="21"/>
      <c r="S123" s="21"/>
      <c r="T123" s="21"/>
      <c r="U123" s="22">
        <v>1</v>
      </c>
      <c r="V123" s="80">
        <f t="shared" si="1"/>
        <v>0</v>
      </c>
    </row>
    <row r="124" spans="1:22" ht="12" customHeight="1">
      <c r="A124" s="110">
        <v>120</v>
      </c>
      <c r="B124" s="66" t="s">
        <v>239</v>
      </c>
      <c r="C124" s="6" t="s">
        <v>243</v>
      </c>
      <c r="D124" s="6" t="s">
        <v>250</v>
      </c>
      <c r="E124" s="7" t="s">
        <v>209</v>
      </c>
      <c r="F124" s="47" t="s">
        <v>89</v>
      </c>
      <c r="G124" s="7"/>
      <c r="H124" s="10"/>
      <c r="I124" s="21"/>
      <c r="J124" s="21"/>
      <c r="K124" s="21"/>
      <c r="L124" s="21"/>
      <c r="M124" s="21"/>
      <c r="N124" s="21">
        <v>1</v>
      </c>
      <c r="O124" s="11"/>
      <c r="P124" s="21"/>
      <c r="Q124" s="21"/>
      <c r="R124" s="21"/>
      <c r="S124" s="21"/>
      <c r="T124" s="21"/>
      <c r="U124" s="22">
        <v>1</v>
      </c>
      <c r="V124" s="80">
        <f t="shared" si="1"/>
        <v>0</v>
      </c>
    </row>
    <row r="125" spans="1:22" ht="12" customHeight="1">
      <c r="A125" s="110">
        <v>121</v>
      </c>
      <c r="B125" s="66" t="s">
        <v>294</v>
      </c>
      <c r="C125" s="6" t="s">
        <v>242</v>
      </c>
      <c r="D125" s="6" t="s">
        <v>248</v>
      </c>
      <c r="E125" s="7" t="s">
        <v>209</v>
      </c>
      <c r="F125" s="47" t="s">
        <v>89</v>
      </c>
      <c r="G125" s="7"/>
      <c r="H125" s="10"/>
      <c r="I125" s="21"/>
      <c r="J125" s="21"/>
      <c r="K125" s="21"/>
      <c r="L125" s="21"/>
      <c r="M125" s="21"/>
      <c r="N125" s="21">
        <v>1</v>
      </c>
      <c r="O125" s="11"/>
      <c r="P125" s="21"/>
      <c r="Q125" s="21"/>
      <c r="R125" s="21"/>
      <c r="S125" s="21"/>
      <c r="T125" s="21"/>
      <c r="U125" s="22">
        <v>1</v>
      </c>
      <c r="V125" s="80">
        <f t="shared" si="1"/>
        <v>0</v>
      </c>
    </row>
    <row r="126" spans="1:22" ht="12" customHeight="1">
      <c r="A126" s="110">
        <v>122</v>
      </c>
      <c r="B126" s="66" t="s">
        <v>240</v>
      </c>
      <c r="C126" s="6" t="s">
        <v>244</v>
      </c>
      <c r="D126" s="6" t="s">
        <v>249</v>
      </c>
      <c r="E126" s="7" t="s">
        <v>209</v>
      </c>
      <c r="F126" s="47" t="s">
        <v>0</v>
      </c>
      <c r="G126" s="7">
        <v>1</v>
      </c>
      <c r="H126" s="10"/>
      <c r="I126" s="21"/>
      <c r="J126" s="21"/>
      <c r="K126" s="21"/>
      <c r="L126" s="21"/>
      <c r="M126" s="21">
        <v>1</v>
      </c>
      <c r="N126" s="21"/>
      <c r="O126" s="11"/>
      <c r="P126" s="21"/>
      <c r="Q126" s="21"/>
      <c r="R126" s="21"/>
      <c r="S126" s="21"/>
      <c r="T126" s="21"/>
      <c r="U126" s="22">
        <v>1</v>
      </c>
      <c r="V126" s="80">
        <f t="shared" si="1"/>
        <v>1</v>
      </c>
    </row>
    <row r="127" spans="1:22" ht="12" customHeight="1">
      <c r="A127" s="110">
        <v>123</v>
      </c>
      <c r="B127" s="66" t="s">
        <v>240</v>
      </c>
      <c r="C127" s="6" t="s">
        <v>244</v>
      </c>
      <c r="D127" s="6" t="s">
        <v>249</v>
      </c>
      <c r="E127" s="7" t="s">
        <v>209</v>
      </c>
      <c r="F127" s="47" t="s">
        <v>0</v>
      </c>
      <c r="G127" s="7">
        <v>1</v>
      </c>
      <c r="H127" s="10"/>
      <c r="I127" s="21"/>
      <c r="J127" s="21"/>
      <c r="K127" s="21"/>
      <c r="L127" s="21"/>
      <c r="M127" s="21">
        <v>1</v>
      </c>
      <c r="N127" s="21"/>
      <c r="O127" s="11"/>
      <c r="P127" s="21"/>
      <c r="Q127" s="21"/>
      <c r="R127" s="21"/>
      <c r="S127" s="21"/>
      <c r="T127" s="21"/>
      <c r="U127" s="22">
        <v>1</v>
      </c>
      <c r="V127" s="80">
        <f t="shared" si="1"/>
        <v>1</v>
      </c>
    </row>
    <row r="128" spans="1:22" ht="12" customHeight="1">
      <c r="A128" s="110">
        <v>124</v>
      </c>
      <c r="B128" s="66" t="s">
        <v>240</v>
      </c>
      <c r="C128" s="6" t="s">
        <v>244</v>
      </c>
      <c r="D128" s="6" t="s">
        <v>250</v>
      </c>
      <c r="E128" s="7" t="s">
        <v>209</v>
      </c>
      <c r="F128" s="47" t="s">
        <v>89</v>
      </c>
      <c r="G128" s="7">
        <v>1</v>
      </c>
      <c r="H128" s="10"/>
      <c r="I128" s="21"/>
      <c r="J128" s="21"/>
      <c r="K128" s="21"/>
      <c r="L128" s="21"/>
      <c r="M128" s="21">
        <v>1</v>
      </c>
      <c r="N128" s="21"/>
      <c r="O128" s="11"/>
      <c r="P128" s="21"/>
      <c r="Q128" s="21"/>
      <c r="R128" s="21"/>
      <c r="S128" s="21"/>
      <c r="T128" s="21"/>
      <c r="U128" s="22">
        <v>1</v>
      </c>
      <c r="V128" s="80">
        <f t="shared" si="1"/>
        <v>1</v>
      </c>
    </row>
    <row r="129" spans="1:22" ht="12" customHeight="1">
      <c r="A129" s="110">
        <v>125</v>
      </c>
      <c r="B129" s="66" t="s">
        <v>240</v>
      </c>
      <c r="C129" s="6" t="s">
        <v>90</v>
      </c>
      <c r="D129" s="6" t="s">
        <v>248</v>
      </c>
      <c r="E129" s="7" t="s">
        <v>209</v>
      </c>
      <c r="F129" s="47" t="s">
        <v>0</v>
      </c>
      <c r="G129" s="7">
        <v>1</v>
      </c>
      <c r="H129" s="10"/>
      <c r="I129" s="21"/>
      <c r="J129" s="21"/>
      <c r="K129" s="21"/>
      <c r="L129" s="21"/>
      <c r="M129" s="21">
        <v>1</v>
      </c>
      <c r="N129" s="21"/>
      <c r="O129" s="11"/>
      <c r="P129" s="21"/>
      <c r="Q129" s="21"/>
      <c r="R129" s="21"/>
      <c r="S129" s="21"/>
      <c r="T129" s="21"/>
      <c r="U129" s="22">
        <v>1</v>
      </c>
      <c r="V129" s="80">
        <f t="shared" si="1"/>
        <v>1</v>
      </c>
    </row>
    <row r="130" spans="1:22" ht="12" customHeight="1">
      <c r="A130" s="110">
        <v>126</v>
      </c>
      <c r="B130" s="66" t="s">
        <v>239</v>
      </c>
      <c r="C130" s="6" t="s">
        <v>243</v>
      </c>
      <c r="D130" s="6" t="s">
        <v>248</v>
      </c>
      <c r="E130" s="7" t="s">
        <v>209</v>
      </c>
      <c r="F130" s="47" t="s">
        <v>0</v>
      </c>
      <c r="G130" s="7"/>
      <c r="H130" s="10"/>
      <c r="I130" s="21"/>
      <c r="J130" s="21"/>
      <c r="K130" s="21"/>
      <c r="L130" s="21"/>
      <c r="M130" s="21"/>
      <c r="N130" s="21">
        <v>1</v>
      </c>
      <c r="O130" s="11"/>
      <c r="P130" s="21"/>
      <c r="Q130" s="21"/>
      <c r="R130" s="21"/>
      <c r="S130" s="21"/>
      <c r="T130" s="21"/>
      <c r="U130" s="22">
        <v>1</v>
      </c>
      <c r="V130" s="80">
        <f t="shared" si="1"/>
        <v>0</v>
      </c>
    </row>
    <row r="131" spans="1:22" ht="12" customHeight="1">
      <c r="A131" s="110">
        <v>127</v>
      </c>
      <c r="B131" s="66" t="s">
        <v>240</v>
      </c>
      <c r="C131" s="6" t="s">
        <v>242</v>
      </c>
      <c r="D131" s="6" t="s">
        <v>249</v>
      </c>
      <c r="E131" s="7" t="s">
        <v>209</v>
      </c>
      <c r="F131" s="47" t="s">
        <v>0</v>
      </c>
      <c r="G131" s="7"/>
      <c r="H131" s="10"/>
      <c r="I131" s="21"/>
      <c r="J131" s="21"/>
      <c r="K131" s="21"/>
      <c r="L131" s="21"/>
      <c r="M131" s="21"/>
      <c r="N131" s="21">
        <v>1</v>
      </c>
      <c r="O131" s="11"/>
      <c r="P131" s="21"/>
      <c r="Q131" s="21"/>
      <c r="R131" s="21"/>
      <c r="S131" s="21"/>
      <c r="T131" s="21"/>
      <c r="U131" s="22">
        <v>1</v>
      </c>
      <c r="V131" s="80">
        <f t="shared" si="1"/>
        <v>0</v>
      </c>
    </row>
    <row r="132" spans="1:22" ht="12" customHeight="1">
      <c r="A132" s="110">
        <v>128</v>
      </c>
      <c r="B132" s="66" t="s">
        <v>239</v>
      </c>
      <c r="C132" s="47" t="s">
        <v>243</v>
      </c>
      <c r="D132" s="6" t="s">
        <v>247</v>
      </c>
      <c r="E132" s="47" t="s">
        <v>209</v>
      </c>
      <c r="F132" s="47" t="s">
        <v>0</v>
      </c>
      <c r="G132" s="7"/>
      <c r="H132" s="10"/>
      <c r="I132" s="21"/>
      <c r="J132" s="21"/>
      <c r="K132" s="21"/>
      <c r="L132" s="21"/>
      <c r="M132" s="21"/>
      <c r="N132" s="21">
        <v>1</v>
      </c>
      <c r="O132" s="11"/>
      <c r="P132" s="21"/>
      <c r="Q132" s="21"/>
      <c r="R132" s="21"/>
      <c r="S132" s="21"/>
      <c r="T132" s="21"/>
      <c r="U132" s="22">
        <v>1</v>
      </c>
      <c r="V132" s="80">
        <f t="shared" si="1"/>
        <v>0</v>
      </c>
    </row>
    <row r="133" spans="1:22" ht="12" customHeight="1">
      <c r="A133" s="110">
        <v>129</v>
      </c>
      <c r="B133" s="66" t="s">
        <v>239</v>
      </c>
      <c r="C133" s="47" t="s">
        <v>243</v>
      </c>
      <c r="D133" s="6" t="s">
        <v>250</v>
      </c>
      <c r="E133" s="47" t="s">
        <v>209</v>
      </c>
      <c r="F133" s="47" t="s">
        <v>89</v>
      </c>
      <c r="G133" s="7">
        <v>1</v>
      </c>
      <c r="H133" s="10"/>
      <c r="I133" s="21">
        <v>1</v>
      </c>
      <c r="J133" s="21"/>
      <c r="K133" s="21"/>
      <c r="L133" s="21"/>
      <c r="M133" s="21"/>
      <c r="N133" s="21"/>
      <c r="O133" s="11"/>
      <c r="P133" s="21"/>
      <c r="Q133" s="21"/>
      <c r="R133" s="21"/>
      <c r="S133" s="21"/>
      <c r="T133" s="21"/>
      <c r="U133" s="22">
        <v>1</v>
      </c>
      <c r="V133" s="80">
        <f t="shared" si="1"/>
        <v>0</v>
      </c>
    </row>
    <row r="134" spans="1:22" ht="12" customHeight="1">
      <c r="A134" s="110">
        <v>130</v>
      </c>
      <c r="B134" s="66" t="s">
        <v>239</v>
      </c>
      <c r="C134" s="6" t="s">
        <v>243</v>
      </c>
      <c r="D134" s="6" t="s">
        <v>251</v>
      </c>
      <c r="E134" s="7" t="s">
        <v>209</v>
      </c>
      <c r="F134" s="47" t="s">
        <v>89</v>
      </c>
      <c r="G134" s="7">
        <v>1</v>
      </c>
      <c r="H134" s="10"/>
      <c r="I134" s="21"/>
      <c r="J134" s="21"/>
      <c r="K134" s="21"/>
      <c r="L134" s="21"/>
      <c r="M134" s="21">
        <v>1</v>
      </c>
      <c r="N134" s="21"/>
      <c r="O134" s="11"/>
      <c r="P134" s="21"/>
      <c r="Q134" s="21"/>
      <c r="R134" s="21"/>
      <c r="S134" s="21"/>
      <c r="T134" s="21"/>
      <c r="U134" s="22">
        <v>1</v>
      </c>
      <c r="V134" s="80">
        <f t="shared" ref="V134:V197" si="2">IF(OR(M134=1,T134=1),1,0)</f>
        <v>1</v>
      </c>
    </row>
    <row r="135" spans="1:22" ht="12" customHeight="1">
      <c r="A135" s="110">
        <v>131</v>
      </c>
      <c r="B135" s="66" t="s">
        <v>240</v>
      </c>
      <c r="C135" s="6" t="s">
        <v>244</v>
      </c>
      <c r="D135" s="6" t="s">
        <v>90</v>
      </c>
      <c r="E135" s="7" t="s">
        <v>208</v>
      </c>
      <c r="F135" s="47" t="s">
        <v>0</v>
      </c>
      <c r="G135" s="7">
        <v>1</v>
      </c>
      <c r="H135" s="10"/>
      <c r="I135" s="21"/>
      <c r="J135" s="21"/>
      <c r="K135" s="21"/>
      <c r="L135" s="21"/>
      <c r="M135" s="21">
        <v>1</v>
      </c>
      <c r="N135" s="21"/>
      <c r="O135" s="11"/>
      <c r="P135" s="21"/>
      <c r="Q135" s="21"/>
      <c r="R135" s="21"/>
      <c r="S135" s="21"/>
      <c r="T135" s="21"/>
      <c r="U135" s="22">
        <v>1</v>
      </c>
      <c r="V135" s="80">
        <f t="shared" si="2"/>
        <v>1</v>
      </c>
    </row>
    <row r="136" spans="1:22" ht="12" customHeight="1">
      <c r="A136" s="110">
        <v>132</v>
      </c>
      <c r="B136" s="66" t="s">
        <v>235</v>
      </c>
      <c r="C136" s="6" t="s">
        <v>244</v>
      </c>
      <c r="D136" s="6" t="s">
        <v>249</v>
      </c>
      <c r="E136" s="7" t="s">
        <v>207</v>
      </c>
      <c r="F136" s="47" t="s">
        <v>0</v>
      </c>
      <c r="G136" s="7">
        <v>1</v>
      </c>
      <c r="H136" s="10"/>
      <c r="I136" s="21"/>
      <c r="J136" s="21"/>
      <c r="K136" s="21"/>
      <c r="L136" s="21"/>
      <c r="M136" s="21">
        <v>1</v>
      </c>
      <c r="N136" s="21"/>
      <c r="O136" s="11"/>
      <c r="P136" s="21"/>
      <c r="Q136" s="21"/>
      <c r="R136" s="21"/>
      <c r="S136" s="21"/>
      <c r="T136" s="21"/>
      <c r="U136" s="22">
        <v>1</v>
      </c>
      <c r="V136" s="80">
        <f t="shared" si="2"/>
        <v>1</v>
      </c>
    </row>
    <row r="137" spans="1:22" ht="12" customHeight="1">
      <c r="A137" s="110">
        <v>133</v>
      </c>
      <c r="B137" s="66" t="s">
        <v>240</v>
      </c>
      <c r="C137" s="47" t="s">
        <v>244</v>
      </c>
      <c r="D137" s="6" t="s">
        <v>251</v>
      </c>
      <c r="E137" s="47" t="s">
        <v>208</v>
      </c>
      <c r="F137" s="47" t="s">
        <v>89</v>
      </c>
      <c r="G137" s="7">
        <v>1</v>
      </c>
      <c r="H137" s="10"/>
      <c r="I137" s="21"/>
      <c r="J137" s="21"/>
      <c r="K137" s="21"/>
      <c r="L137" s="21"/>
      <c r="M137" s="21">
        <v>1</v>
      </c>
      <c r="N137" s="21"/>
      <c r="O137" s="11"/>
      <c r="P137" s="21"/>
      <c r="Q137" s="21"/>
      <c r="R137" s="21"/>
      <c r="S137" s="21"/>
      <c r="T137" s="21"/>
      <c r="U137" s="22">
        <v>1</v>
      </c>
      <c r="V137" s="80">
        <f t="shared" si="2"/>
        <v>1</v>
      </c>
    </row>
    <row r="138" spans="1:22" ht="12" customHeight="1">
      <c r="A138" s="110">
        <v>134</v>
      </c>
      <c r="B138" s="66" t="s">
        <v>235</v>
      </c>
      <c r="C138" s="6" t="s">
        <v>244</v>
      </c>
      <c r="D138" s="6" t="s">
        <v>248</v>
      </c>
      <c r="E138" s="7" t="s">
        <v>207</v>
      </c>
      <c r="F138" s="47" t="s">
        <v>89</v>
      </c>
      <c r="G138" s="7">
        <v>1</v>
      </c>
      <c r="H138" s="10"/>
      <c r="I138" s="21"/>
      <c r="J138" s="21"/>
      <c r="K138" s="21"/>
      <c r="L138" s="21"/>
      <c r="M138" s="21">
        <v>1</v>
      </c>
      <c r="N138" s="21"/>
      <c r="O138" s="11"/>
      <c r="P138" s="21"/>
      <c r="Q138" s="21"/>
      <c r="R138" s="21"/>
      <c r="S138" s="21"/>
      <c r="T138" s="21"/>
      <c r="U138" s="22">
        <v>1</v>
      </c>
      <c r="V138" s="80">
        <f t="shared" si="2"/>
        <v>1</v>
      </c>
    </row>
    <row r="139" spans="1:22" ht="12" customHeight="1">
      <c r="A139" s="110">
        <v>135</v>
      </c>
      <c r="B139" s="66" t="s">
        <v>235</v>
      </c>
      <c r="C139" s="6" t="s">
        <v>90</v>
      </c>
      <c r="D139" s="6" t="s">
        <v>249</v>
      </c>
      <c r="E139" s="7" t="s">
        <v>207</v>
      </c>
      <c r="F139" s="47" t="s">
        <v>0</v>
      </c>
      <c r="G139" s="7"/>
      <c r="H139" s="10"/>
      <c r="I139" s="21"/>
      <c r="J139" s="21"/>
      <c r="K139" s="21"/>
      <c r="L139" s="21"/>
      <c r="M139" s="21"/>
      <c r="N139" s="21">
        <v>1</v>
      </c>
      <c r="O139" s="11"/>
      <c r="P139" s="21"/>
      <c r="Q139" s="21"/>
      <c r="R139" s="21"/>
      <c r="S139" s="21"/>
      <c r="T139" s="21"/>
      <c r="U139" s="22">
        <v>1</v>
      </c>
      <c r="V139" s="80">
        <f t="shared" si="2"/>
        <v>0</v>
      </c>
    </row>
    <row r="140" spans="1:22" ht="12" customHeight="1">
      <c r="A140" s="110">
        <v>136</v>
      </c>
      <c r="B140" s="66" t="s">
        <v>293</v>
      </c>
      <c r="C140" s="47" t="s">
        <v>244</v>
      </c>
      <c r="D140" s="6" t="s">
        <v>248</v>
      </c>
      <c r="E140" s="47" t="s">
        <v>207</v>
      </c>
      <c r="F140" s="47" t="s">
        <v>89</v>
      </c>
      <c r="G140" s="7">
        <v>1</v>
      </c>
      <c r="H140" s="10"/>
      <c r="I140" s="21">
        <v>1</v>
      </c>
      <c r="J140" s="21"/>
      <c r="K140" s="21"/>
      <c r="L140" s="21"/>
      <c r="M140" s="21"/>
      <c r="N140" s="21"/>
      <c r="O140" s="11"/>
      <c r="P140" s="21"/>
      <c r="Q140" s="21"/>
      <c r="R140" s="21"/>
      <c r="S140" s="21"/>
      <c r="T140" s="21"/>
      <c r="U140" s="22">
        <v>1</v>
      </c>
      <c r="V140" s="80">
        <f t="shared" si="2"/>
        <v>0</v>
      </c>
    </row>
    <row r="141" spans="1:22" ht="12" customHeight="1">
      <c r="A141" s="110">
        <v>137</v>
      </c>
      <c r="B141" s="66" t="s">
        <v>293</v>
      </c>
      <c r="C141" s="6" t="s">
        <v>244</v>
      </c>
      <c r="D141" s="6" t="s">
        <v>248</v>
      </c>
      <c r="E141" s="7" t="s">
        <v>208</v>
      </c>
      <c r="F141" s="47" t="s">
        <v>0</v>
      </c>
      <c r="G141" s="7"/>
      <c r="H141" s="10"/>
      <c r="I141" s="21"/>
      <c r="J141" s="21"/>
      <c r="K141" s="21"/>
      <c r="L141" s="21"/>
      <c r="M141" s="21"/>
      <c r="N141" s="21">
        <v>1</v>
      </c>
      <c r="O141" s="11"/>
      <c r="P141" s="21"/>
      <c r="Q141" s="21"/>
      <c r="R141" s="21"/>
      <c r="S141" s="21"/>
      <c r="T141" s="21"/>
      <c r="U141" s="22">
        <v>1</v>
      </c>
      <c r="V141" s="80">
        <f t="shared" si="2"/>
        <v>0</v>
      </c>
    </row>
    <row r="142" spans="1:22" ht="12" customHeight="1">
      <c r="A142" s="110">
        <v>138</v>
      </c>
      <c r="B142" s="66" t="s">
        <v>240</v>
      </c>
      <c r="C142" s="6" t="s">
        <v>244</v>
      </c>
      <c r="D142" s="6" t="s">
        <v>250</v>
      </c>
      <c r="E142" s="7" t="s">
        <v>209</v>
      </c>
      <c r="F142" s="47" t="s">
        <v>89</v>
      </c>
      <c r="G142" s="7">
        <v>1</v>
      </c>
      <c r="H142" s="10"/>
      <c r="I142" s="21">
        <v>1</v>
      </c>
      <c r="J142" s="21"/>
      <c r="K142" s="21"/>
      <c r="L142" s="21"/>
      <c r="M142" s="21"/>
      <c r="N142" s="21"/>
      <c r="O142" s="11"/>
      <c r="P142" s="21"/>
      <c r="Q142" s="21"/>
      <c r="R142" s="21"/>
      <c r="S142" s="21"/>
      <c r="T142" s="21"/>
      <c r="U142" s="22">
        <v>1</v>
      </c>
      <c r="V142" s="80">
        <f t="shared" si="2"/>
        <v>0</v>
      </c>
    </row>
    <row r="143" spans="1:22" ht="12" customHeight="1">
      <c r="A143" s="110">
        <v>139</v>
      </c>
      <c r="B143" s="66" t="s">
        <v>235</v>
      </c>
      <c r="C143" s="6" t="s">
        <v>244</v>
      </c>
      <c r="D143" s="6" t="s">
        <v>248</v>
      </c>
      <c r="E143" s="7" t="s">
        <v>209</v>
      </c>
      <c r="F143" s="47" t="s">
        <v>89</v>
      </c>
      <c r="G143" s="7">
        <v>1</v>
      </c>
      <c r="H143" s="10"/>
      <c r="I143" s="21"/>
      <c r="J143" s="21"/>
      <c r="K143" s="21"/>
      <c r="L143" s="21"/>
      <c r="M143" s="21">
        <v>1</v>
      </c>
      <c r="N143" s="21"/>
      <c r="O143" s="11"/>
      <c r="P143" s="21"/>
      <c r="Q143" s="21"/>
      <c r="R143" s="21"/>
      <c r="S143" s="21"/>
      <c r="T143" s="21"/>
      <c r="U143" s="22">
        <v>1</v>
      </c>
      <c r="V143" s="80">
        <f t="shared" si="2"/>
        <v>1</v>
      </c>
    </row>
    <row r="144" spans="1:22" ht="12" customHeight="1">
      <c r="A144" s="110">
        <v>140</v>
      </c>
      <c r="B144" s="66" t="s">
        <v>235</v>
      </c>
      <c r="C144" s="6" t="s">
        <v>244</v>
      </c>
      <c r="D144" s="6" t="s">
        <v>249</v>
      </c>
      <c r="E144" s="7" t="s">
        <v>207</v>
      </c>
      <c r="F144" s="47" t="s">
        <v>0</v>
      </c>
      <c r="G144" s="7">
        <v>1</v>
      </c>
      <c r="H144" s="10"/>
      <c r="I144" s="21"/>
      <c r="J144" s="21"/>
      <c r="K144" s="21"/>
      <c r="L144" s="21"/>
      <c r="M144" s="21">
        <v>1</v>
      </c>
      <c r="N144" s="21"/>
      <c r="O144" s="11"/>
      <c r="P144" s="21"/>
      <c r="Q144" s="21"/>
      <c r="R144" s="21"/>
      <c r="S144" s="21"/>
      <c r="T144" s="21"/>
      <c r="U144" s="22">
        <v>1</v>
      </c>
      <c r="V144" s="80">
        <f t="shared" si="2"/>
        <v>1</v>
      </c>
    </row>
    <row r="145" spans="1:22" ht="12" customHeight="1">
      <c r="A145" s="110">
        <v>141</v>
      </c>
      <c r="B145" s="66" t="s">
        <v>293</v>
      </c>
      <c r="C145" s="6" t="s">
        <v>244</v>
      </c>
      <c r="D145" s="6" t="s">
        <v>250</v>
      </c>
      <c r="E145" s="7" t="s">
        <v>208</v>
      </c>
      <c r="F145" s="47" t="s">
        <v>0</v>
      </c>
      <c r="G145" s="7">
        <v>1</v>
      </c>
      <c r="H145" s="10"/>
      <c r="I145" s="21">
        <v>1</v>
      </c>
      <c r="J145" s="21"/>
      <c r="K145" s="21"/>
      <c r="L145" s="21"/>
      <c r="M145" s="21"/>
      <c r="N145" s="21"/>
      <c r="O145" s="11"/>
      <c r="P145" s="21"/>
      <c r="Q145" s="21"/>
      <c r="R145" s="21"/>
      <c r="S145" s="21"/>
      <c r="T145" s="21"/>
      <c r="U145" s="22">
        <v>1</v>
      </c>
      <c r="V145" s="80">
        <f t="shared" si="2"/>
        <v>0</v>
      </c>
    </row>
    <row r="146" spans="1:22" ht="12" customHeight="1">
      <c r="A146" s="110">
        <v>142</v>
      </c>
      <c r="B146" s="66" t="s">
        <v>293</v>
      </c>
      <c r="C146" s="6" t="s">
        <v>244</v>
      </c>
      <c r="D146" s="6" t="s">
        <v>248</v>
      </c>
      <c r="E146" s="7" t="s">
        <v>208</v>
      </c>
      <c r="F146" s="47" t="s">
        <v>89</v>
      </c>
      <c r="G146" s="7">
        <v>1</v>
      </c>
      <c r="H146" s="10"/>
      <c r="I146" s="21"/>
      <c r="J146" s="21"/>
      <c r="K146" s="21"/>
      <c r="L146" s="21"/>
      <c r="M146" s="21">
        <v>1</v>
      </c>
      <c r="N146" s="21"/>
      <c r="O146" s="11"/>
      <c r="P146" s="21"/>
      <c r="Q146" s="21"/>
      <c r="R146" s="21"/>
      <c r="S146" s="21"/>
      <c r="T146" s="21"/>
      <c r="U146" s="22">
        <v>1</v>
      </c>
      <c r="V146" s="80">
        <f t="shared" si="2"/>
        <v>1</v>
      </c>
    </row>
    <row r="147" spans="1:22" ht="12" customHeight="1">
      <c r="A147" s="110">
        <v>143</v>
      </c>
      <c r="B147" s="66" t="s">
        <v>293</v>
      </c>
      <c r="C147" s="6" t="s">
        <v>244</v>
      </c>
      <c r="D147" s="6" t="s">
        <v>250</v>
      </c>
      <c r="E147" s="7" t="s">
        <v>208</v>
      </c>
      <c r="F147" s="47" t="s">
        <v>89</v>
      </c>
      <c r="G147" s="7">
        <v>1</v>
      </c>
      <c r="H147" s="10"/>
      <c r="I147" s="21">
        <v>1</v>
      </c>
      <c r="J147" s="21"/>
      <c r="K147" s="21"/>
      <c r="L147" s="21"/>
      <c r="M147" s="21"/>
      <c r="N147" s="21"/>
      <c r="O147" s="11"/>
      <c r="P147" s="21"/>
      <c r="Q147" s="21"/>
      <c r="R147" s="21"/>
      <c r="S147" s="21"/>
      <c r="T147" s="21"/>
      <c r="U147" s="22">
        <v>1</v>
      </c>
      <c r="V147" s="80">
        <f t="shared" si="2"/>
        <v>0</v>
      </c>
    </row>
    <row r="148" spans="1:22" ht="12" customHeight="1">
      <c r="A148" s="110">
        <v>144</v>
      </c>
      <c r="B148" s="66" t="s">
        <v>293</v>
      </c>
      <c r="C148" s="6" t="s">
        <v>244</v>
      </c>
      <c r="D148" s="6" t="s">
        <v>253</v>
      </c>
      <c r="E148" s="7" t="s">
        <v>208</v>
      </c>
      <c r="F148" s="47" t="s">
        <v>89</v>
      </c>
      <c r="G148" s="7">
        <v>1</v>
      </c>
      <c r="H148" s="10"/>
      <c r="I148" s="21">
        <v>1</v>
      </c>
      <c r="J148" s="21"/>
      <c r="K148" s="21"/>
      <c r="L148" s="21"/>
      <c r="M148" s="21"/>
      <c r="N148" s="21"/>
      <c r="O148" s="11"/>
      <c r="P148" s="21"/>
      <c r="Q148" s="21"/>
      <c r="R148" s="21"/>
      <c r="S148" s="21"/>
      <c r="T148" s="21"/>
      <c r="U148" s="22">
        <v>1</v>
      </c>
      <c r="V148" s="80">
        <f t="shared" si="2"/>
        <v>0</v>
      </c>
    </row>
    <row r="149" spans="1:22" ht="12" customHeight="1">
      <c r="A149" s="110">
        <v>145</v>
      </c>
      <c r="B149" s="66" t="s">
        <v>240</v>
      </c>
      <c r="C149" s="6" t="s">
        <v>244</v>
      </c>
      <c r="D149" s="6" t="s">
        <v>250</v>
      </c>
      <c r="E149" s="7" t="s">
        <v>209</v>
      </c>
      <c r="F149" s="47" t="s">
        <v>89</v>
      </c>
      <c r="G149" s="7">
        <v>1</v>
      </c>
      <c r="H149" s="10"/>
      <c r="I149" s="21">
        <v>1</v>
      </c>
      <c r="J149" s="21"/>
      <c r="K149" s="21"/>
      <c r="L149" s="21"/>
      <c r="M149" s="21"/>
      <c r="N149" s="21"/>
      <c r="O149" s="11"/>
      <c r="P149" s="21"/>
      <c r="Q149" s="21"/>
      <c r="R149" s="21"/>
      <c r="S149" s="21"/>
      <c r="T149" s="21"/>
      <c r="U149" s="22">
        <v>1</v>
      </c>
      <c r="V149" s="80">
        <f t="shared" si="2"/>
        <v>0</v>
      </c>
    </row>
    <row r="150" spans="1:22" ht="12" customHeight="1">
      <c r="A150" s="110">
        <v>146</v>
      </c>
      <c r="B150" s="66" t="s">
        <v>293</v>
      </c>
      <c r="C150" s="6" t="s">
        <v>244</v>
      </c>
      <c r="D150" s="6" t="s">
        <v>248</v>
      </c>
      <c r="E150" s="7" t="s">
        <v>208</v>
      </c>
      <c r="F150" s="47" t="s">
        <v>0</v>
      </c>
      <c r="G150" s="7">
        <v>1</v>
      </c>
      <c r="H150" s="10"/>
      <c r="I150" s="21"/>
      <c r="J150" s="21"/>
      <c r="K150" s="21"/>
      <c r="L150" s="21"/>
      <c r="M150" s="21">
        <v>1</v>
      </c>
      <c r="N150" s="21"/>
      <c r="O150" s="11"/>
      <c r="P150" s="21"/>
      <c r="Q150" s="21"/>
      <c r="R150" s="21"/>
      <c r="S150" s="21"/>
      <c r="T150" s="21"/>
      <c r="U150" s="22">
        <v>1</v>
      </c>
      <c r="V150" s="80">
        <f t="shared" si="2"/>
        <v>1</v>
      </c>
    </row>
    <row r="151" spans="1:22" ht="12" customHeight="1">
      <c r="A151" s="110">
        <v>147</v>
      </c>
      <c r="B151" s="66" t="s">
        <v>235</v>
      </c>
      <c r="C151" s="6" t="s">
        <v>245</v>
      </c>
      <c r="D151" s="6" t="s">
        <v>247</v>
      </c>
      <c r="E151" s="7" t="s">
        <v>209</v>
      </c>
      <c r="F151" s="47" t="s">
        <v>0</v>
      </c>
      <c r="G151" s="7">
        <v>1</v>
      </c>
      <c r="H151" s="10"/>
      <c r="I151" s="21"/>
      <c r="J151" s="21"/>
      <c r="K151" s="21"/>
      <c r="L151" s="21"/>
      <c r="M151" s="21"/>
      <c r="N151" s="21">
        <v>1</v>
      </c>
      <c r="O151" s="11"/>
      <c r="P151" s="21"/>
      <c r="Q151" s="21"/>
      <c r="R151" s="21"/>
      <c r="S151" s="21"/>
      <c r="T151" s="21"/>
      <c r="U151" s="22">
        <v>1</v>
      </c>
      <c r="V151" s="80">
        <f t="shared" si="2"/>
        <v>0</v>
      </c>
    </row>
    <row r="152" spans="1:22" ht="12" customHeight="1">
      <c r="A152" s="110">
        <v>148</v>
      </c>
      <c r="B152" s="66" t="s">
        <v>235</v>
      </c>
      <c r="C152" s="6" t="s">
        <v>244</v>
      </c>
      <c r="D152" s="6" t="s">
        <v>250</v>
      </c>
      <c r="E152" s="7" t="s">
        <v>209</v>
      </c>
      <c r="F152" s="47" t="s">
        <v>89</v>
      </c>
      <c r="G152" s="7">
        <v>1</v>
      </c>
      <c r="H152" s="10"/>
      <c r="I152" s="21"/>
      <c r="J152" s="21"/>
      <c r="K152" s="21"/>
      <c r="L152" s="21"/>
      <c r="M152" s="21">
        <v>1</v>
      </c>
      <c r="N152" s="21"/>
      <c r="O152" s="11"/>
      <c r="P152" s="21"/>
      <c r="Q152" s="21"/>
      <c r="R152" s="21"/>
      <c r="S152" s="21"/>
      <c r="T152" s="21"/>
      <c r="U152" s="22">
        <v>1</v>
      </c>
      <c r="V152" s="80">
        <f t="shared" si="2"/>
        <v>1</v>
      </c>
    </row>
    <row r="153" spans="1:22" ht="12" customHeight="1">
      <c r="A153" s="110">
        <v>149</v>
      </c>
      <c r="B153" s="66" t="s">
        <v>240</v>
      </c>
      <c r="C153" s="6" t="s">
        <v>244</v>
      </c>
      <c r="D153" s="6" t="s">
        <v>90</v>
      </c>
      <c r="E153" s="7" t="s">
        <v>209</v>
      </c>
      <c r="F153" s="47" t="s">
        <v>90</v>
      </c>
      <c r="G153" s="7">
        <v>1</v>
      </c>
      <c r="H153" s="10"/>
      <c r="I153" s="21"/>
      <c r="J153" s="21"/>
      <c r="K153" s="21"/>
      <c r="L153" s="21"/>
      <c r="M153" s="21">
        <v>1</v>
      </c>
      <c r="N153" s="21"/>
      <c r="O153" s="11"/>
      <c r="P153" s="21"/>
      <c r="Q153" s="21"/>
      <c r="R153" s="21"/>
      <c r="S153" s="21"/>
      <c r="T153" s="21"/>
      <c r="U153" s="22">
        <v>1</v>
      </c>
      <c r="V153" s="80">
        <f t="shared" si="2"/>
        <v>1</v>
      </c>
    </row>
    <row r="154" spans="1:22" ht="12" customHeight="1">
      <c r="A154" s="110">
        <v>150</v>
      </c>
      <c r="B154" s="66" t="s">
        <v>50</v>
      </c>
      <c r="C154" s="6" t="s">
        <v>242</v>
      </c>
      <c r="D154" s="6" t="s">
        <v>250</v>
      </c>
      <c r="E154" s="7" t="s">
        <v>208</v>
      </c>
      <c r="F154" s="47" t="s">
        <v>89</v>
      </c>
      <c r="G154" s="7">
        <v>1</v>
      </c>
      <c r="H154" s="10"/>
      <c r="I154" s="21"/>
      <c r="J154" s="21"/>
      <c r="K154" s="21"/>
      <c r="L154" s="21"/>
      <c r="M154" s="21">
        <v>1</v>
      </c>
      <c r="N154" s="21"/>
      <c r="O154" s="11"/>
      <c r="P154" s="21"/>
      <c r="Q154" s="21"/>
      <c r="R154" s="21"/>
      <c r="S154" s="21"/>
      <c r="T154" s="21"/>
      <c r="U154" s="22">
        <v>1</v>
      </c>
      <c r="V154" s="80">
        <f t="shared" si="2"/>
        <v>1</v>
      </c>
    </row>
    <row r="155" spans="1:22" ht="12" customHeight="1">
      <c r="A155" s="110">
        <v>151</v>
      </c>
      <c r="B155" s="66" t="s">
        <v>240</v>
      </c>
      <c r="C155" s="6" t="s">
        <v>244</v>
      </c>
      <c r="D155" s="6" t="s">
        <v>249</v>
      </c>
      <c r="E155" s="7" t="s">
        <v>208</v>
      </c>
      <c r="F155" s="47" t="s">
        <v>89</v>
      </c>
      <c r="G155" s="7">
        <v>1</v>
      </c>
      <c r="H155" s="10"/>
      <c r="I155" s="21"/>
      <c r="J155" s="21"/>
      <c r="K155" s="21"/>
      <c r="L155" s="21"/>
      <c r="M155" s="21">
        <v>1</v>
      </c>
      <c r="N155" s="21"/>
      <c r="O155" s="11"/>
      <c r="P155" s="21"/>
      <c r="Q155" s="21"/>
      <c r="R155" s="21"/>
      <c r="S155" s="21"/>
      <c r="T155" s="21"/>
      <c r="U155" s="22">
        <v>1</v>
      </c>
      <c r="V155" s="80">
        <f t="shared" si="2"/>
        <v>1</v>
      </c>
    </row>
    <row r="156" spans="1:22" ht="12" customHeight="1">
      <c r="A156" s="110">
        <v>152</v>
      </c>
      <c r="B156" s="66" t="s">
        <v>294</v>
      </c>
      <c r="C156" s="6" t="s">
        <v>242</v>
      </c>
      <c r="D156" s="6" t="s">
        <v>249</v>
      </c>
      <c r="E156" s="7" t="s">
        <v>208</v>
      </c>
      <c r="F156" s="47" t="s">
        <v>0</v>
      </c>
      <c r="G156" s="7"/>
      <c r="H156" s="10"/>
      <c r="I156" s="21"/>
      <c r="J156" s="21"/>
      <c r="K156" s="21"/>
      <c r="L156" s="21"/>
      <c r="M156" s="21"/>
      <c r="N156" s="21">
        <v>1</v>
      </c>
      <c r="O156" s="11"/>
      <c r="P156" s="21"/>
      <c r="Q156" s="21"/>
      <c r="R156" s="21"/>
      <c r="S156" s="21"/>
      <c r="T156" s="21"/>
      <c r="U156" s="22">
        <v>1</v>
      </c>
      <c r="V156" s="80">
        <f t="shared" si="2"/>
        <v>0</v>
      </c>
    </row>
    <row r="157" spans="1:22" ht="12" customHeight="1">
      <c r="A157" s="110">
        <v>153</v>
      </c>
      <c r="B157" s="66" t="s">
        <v>294</v>
      </c>
      <c r="C157" s="6" t="s">
        <v>242</v>
      </c>
      <c r="D157" s="6" t="s">
        <v>253</v>
      </c>
      <c r="E157" s="7" t="s">
        <v>207</v>
      </c>
      <c r="F157" s="47" t="s">
        <v>0</v>
      </c>
      <c r="G157" s="7">
        <v>1</v>
      </c>
      <c r="H157" s="10"/>
      <c r="I157" s="21"/>
      <c r="J157" s="21"/>
      <c r="K157" s="21"/>
      <c r="L157" s="21"/>
      <c r="M157" s="21"/>
      <c r="N157" s="21">
        <v>1</v>
      </c>
      <c r="O157" s="11"/>
      <c r="P157" s="21"/>
      <c r="Q157" s="21"/>
      <c r="R157" s="21"/>
      <c r="S157" s="21"/>
      <c r="T157" s="21"/>
      <c r="U157" s="22">
        <v>1</v>
      </c>
      <c r="V157" s="80">
        <f t="shared" si="2"/>
        <v>0</v>
      </c>
    </row>
    <row r="158" spans="1:22" ht="12" customHeight="1">
      <c r="A158" s="110">
        <v>154</v>
      </c>
      <c r="B158" s="66" t="s">
        <v>240</v>
      </c>
      <c r="C158" s="6" t="s">
        <v>244</v>
      </c>
      <c r="D158" s="6" t="s">
        <v>247</v>
      </c>
      <c r="E158" s="7" t="s">
        <v>208</v>
      </c>
      <c r="F158" s="47" t="s">
        <v>0</v>
      </c>
      <c r="G158" s="7">
        <v>1</v>
      </c>
      <c r="H158" s="10"/>
      <c r="I158" s="21">
        <v>1</v>
      </c>
      <c r="J158" s="21"/>
      <c r="K158" s="21"/>
      <c r="L158" s="21"/>
      <c r="M158" s="21"/>
      <c r="N158" s="21"/>
      <c r="O158" s="11"/>
      <c r="P158" s="21"/>
      <c r="Q158" s="21"/>
      <c r="R158" s="21"/>
      <c r="S158" s="21"/>
      <c r="T158" s="21"/>
      <c r="U158" s="22">
        <v>1</v>
      </c>
      <c r="V158" s="80">
        <f t="shared" si="2"/>
        <v>0</v>
      </c>
    </row>
    <row r="159" spans="1:22" ht="12" customHeight="1">
      <c r="A159" s="110">
        <v>155</v>
      </c>
      <c r="B159" s="66" t="s">
        <v>293</v>
      </c>
      <c r="C159" s="6" t="s">
        <v>244</v>
      </c>
      <c r="D159" s="6" t="s">
        <v>249</v>
      </c>
      <c r="E159" s="7" t="s">
        <v>208</v>
      </c>
      <c r="F159" s="47" t="s">
        <v>89</v>
      </c>
      <c r="G159" s="7">
        <v>1</v>
      </c>
      <c r="H159" s="10"/>
      <c r="I159" s="21">
        <v>1</v>
      </c>
      <c r="J159" s="21"/>
      <c r="K159" s="21"/>
      <c r="L159" s="21"/>
      <c r="M159" s="21"/>
      <c r="N159" s="21"/>
      <c r="O159" s="11"/>
      <c r="P159" s="21"/>
      <c r="Q159" s="21"/>
      <c r="R159" s="21"/>
      <c r="S159" s="21"/>
      <c r="T159" s="21"/>
      <c r="U159" s="22">
        <v>1</v>
      </c>
      <c r="V159" s="80">
        <f t="shared" si="2"/>
        <v>0</v>
      </c>
    </row>
    <row r="160" spans="1:22" ht="12" customHeight="1">
      <c r="A160" s="110">
        <v>156</v>
      </c>
      <c r="B160" s="66" t="s">
        <v>294</v>
      </c>
      <c r="C160" s="6" t="s">
        <v>244</v>
      </c>
      <c r="D160" s="6" t="s">
        <v>252</v>
      </c>
      <c r="E160" s="7" t="s">
        <v>208</v>
      </c>
      <c r="F160" s="47" t="s">
        <v>89</v>
      </c>
      <c r="G160" s="7">
        <v>1</v>
      </c>
      <c r="H160" s="10"/>
      <c r="I160" s="21"/>
      <c r="J160" s="21"/>
      <c r="K160" s="21"/>
      <c r="L160" s="21"/>
      <c r="M160" s="21">
        <v>1</v>
      </c>
      <c r="N160" s="21"/>
      <c r="O160" s="11"/>
      <c r="P160" s="21"/>
      <c r="Q160" s="21"/>
      <c r="R160" s="21"/>
      <c r="S160" s="21"/>
      <c r="T160" s="21"/>
      <c r="U160" s="22">
        <v>1</v>
      </c>
      <c r="V160" s="80">
        <f t="shared" si="2"/>
        <v>1</v>
      </c>
    </row>
    <row r="161" spans="1:22" ht="12" customHeight="1">
      <c r="A161" s="110">
        <v>157</v>
      </c>
      <c r="B161" s="66" t="s">
        <v>240</v>
      </c>
      <c r="C161" s="6" t="s">
        <v>244</v>
      </c>
      <c r="D161" s="6" t="s">
        <v>250</v>
      </c>
      <c r="E161" s="7" t="s">
        <v>207</v>
      </c>
      <c r="F161" s="47" t="s">
        <v>89</v>
      </c>
      <c r="G161" s="7">
        <v>1</v>
      </c>
      <c r="H161" s="10"/>
      <c r="I161" s="21"/>
      <c r="J161" s="21"/>
      <c r="K161" s="21"/>
      <c r="L161" s="21"/>
      <c r="M161" s="21">
        <v>1</v>
      </c>
      <c r="N161" s="21"/>
      <c r="O161" s="11"/>
      <c r="P161" s="21"/>
      <c r="Q161" s="21"/>
      <c r="R161" s="21"/>
      <c r="S161" s="21"/>
      <c r="T161" s="21"/>
      <c r="U161" s="22">
        <v>1</v>
      </c>
      <c r="V161" s="80">
        <f t="shared" si="2"/>
        <v>1</v>
      </c>
    </row>
    <row r="162" spans="1:22" ht="12" customHeight="1">
      <c r="A162" s="110">
        <v>158</v>
      </c>
      <c r="B162" s="66" t="s">
        <v>293</v>
      </c>
      <c r="C162" s="6" t="s">
        <v>244</v>
      </c>
      <c r="D162" s="6" t="s">
        <v>249</v>
      </c>
      <c r="E162" s="7" t="s">
        <v>208</v>
      </c>
      <c r="F162" s="47" t="s">
        <v>89</v>
      </c>
      <c r="G162" s="7">
        <v>1</v>
      </c>
      <c r="H162" s="10"/>
      <c r="I162" s="21">
        <v>1</v>
      </c>
      <c r="J162" s="21"/>
      <c r="K162" s="21"/>
      <c r="L162" s="21"/>
      <c r="M162" s="21"/>
      <c r="N162" s="21"/>
      <c r="O162" s="11"/>
      <c r="P162" s="21"/>
      <c r="Q162" s="21"/>
      <c r="R162" s="21"/>
      <c r="S162" s="21"/>
      <c r="T162" s="21"/>
      <c r="U162" s="22">
        <v>1</v>
      </c>
      <c r="V162" s="80">
        <f t="shared" si="2"/>
        <v>0</v>
      </c>
    </row>
    <row r="163" spans="1:22" ht="12" customHeight="1">
      <c r="A163" s="110">
        <v>159</v>
      </c>
      <c r="B163" s="66" t="s">
        <v>294</v>
      </c>
      <c r="C163" s="6" t="s">
        <v>90</v>
      </c>
      <c r="D163" s="6" t="s">
        <v>248</v>
      </c>
      <c r="E163" s="7" t="s">
        <v>208</v>
      </c>
      <c r="F163" s="47" t="s">
        <v>0</v>
      </c>
      <c r="G163" s="7"/>
      <c r="H163" s="10"/>
      <c r="I163" s="21"/>
      <c r="J163" s="21"/>
      <c r="K163" s="21"/>
      <c r="L163" s="21"/>
      <c r="M163" s="21"/>
      <c r="N163" s="21">
        <v>1</v>
      </c>
      <c r="O163" s="11"/>
      <c r="P163" s="21"/>
      <c r="Q163" s="21"/>
      <c r="R163" s="21"/>
      <c r="S163" s="21"/>
      <c r="T163" s="21"/>
      <c r="U163" s="22">
        <v>1</v>
      </c>
      <c r="V163" s="80">
        <f t="shared" si="2"/>
        <v>0</v>
      </c>
    </row>
    <row r="164" spans="1:22" ht="12" customHeight="1">
      <c r="A164" s="110">
        <v>160</v>
      </c>
      <c r="B164" s="66" t="s">
        <v>293</v>
      </c>
      <c r="C164" s="6" t="s">
        <v>244</v>
      </c>
      <c r="D164" s="6" t="s">
        <v>248</v>
      </c>
      <c r="E164" s="7" t="s">
        <v>207</v>
      </c>
      <c r="F164" s="47" t="s">
        <v>0</v>
      </c>
      <c r="G164" s="7"/>
      <c r="H164" s="10"/>
      <c r="I164" s="21"/>
      <c r="J164" s="21"/>
      <c r="K164" s="21"/>
      <c r="L164" s="21"/>
      <c r="M164" s="21"/>
      <c r="N164" s="21">
        <v>1</v>
      </c>
      <c r="O164" s="11"/>
      <c r="P164" s="21"/>
      <c r="Q164" s="21"/>
      <c r="R164" s="21"/>
      <c r="S164" s="21"/>
      <c r="T164" s="21"/>
      <c r="U164" s="22">
        <v>1</v>
      </c>
      <c r="V164" s="80">
        <f t="shared" si="2"/>
        <v>0</v>
      </c>
    </row>
    <row r="165" spans="1:22" ht="12" customHeight="1">
      <c r="A165" s="110">
        <v>161</v>
      </c>
      <c r="B165" s="66" t="s">
        <v>294</v>
      </c>
      <c r="C165" s="6" t="s">
        <v>243</v>
      </c>
      <c r="D165" s="6" t="s">
        <v>247</v>
      </c>
      <c r="E165" s="7" t="s">
        <v>207</v>
      </c>
      <c r="F165" s="47" t="s">
        <v>0</v>
      </c>
      <c r="G165" s="7">
        <v>1</v>
      </c>
      <c r="H165" s="10"/>
      <c r="I165" s="21"/>
      <c r="J165" s="21"/>
      <c r="K165" s="21"/>
      <c r="L165" s="21"/>
      <c r="M165" s="21">
        <v>1</v>
      </c>
      <c r="N165" s="21"/>
      <c r="O165" s="11"/>
      <c r="P165" s="21"/>
      <c r="Q165" s="21"/>
      <c r="R165" s="21"/>
      <c r="S165" s="21"/>
      <c r="T165" s="21"/>
      <c r="U165" s="22">
        <v>1</v>
      </c>
      <c r="V165" s="80">
        <f t="shared" si="2"/>
        <v>1</v>
      </c>
    </row>
    <row r="166" spans="1:22" ht="12" customHeight="1">
      <c r="A166" s="110">
        <v>162</v>
      </c>
      <c r="B166" s="66" t="s">
        <v>240</v>
      </c>
      <c r="C166" s="47" t="s">
        <v>244</v>
      </c>
      <c r="D166" s="6" t="s">
        <v>250</v>
      </c>
      <c r="E166" s="47" t="s">
        <v>207</v>
      </c>
      <c r="F166" s="47" t="s">
        <v>89</v>
      </c>
      <c r="G166" s="7"/>
      <c r="H166" s="10"/>
      <c r="I166" s="21"/>
      <c r="J166" s="21"/>
      <c r="K166" s="21"/>
      <c r="L166" s="21"/>
      <c r="M166" s="21"/>
      <c r="N166" s="21">
        <v>1</v>
      </c>
      <c r="O166" s="11"/>
      <c r="P166" s="21"/>
      <c r="Q166" s="21"/>
      <c r="R166" s="21"/>
      <c r="S166" s="21"/>
      <c r="T166" s="21"/>
      <c r="U166" s="22">
        <v>1</v>
      </c>
      <c r="V166" s="80">
        <f t="shared" si="2"/>
        <v>0</v>
      </c>
    </row>
    <row r="167" spans="1:22" ht="12" customHeight="1">
      <c r="A167" s="110">
        <v>163</v>
      </c>
      <c r="B167" s="66" t="s">
        <v>50</v>
      </c>
      <c r="C167" s="6" t="s">
        <v>242</v>
      </c>
      <c r="D167" s="6" t="s">
        <v>251</v>
      </c>
      <c r="E167" s="7" t="s">
        <v>208</v>
      </c>
      <c r="F167" s="47" t="s">
        <v>89</v>
      </c>
      <c r="G167" s="7">
        <v>1</v>
      </c>
      <c r="H167" s="10"/>
      <c r="I167" s="21"/>
      <c r="J167" s="21"/>
      <c r="K167" s="21"/>
      <c r="L167" s="21"/>
      <c r="M167" s="21">
        <v>1</v>
      </c>
      <c r="N167" s="21"/>
      <c r="O167" s="11"/>
      <c r="P167" s="21"/>
      <c r="Q167" s="21"/>
      <c r="R167" s="21"/>
      <c r="S167" s="21"/>
      <c r="T167" s="21"/>
      <c r="U167" s="22">
        <v>1</v>
      </c>
      <c r="V167" s="80">
        <f t="shared" si="2"/>
        <v>1</v>
      </c>
    </row>
    <row r="168" spans="1:22" ht="12" customHeight="1">
      <c r="A168" s="110">
        <v>164</v>
      </c>
      <c r="B168" s="66" t="s">
        <v>240</v>
      </c>
      <c r="C168" s="6" t="s">
        <v>244</v>
      </c>
      <c r="D168" s="6" t="s">
        <v>251</v>
      </c>
      <c r="E168" s="7" t="s">
        <v>207</v>
      </c>
      <c r="F168" s="47" t="s">
        <v>89</v>
      </c>
      <c r="G168" s="7">
        <v>1</v>
      </c>
      <c r="H168" s="10"/>
      <c r="I168" s="21">
        <v>1</v>
      </c>
      <c r="J168" s="21"/>
      <c r="K168" s="21"/>
      <c r="L168" s="21"/>
      <c r="M168" s="21"/>
      <c r="N168" s="21"/>
      <c r="O168" s="11"/>
      <c r="P168" s="21"/>
      <c r="Q168" s="21"/>
      <c r="R168" s="21"/>
      <c r="S168" s="21"/>
      <c r="T168" s="21"/>
      <c r="U168" s="22">
        <v>1</v>
      </c>
      <c r="V168" s="80">
        <f t="shared" si="2"/>
        <v>0</v>
      </c>
    </row>
    <row r="169" spans="1:22" ht="12" customHeight="1">
      <c r="A169" s="110">
        <v>165</v>
      </c>
      <c r="B169" s="66" t="s">
        <v>294</v>
      </c>
      <c r="C169" s="6" t="s">
        <v>90</v>
      </c>
      <c r="D169" s="6" t="s">
        <v>248</v>
      </c>
      <c r="E169" s="7" t="s">
        <v>207</v>
      </c>
      <c r="F169" s="47" t="s">
        <v>89</v>
      </c>
      <c r="G169" s="7"/>
      <c r="H169" s="10"/>
      <c r="I169" s="21"/>
      <c r="J169" s="21"/>
      <c r="K169" s="21"/>
      <c r="L169" s="21"/>
      <c r="M169" s="21"/>
      <c r="N169" s="21">
        <v>1</v>
      </c>
      <c r="O169" s="11"/>
      <c r="P169" s="21"/>
      <c r="Q169" s="21"/>
      <c r="R169" s="21"/>
      <c r="S169" s="21"/>
      <c r="T169" s="21"/>
      <c r="U169" s="22">
        <v>1</v>
      </c>
      <c r="V169" s="80">
        <f t="shared" si="2"/>
        <v>0</v>
      </c>
    </row>
    <row r="170" spans="1:22" ht="12" customHeight="1">
      <c r="A170" s="110">
        <v>166</v>
      </c>
      <c r="B170" s="66" t="s">
        <v>293</v>
      </c>
      <c r="C170" s="47" t="s">
        <v>244</v>
      </c>
      <c r="D170" s="6" t="s">
        <v>247</v>
      </c>
      <c r="E170" s="47" t="s">
        <v>207</v>
      </c>
      <c r="F170" s="47" t="s">
        <v>0</v>
      </c>
      <c r="G170" s="7">
        <v>1</v>
      </c>
      <c r="H170" s="10"/>
      <c r="I170" s="21">
        <v>1</v>
      </c>
      <c r="J170" s="21"/>
      <c r="K170" s="21"/>
      <c r="L170" s="21"/>
      <c r="M170" s="21"/>
      <c r="N170" s="21"/>
      <c r="O170" s="11"/>
      <c r="P170" s="21"/>
      <c r="Q170" s="21"/>
      <c r="R170" s="21"/>
      <c r="S170" s="21"/>
      <c r="T170" s="21"/>
      <c r="U170" s="22">
        <v>1</v>
      </c>
      <c r="V170" s="80">
        <f t="shared" si="2"/>
        <v>0</v>
      </c>
    </row>
    <row r="171" spans="1:22" ht="12" customHeight="1">
      <c r="A171" s="110">
        <v>167</v>
      </c>
      <c r="B171" s="66" t="s">
        <v>293</v>
      </c>
      <c r="C171" s="6" t="s">
        <v>244</v>
      </c>
      <c r="D171" s="6" t="s">
        <v>247</v>
      </c>
      <c r="E171" s="7" t="s">
        <v>207</v>
      </c>
      <c r="F171" s="47" t="s">
        <v>0</v>
      </c>
      <c r="G171" s="7"/>
      <c r="H171" s="10"/>
      <c r="I171" s="21"/>
      <c r="J171" s="21"/>
      <c r="K171" s="21"/>
      <c r="L171" s="21"/>
      <c r="M171" s="21"/>
      <c r="N171" s="21">
        <v>1</v>
      </c>
      <c r="O171" s="11"/>
      <c r="P171" s="21"/>
      <c r="Q171" s="21"/>
      <c r="R171" s="21"/>
      <c r="S171" s="21"/>
      <c r="T171" s="21"/>
      <c r="U171" s="22">
        <v>1</v>
      </c>
      <c r="V171" s="80">
        <f t="shared" si="2"/>
        <v>0</v>
      </c>
    </row>
    <row r="172" spans="1:22" ht="12" customHeight="1">
      <c r="A172" s="110">
        <v>168</v>
      </c>
      <c r="B172" s="66" t="s">
        <v>240</v>
      </c>
      <c r="C172" s="6" t="s">
        <v>244</v>
      </c>
      <c r="D172" s="6" t="s">
        <v>247</v>
      </c>
      <c r="E172" s="7" t="s">
        <v>209</v>
      </c>
      <c r="F172" s="47" t="s">
        <v>89</v>
      </c>
      <c r="G172" s="7">
        <v>1</v>
      </c>
      <c r="H172" s="10"/>
      <c r="I172" s="21"/>
      <c r="J172" s="21"/>
      <c r="K172" s="21"/>
      <c r="L172" s="21"/>
      <c r="M172" s="21">
        <v>1</v>
      </c>
      <c r="N172" s="21"/>
      <c r="O172" s="11"/>
      <c r="P172" s="21"/>
      <c r="Q172" s="21"/>
      <c r="R172" s="21"/>
      <c r="S172" s="21"/>
      <c r="T172" s="21"/>
      <c r="U172" s="22">
        <v>1</v>
      </c>
      <c r="V172" s="80">
        <f t="shared" si="2"/>
        <v>1</v>
      </c>
    </row>
    <row r="173" spans="1:22" ht="12" customHeight="1">
      <c r="A173" s="110">
        <v>169</v>
      </c>
      <c r="B173" s="66" t="s">
        <v>293</v>
      </c>
      <c r="C173" s="47" t="s">
        <v>244</v>
      </c>
      <c r="D173" s="47" t="s">
        <v>249</v>
      </c>
      <c r="E173" s="47" t="s">
        <v>208</v>
      </c>
      <c r="F173" s="47" t="s">
        <v>89</v>
      </c>
      <c r="G173" s="7">
        <v>1</v>
      </c>
      <c r="H173" s="10"/>
      <c r="I173" s="21">
        <v>1</v>
      </c>
      <c r="J173" s="21"/>
      <c r="K173" s="21"/>
      <c r="L173" s="21"/>
      <c r="M173" s="21"/>
      <c r="N173" s="21"/>
      <c r="O173" s="11"/>
      <c r="P173" s="21"/>
      <c r="Q173" s="21"/>
      <c r="R173" s="21"/>
      <c r="S173" s="21"/>
      <c r="T173" s="21"/>
      <c r="U173" s="22">
        <v>1</v>
      </c>
      <c r="V173" s="80">
        <f t="shared" si="2"/>
        <v>0</v>
      </c>
    </row>
    <row r="174" spans="1:22" ht="12" customHeight="1">
      <c r="A174" s="110">
        <v>170</v>
      </c>
      <c r="B174" s="66" t="s">
        <v>238</v>
      </c>
      <c r="C174" s="6" t="s">
        <v>242</v>
      </c>
      <c r="D174" s="6" t="s">
        <v>250</v>
      </c>
      <c r="E174" s="7" t="s">
        <v>209</v>
      </c>
      <c r="F174" s="47" t="s">
        <v>0</v>
      </c>
      <c r="G174" s="7"/>
      <c r="H174" s="10"/>
      <c r="I174" s="21"/>
      <c r="J174" s="21"/>
      <c r="K174" s="21"/>
      <c r="L174" s="21"/>
      <c r="M174" s="21"/>
      <c r="N174" s="21">
        <v>1</v>
      </c>
      <c r="O174" s="11"/>
      <c r="P174" s="21"/>
      <c r="Q174" s="21"/>
      <c r="R174" s="21"/>
      <c r="S174" s="21"/>
      <c r="T174" s="21"/>
      <c r="U174" s="22">
        <v>1</v>
      </c>
      <c r="V174" s="80">
        <f t="shared" si="2"/>
        <v>0</v>
      </c>
    </row>
    <row r="175" spans="1:22" ht="12" customHeight="1">
      <c r="A175" s="110">
        <v>171</v>
      </c>
      <c r="B175" s="66" t="s">
        <v>294</v>
      </c>
      <c r="C175" s="6" t="s">
        <v>244</v>
      </c>
      <c r="D175" s="6" t="s">
        <v>248</v>
      </c>
      <c r="E175" s="7" t="s">
        <v>208</v>
      </c>
      <c r="F175" s="47" t="s">
        <v>0</v>
      </c>
      <c r="G175" s="7"/>
      <c r="H175" s="10"/>
      <c r="I175" s="21"/>
      <c r="J175" s="21"/>
      <c r="K175" s="21"/>
      <c r="L175" s="21"/>
      <c r="M175" s="21"/>
      <c r="N175" s="21">
        <v>1</v>
      </c>
      <c r="O175" s="11"/>
      <c r="P175" s="21"/>
      <c r="Q175" s="21"/>
      <c r="R175" s="21"/>
      <c r="S175" s="21"/>
      <c r="T175" s="21"/>
      <c r="U175" s="22">
        <v>1</v>
      </c>
      <c r="V175" s="80">
        <f t="shared" si="2"/>
        <v>0</v>
      </c>
    </row>
    <row r="176" spans="1:22" ht="12" customHeight="1">
      <c r="A176" s="110">
        <v>172</v>
      </c>
      <c r="B176" s="66" t="s">
        <v>238</v>
      </c>
      <c r="C176" s="6" t="s">
        <v>243</v>
      </c>
      <c r="D176" s="6" t="s">
        <v>248</v>
      </c>
      <c r="E176" s="7" t="s">
        <v>209</v>
      </c>
      <c r="F176" s="47" t="s">
        <v>89</v>
      </c>
      <c r="G176" s="7">
        <v>1</v>
      </c>
      <c r="H176" s="10"/>
      <c r="I176" s="21"/>
      <c r="J176" s="21"/>
      <c r="K176" s="21"/>
      <c r="L176" s="21"/>
      <c r="M176" s="21">
        <v>1</v>
      </c>
      <c r="N176" s="21"/>
      <c r="O176" s="11"/>
      <c r="P176" s="21"/>
      <c r="Q176" s="21"/>
      <c r="R176" s="21"/>
      <c r="S176" s="21"/>
      <c r="T176" s="21"/>
      <c r="U176" s="22">
        <v>1</v>
      </c>
      <c r="V176" s="80">
        <f t="shared" si="2"/>
        <v>1</v>
      </c>
    </row>
    <row r="177" spans="1:22" ht="12" customHeight="1">
      <c r="A177" s="110">
        <v>173</v>
      </c>
      <c r="B177" s="66" t="s">
        <v>294</v>
      </c>
      <c r="C177" s="6" t="s">
        <v>242</v>
      </c>
      <c r="D177" s="6" t="s">
        <v>247</v>
      </c>
      <c r="E177" s="7" t="s">
        <v>207</v>
      </c>
      <c r="F177" s="47" t="s">
        <v>0</v>
      </c>
      <c r="G177" s="7"/>
      <c r="H177" s="10"/>
      <c r="I177" s="21"/>
      <c r="J177" s="21"/>
      <c r="K177" s="21"/>
      <c r="L177" s="21"/>
      <c r="M177" s="21"/>
      <c r="N177" s="21">
        <v>1</v>
      </c>
      <c r="O177" s="11"/>
      <c r="P177" s="21"/>
      <c r="Q177" s="21"/>
      <c r="R177" s="21"/>
      <c r="S177" s="21"/>
      <c r="T177" s="21"/>
      <c r="U177" s="22">
        <v>1</v>
      </c>
      <c r="V177" s="80">
        <f t="shared" si="2"/>
        <v>0</v>
      </c>
    </row>
    <row r="178" spans="1:22" ht="12" customHeight="1">
      <c r="A178" s="110">
        <v>174</v>
      </c>
      <c r="B178" s="66" t="s">
        <v>240</v>
      </c>
      <c r="C178" s="6" t="s">
        <v>243</v>
      </c>
      <c r="D178" s="6" t="s">
        <v>251</v>
      </c>
      <c r="E178" s="7" t="s">
        <v>207</v>
      </c>
      <c r="F178" s="47" t="s">
        <v>89</v>
      </c>
      <c r="G178" s="7">
        <v>1</v>
      </c>
      <c r="H178" s="10"/>
      <c r="I178" s="21">
        <v>1</v>
      </c>
      <c r="J178" s="21"/>
      <c r="K178" s="21"/>
      <c r="L178" s="21"/>
      <c r="M178" s="21"/>
      <c r="N178" s="21"/>
      <c r="O178" s="11"/>
      <c r="P178" s="21"/>
      <c r="Q178" s="21"/>
      <c r="R178" s="21"/>
      <c r="S178" s="21"/>
      <c r="T178" s="21"/>
      <c r="U178" s="22">
        <v>1</v>
      </c>
      <c r="V178" s="80">
        <f t="shared" si="2"/>
        <v>0</v>
      </c>
    </row>
    <row r="179" spans="1:22" ht="12" customHeight="1">
      <c r="A179" s="110">
        <v>175</v>
      </c>
      <c r="B179" s="66" t="s">
        <v>294</v>
      </c>
      <c r="C179" s="6" t="s">
        <v>242</v>
      </c>
      <c r="D179" s="6" t="s">
        <v>252</v>
      </c>
      <c r="E179" s="7" t="s">
        <v>209</v>
      </c>
      <c r="F179" s="47" t="s">
        <v>89</v>
      </c>
      <c r="G179" s="7">
        <v>1</v>
      </c>
      <c r="H179" s="10"/>
      <c r="I179" s="21"/>
      <c r="J179" s="21"/>
      <c r="K179" s="21"/>
      <c r="L179" s="21"/>
      <c r="M179" s="21">
        <v>1</v>
      </c>
      <c r="N179" s="21"/>
      <c r="O179" s="11"/>
      <c r="P179" s="21"/>
      <c r="Q179" s="21"/>
      <c r="R179" s="21"/>
      <c r="S179" s="21"/>
      <c r="T179" s="21"/>
      <c r="U179" s="22">
        <v>1</v>
      </c>
      <c r="V179" s="80">
        <f t="shared" si="2"/>
        <v>1</v>
      </c>
    </row>
    <row r="180" spans="1:22" ht="12" customHeight="1">
      <c r="A180" s="110">
        <v>176</v>
      </c>
      <c r="B180" s="66" t="s">
        <v>240</v>
      </c>
      <c r="C180" s="6" t="s">
        <v>243</v>
      </c>
      <c r="D180" s="6" t="s">
        <v>90</v>
      </c>
      <c r="E180" s="7" t="s">
        <v>208</v>
      </c>
      <c r="F180" s="47" t="s">
        <v>89</v>
      </c>
      <c r="G180" s="7">
        <v>1</v>
      </c>
      <c r="H180" s="10"/>
      <c r="I180" s="21">
        <v>1</v>
      </c>
      <c r="J180" s="21"/>
      <c r="K180" s="21"/>
      <c r="L180" s="21"/>
      <c r="M180" s="21"/>
      <c r="N180" s="21"/>
      <c r="O180" s="11"/>
      <c r="P180" s="21"/>
      <c r="Q180" s="21"/>
      <c r="R180" s="21"/>
      <c r="S180" s="21"/>
      <c r="T180" s="21"/>
      <c r="U180" s="22">
        <v>1</v>
      </c>
      <c r="V180" s="80">
        <f t="shared" si="2"/>
        <v>0</v>
      </c>
    </row>
    <row r="181" spans="1:22" ht="12" customHeight="1">
      <c r="A181" s="110">
        <v>177</v>
      </c>
      <c r="B181" s="66" t="s">
        <v>240</v>
      </c>
      <c r="C181" s="47" t="s">
        <v>243</v>
      </c>
      <c r="D181" s="6" t="s">
        <v>253</v>
      </c>
      <c r="E181" s="47" t="s">
        <v>208</v>
      </c>
      <c r="F181" s="47" t="s">
        <v>89</v>
      </c>
      <c r="G181" s="7">
        <v>1</v>
      </c>
      <c r="H181" s="10"/>
      <c r="I181" s="21">
        <v>1</v>
      </c>
      <c r="J181" s="21"/>
      <c r="K181" s="21"/>
      <c r="L181" s="21"/>
      <c r="M181" s="21"/>
      <c r="N181" s="21"/>
      <c r="O181" s="11"/>
      <c r="P181" s="21"/>
      <c r="Q181" s="21"/>
      <c r="R181" s="21"/>
      <c r="S181" s="21"/>
      <c r="T181" s="21"/>
      <c r="U181" s="22">
        <v>1</v>
      </c>
      <c r="V181" s="80">
        <f t="shared" si="2"/>
        <v>0</v>
      </c>
    </row>
    <row r="182" spans="1:22" ht="12" customHeight="1">
      <c r="A182" s="110">
        <v>178</v>
      </c>
      <c r="B182" s="66" t="s">
        <v>293</v>
      </c>
      <c r="C182" s="6" t="s">
        <v>243</v>
      </c>
      <c r="D182" s="6" t="s">
        <v>248</v>
      </c>
      <c r="E182" s="7" t="s">
        <v>207</v>
      </c>
      <c r="F182" s="47" t="s">
        <v>0</v>
      </c>
      <c r="G182" s="7">
        <v>1</v>
      </c>
      <c r="H182" s="10"/>
      <c r="I182" s="21">
        <v>1</v>
      </c>
      <c r="J182" s="21"/>
      <c r="K182" s="21"/>
      <c r="L182" s="21"/>
      <c r="M182" s="21"/>
      <c r="N182" s="21"/>
      <c r="O182" s="11"/>
      <c r="P182" s="21"/>
      <c r="Q182" s="21"/>
      <c r="R182" s="21"/>
      <c r="S182" s="21"/>
      <c r="T182" s="21"/>
      <c r="U182" s="22">
        <v>1</v>
      </c>
      <c r="V182" s="80">
        <f t="shared" si="2"/>
        <v>0</v>
      </c>
    </row>
    <row r="183" spans="1:22" ht="12" customHeight="1">
      <c r="A183" s="110">
        <v>179</v>
      </c>
      <c r="B183" s="66" t="s">
        <v>240</v>
      </c>
      <c r="C183" s="6" t="s">
        <v>243</v>
      </c>
      <c r="D183" s="6" t="s">
        <v>90</v>
      </c>
      <c r="E183" s="7" t="s">
        <v>208</v>
      </c>
      <c r="F183" s="47" t="s">
        <v>89</v>
      </c>
      <c r="G183" s="7">
        <v>1</v>
      </c>
      <c r="H183" s="10"/>
      <c r="I183" s="21">
        <v>1</v>
      </c>
      <c r="J183" s="21"/>
      <c r="K183" s="21"/>
      <c r="L183" s="21"/>
      <c r="M183" s="21"/>
      <c r="N183" s="21"/>
      <c r="O183" s="11"/>
      <c r="P183" s="21"/>
      <c r="Q183" s="21"/>
      <c r="R183" s="21"/>
      <c r="S183" s="21"/>
      <c r="T183" s="21"/>
      <c r="U183" s="22">
        <v>1</v>
      </c>
      <c r="V183" s="80">
        <f t="shared" si="2"/>
        <v>0</v>
      </c>
    </row>
    <row r="184" spans="1:22" ht="12" customHeight="1">
      <c r="A184" s="110">
        <v>180</v>
      </c>
      <c r="B184" s="66" t="s">
        <v>240</v>
      </c>
      <c r="C184" s="6" t="s">
        <v>243</v>
      </c>
      <c r="D184" s="6" t="s">
        <v>253</v>
      </c>
      <c r="E184" s="7" t="s">
        <v>207</v>
      </c>
      <c r="F184" s="47" t="s">
        <v>89</v>
      </c>
      <c r="G184" s="7">
        <v>1</v>
      </c>
      <c r="H184" s="10"/>
      <c r="I184" s="21">
        <v>1</v>
      </c>
      <c r="J184" s="21"/>
      <c r="K184" s="21"/>
      <c r="L184" s="21"/>
      <c r="M184" s="21"/>
      <c r="N184" s="21"/>
      <c r="O184" s="11"/>
      <c r="P184" s="21"/>
      <c r="Q184" s="21"/>
      <c r="R184" s="21"/>
      <c r="S184" s="21"/>
      <c r="T184" s="21"/>
      <c r="U184" s="22">
        <v>1</v>
      </c>
      <c r="V184" s="80">
        <f t="shared" si="2"/>
        <v>0</v>
      </c>
    </row>
    <row r="185" spans="1:22" ht="12" customHeight="1">
      <c r="A185" s="110">
        <v>181</v>
      </c>
      <c r="B185" s="66" t="s">
        <v>50</v>
      </c>
      <c r="C185" s="6" t="s">
        <v>243</v>
      </c>
      <c r="D185" s="6" t="s">
        <v>248</v>
      </c>
      <c r="E185" s="7" t="s">
        <v>207</v>
      </c>
      <c r="F185" s="47" t="s">
        <v>89</v>
      </c>
      <c r="G185" s="7">
        <v>1</v>
      </c>
      <c r="H185" s="10"/>
      <c r="I185" s="21"/>
      <c r="J185" s="21"/>
      <c r="K185" s="21"/>
      <c r="L185" s="21"/>
      <c r="M185" s="21">
        <v>1</v>
      </c>
      <c r="N185" s="21"/>
      <c r="O185" s="11"/>
      <c r="P185" s="21"/>
      <c r="Q185" s="21"/>
      <c r="R185" s="21"/>
      <c r="S185" s="21"/>
      <c r="T185" s="21"/>
      <c r="U185" s="22">
        <v>1</v>
      </c>
      <c r="V185" s="80">
        <f t="shared" si="2"/>
        <v>1</v>
      </c>
    </row>
    <row r="186" spans="1:22" ht="12" customHeight="1">
      <c r="A186" s="110">
        <v>182</v>
      </c>
      <c r="B186" s="66" t="s">
        <v>50</v>
      </c>
      <c r="C186" s="6" t="s">
        <v>242</v>
      </c>
      <c r="D186" s="6" t="s">
        <v>249</v>
      </c>
      <c r="E186" s="7" t="s">
        <v>208</v>
      </c>
      <c r="F186" s="47" t="s">
        <v>89</v>
      </c>
      <c r="G186" s="7"/>
      <c r="H186" s="10"/>
      <c r="I186" s="21"/>
      <c r="J186" s="21"/>
      <c r="K186" s="21"/>
      <c r="L186" s="21"/>
      <c r="M186" s="21"/>
      <c r="N186" s="21">
        <v>1</v>
      </c>
      <c r="O186" s="11"/>
      <c r="P186" s="21"/>
      <c r="Q186" s="21"/>
      <c r="R186" s="21"/>
      <c r="S186" s="21"/>
      <c r="T186" s="21"/>
      <c r="U186" s="22">
        <v>1</v>
      </c>
      <c r="V186" s="80">
        <f t="shared" si="2"/>
        <v>0</v>
      </c>
    </row>
    <row r="187" spans="1:22" ht="12" customHeight="1">
      <c r="A187" s="110">
        <v>183</v>
      </c>
      <c r="B187" s="66" t="s">
        <v>240</v>
      </c>
      <c r="C187" s="6" t="s">
        <v>243</v>
      </c>
      <c r="D187" s="6" t="s">
        <v>251</v>
      </c>
      <c r="E187" s="7" t="s">
        <v>208</v>
      </c>
      <c r="F187" s="47" t="s">
        <v>89</v>
      </c>
      <c r="G187" s="7">
        <v>1</v>
      </c>
      <c r="H187" s="10"/>
      <c r="I187" s="21">
        <v>1</v>
      </c>
      <c r="J187" s="21"/>
      <c r="K187" s="21"/>
      <c r="L187" s="21"/>
      <c r="M187" s="21"/>
      <c r="N187" s="21"/>
      <c r="O187" s="11"/>
      <c r="P187" s="21"/>
      <c r="Q187" s="21"/>
      <c r="R187" s="21"/>
      <c r="S187" s="21"/>
      <c r="T187" s="21"/>
      <c r="U187" s="22">
        <v>1</v>
      </c>
      <c r="V187" s="80">
        <f t="shared" si="2"/>
        <v>0</v>
      </c>
    </row>
    <row r="188" spans="1:22" ht="12" customHeight="1">
      <c r="A188" s="110">
        <v>184</v>
      </c>
      <c r="B188" s="66" t="s">
        <v>50</v>
      </c>
      <c r="C188" s="6" t="s">
        <v>242</v>
      </c>
      <c r="D188" s="6" t="s">
        <v>251</v>
      </c>
      <c r="E188" s="7" t="s">
        <v>208</v>
      </c>
      <c r="F188" s="47" t="s">
        <v>89</v>
      </c>
      <c r="G188" s="7">
        <v>1</v>
      </c>
      <c r="H188" s="10"/>
      <c r="I188" s="21"/>
      <c r="J188" s="21"/>
      <c r="K188" s="21"/>
      <c r="L188" s="21"/>
      <c r="M188" s="21">
        <v>1</v>
      </c>
      <c r="N188" s="21"/>
      <c r="O188" s="11"/>
      <c r="P188" s="21"/>
      <c r="Q188" s="21"/>
      <c r="R188" s="21"/>
      <c r="S188" s="21"/>
      <c r="T188" s="21"/>
      <c r="U188" s="22">
        <v>1</v>
      </c>
      <c r="V188" s="80">
        <f t="shared" si="2"/>
        <v>1</v>
      </c>
    </row>
    <row r="189" spans="1:22" ht="12" customHeight="1">
      <c r="A189" s="110">
        <v>185</v>
      </c>
      <c r="B189" s="66" t="s">
        <v>294</v>
      </c>
      <c r="C189" s="6" t="s">
        <v>242</v>
      </c>
      <c r="D189" s="6" t="s">
        <v>251</v>
      </c>
      <c r="E189" s="7" t="s">
        <v>208</v>
      </c>
      <c r="F189" s="47" t="s">
        <v>0</v>
      </c>
      <c r="G189" s="7"/>
      <c r="H189" s="10"/>
      <c r="I189" s="21"/>
      <c r="J189" s="21"/>
      <c r="K189" s="21"/>
      <c r="L189" s="21"/>
      <c r="M189" s="21"/>
      <c r="N189" s="21">
        <v>1</v>
      </c>
      <c r="O189" s="11"/>
      <c r="P189" s="21"/>
      <c r="Q189" s="21"/>
      <c r="R189" s="21"/>
      <c r="S189" s="21"/>
      <c r="T189" s="21"/>
      <c r="U189" s="22">
        <v>1</v>
      </c>
      <c r="V189" s="80">
        <f t="shared" si="2"/>
        <v>0</v>
      </c>
    </row>
    <row r="190" spans="1:22" ht="12" customHeight="1">
      <c r="A190" s="110">
        <v>186</v>
      </c>
      <c r="B190" s="66" t="s">
        <v>294</v>
      </c>
      <c r="C190" s="6" t="s">
        <v>242</v>
      </c>
      <c r="D190" s="6" t="s">
        <v>249</v>
      </c>
      <c r="E190" s="7" t="s">
        <v>208</v>
      </c>
      <c r="F190" s="47" t="s">
        <v>0</v>
      </c>
      <c r="G190" s="7"/>
      <c r="H190" s="10"/>
      <c r="I190" s="21"/>
      <c r="J190" s="21"/>
      <c r="K190" s="21"/>
      <c r="L190" s="21"/>
      <c r="M190" s="21"/>
      <c r="N190" s="21">
        <v>1</v>
      </c>
      <c r="O190" s="11"/>
      <c r="P190" s="21"/>
      <c r="Q190" s="21"/>
      <c r="R190" s="21"/>
      <c r="S190" s="21"/>
      <c r="T190" s="21"/>
      <c r="U190" s="22">
        <v>1</v>
      </c>
      <c r="V190" s="80">
        <f t="shared" si="2"/>
        <v>0</v>
      </c>
    </row>
    <row r="191" spans="1:22" ht="12" customHeight="1">
      <c r="A191" s="110">
        <v>187</v>
      </c>
      <c r="B191" s="66" t="s">
        <v>294</v>
      </c>
      <c r="C191" s="6" t="s">
        <v>242</v>
      </c>
      <c r="D191" s="6" t="s">
        <v>250</v>
      </c>
      <c r="E191" s="7" t="s">
        <v>208</v>
      </c>
      <c r="F191" s="47" t="s">
        <v>90</v>
      </c>
      <c r="G191" s="7">
        <v>1</v>
      </c>
      <c r="H191" s="10"/>
      <c r="I191" s="21"/>
      <c r="J191" s="21"/>
      <c r="K191" s="21"/>
      <c r="L191" s="21"/>
      <c r="M191" s="21">
        <v>1</v>
      </c>
      <c r="N191" s="21"/>
      <c r="O191" s="11"/>
      <c r="P191" s="21"/>
      <c r="Q191" s="21"/>
      <c r="R191" s="21"/>
      <c r="S191" s="21"/>
      <c r="T191" s="21"/>
      <c r="U191" s="22">
        <v>1</v>
      </c>
      <c r="V191" s="80">
        <f t="shared" si="2"/>
        <v>1</v>
      </c>
    </row>
    <row r="192" spans="1:22" ht="12" customHeight="1">
      <c r="A192" s="110">
        <v>188</v>
      </c>
      <c r="B192" s="66" t="s">
        <v>240</v>
      </c>
      <c r="C192" s="6" t="s">
        <v>243</v>
      </c>
      <c r="D192" s="6" t="s">
        <v>253</v>
      </c>
      <c r="E192" s="7" t="s">
        <v>207</v>
      </c>
      <c r="F192" s="47" t="s">
        <v>89</v>
      </c>
      <c r="G192" s="7">
        <v>1</v>
      </c>
      <c r="H192" s="10"/>
      <c r="I192" s="21">
        <v>1</v>
      </c>
      <c r="J192" s="21"/>
      <c r="K192" s="21"/>
      <c r="L192" s="21"/>
      <c r="M192" s="21"/>
      <c r="N192" s="21"/>
      <c r="O192" s="11"/>
      <c r="P192" s="21"/>
      <c r="Q192" s="21"/>
      <c r="R192" s="21"/>
      <c r="S192" s="21"/>
      <c r="T192" s="21"/>
      <c r="U192" s="22">
        <v>1</v>
      </c>
      <c r="V192" s="80">
        <f t="shared" si="2"/>
        <v>0</v>
      </c>
    </row>
    <row r="193" spans="1:22" ht="12" customHeight="1">
      <c r="A193" s="110">
        <v>189</v>
      </c>
      <c r="B193" s="66" t="s">
        <v>240</v>
      </c>
      <c r="C193" s="6" t="s">
        <v>244</v>
      </c>
      <c r="D193" s="6" t="s">
        <v>253</v>
      </c>
      <c r="E193" s="7" t="s">
        <v>207</v>
      </c>
      <c r="F193" s="47" t="s">
        <v>89</v>
      </c>
      <c r="G193" s="7">
        <v>1</v>
      </c>
      <c r="H193" s="10"/>
      <c r="I193" s="21">
        <v>1</v>
      </c>
      <c r="J193" s="21"/>
      <c r="K193" s="21"/>
      <c r="L193" s="21"/>
      <c r="M193" s="21"/>
      <c r="N193" s="21"/>
      <c r="O193" s="11"/>
      <c r="P193" s="21"/>
      <c r="Q193" s="21"/>
      <c r="R193" s="21"/>
      <c r="S193" s="21"/>
      <c r="T193" s="21"/>
      <c r="U193" s="22">
        <v>1</v>
      </c>
      <c r="V193" s="80">
        <f t="shared" si="2"/>
        <v>0</v>
      </c>
    </row>
    <row r="194" spans="1:22" ht="12" customHeight="1">
      <c r="A194" s="110">
        <v>190</v>
      </c>
      <c r="B194" s="66" t="s">
        <v>294</v>
      </c>
      <c r="C194" s="6" t="s">
        <v>242</v>
      </c>
      <c r="D194" s="6" t="s">
        <v>251</v>
      </c>
      <c r="E194" s="7" t="s">
        <v>207</v>
      </c>
      <c r="F194" s="47" t="s">
        <v>0</v>
      </c>
      <c r="G194" s="7">
        <v>1</v>
      </c>
      <c r="H194" s="10">
        <v>1</v>
      </c>
      <c r="I194" s="21"/>
      <c r="J194" s="21"/>
      <c r="K194" s="21"/>
      <c r="L194" s="21"/>
      <c r="M194" s="21"/>
      <c r="N194" s="21"/>
      <c r="O194" s="11"/>
      <c r="P194" s="21"/>
      <c r="Q194" s="21"/>
      <c r="R194" s="21"/>
      <c r="S194" s="21"/>
      <c r="T194" s="21"/>
      <c r="U194" s="22">
        <v>1</v>
      </c>
      <c r="V194" s="80">
        <f t="shared" si="2"/>
        <v>0</v>
      </c>
    </row>
    <row r="195" spans="1:22" ht="12" customHeight="1">
      <c r="A195" s="110">
        <v>191</v>
      </c>
      <c r="B195" s="66" t="s">
        <v>240</v>
      </c>
      <c r="C195" s="6" t="s">
        <v>243</v>
      </c>
      <c r="D195" s="6" t="s">
        <v>251</v>
      </c>
      <c r="E195" s="7" t="s">
        <v>207</v>
      </c>
      <c r="F195" s="47" t="s">
        <v>89</v>
      </c>
      <c r="G195" s="7">
        <v>1</v>
      </c>
      <c r="H195" s="10"/>
      <c r="I195" s="21">
        <v>1</v>
      </c>
      <c r="J195" s="21"/>
      <c r="K195" s="21"/>
      <c r="L195" s="21"/>
      <c r="M195" s="21"/>
      <c r="N195" s="21"/>
      <c r="O195" s="11"/>
      <c r="P195" s="21"/>
      <c r="Q195" s="21"/>
      <c r="R195" s="21"/>
      <c r="S195" s="21"/>
      <c r="T195" s="21"/>
      <c r="U195" s="22">
        <v>1</v>
      </c>
      <c r="V195" s="80">
        <f t="shared" si="2"/>
        <v>0</v>
      </c>
    </row>
    <row r="196" spans="1:22" ht="12" customHeight="1">
      <c r="A196" s="110">
        <v>192</v>
      </c>
      <c r="B196" s="66" t="s">
        <v>240</v>
      </c>
      <c r="C196" s="6" t="s">
        <v>243</v>
      </c>
      <c r="D196" s="6" t="s">
        <v>251</v>
      </c>
      <c r="E196" s="7" t="s">
        <v>207</v>
      </c>
      <c r="F196" s="47" t="s">
        <v>89</v>
      </c>
      <c r="G196" s="7">
        <v>1</v>
      </c>
      <c r="H196" s="10"/>
      <c r="I196" s="21">
        <v>1</v>
      </c>
      <c r="J196" s="21"/>
      <c r="K196" s="21"/>
      <c r="L196" s="21"/>
      <c r="M196" s="21"/>
      <c r="N196" s="21"/>
      <c r="O196" s="11"/>
      <c r="P196" s="21"/>
      <c r="Q196" s="21"/>
      <c r="R196" s="21"/>
      <c r="S196" s="21"/>
      <c r="T196" s="21"/>
      <c r="U196" s="22">
        <v>1</v>
      </c>
      <c r="V196" s="80">
        <f t="shared" si="2"/>
        <v>0</v>
      </c>
    </row>
    <row r="197" spans="1:22" ht="12" customHeight="1">
      <c r="A197" s="110">
        <v>193</v>
      </c>
      <c r="B197" s="66" t="s">
        <v>294</v>
      </c>
      <c r="C197" s="6" t="s">
        <v>242</v>
      </c>
      <c r="D197" s="6" t="s">
        <v>250</v>
      </c>
      <c r="E197" s="7" t="s">
        <v>207</v>
      </c>
      <c r="F197" s="47" t="s">
        <v>0</v>
      </c>
      <c r="G197" s="7"/>
      <c r="H197" s="10"/>
      <c r="I197" s="21"/>
      <c r="J197" s="21"/>
      <c r="K197" s="21"/>
      <c r="L197" s="21"/>
      <c r="M197" s="21"/>
      <c r="N197" s="21">
        <v>1</v>
      </c>
      <c r="O197" s="11"/>
      <c r="P197" s="21"/>
      <c r="Q197" s="21"/>
      <c r="R197" s="21"/>
      <c r="S197" s="21"/>
      <c r="T197" s="21"/>
      <c r="U197" s="22">
        <v>1</v>
      </c>
      <c r="V197" s="80">
        <f t="shared" si="2"/>
        <v>0</v>
      </c>
    </row>
    <row r="198" spans="1:22" ht="12" customHeight="1">
      <c r="A198" s="110">
        <v>194</v>
      </c>
      <c r="B198" s="66" t="s">
        <v>240</v>
      </c>
      <c r="C198" s="6" t="s">
        <v>243</v>
      </c>
      <c r="D198" s="6" t="s">
        <v>251</v>
      </c>
      <c r="E198" s="7" t="s">
        <v>207</v>
      </c>
      <c r="F198" s="47" t="s">
        <v>89</v>
      </c>
      <c r="G198" s="7">
        <v>1</v>
      </c>
      <c r="H198" s="10"/>
      <c r="I198" s="21">
        <v>1</v>
      </c>
      <c r="J198" s="21"/>
      <c r="K198" s="21"/>
      <c r="L198" s="21"/>
      <c r="M198" s="21"/>
      <c r="N198" s="21"/>
      <c r="O198" s="11"/>
      <c r="P198" s="21"/>
      <c r="Q198" s="21"/>
      <c r="R198" s="21"/>
      <c r="S198" s="21"/>
      <c r="T198" s="21"/>
      <c r="U198" s="22">
        <v>1</v>
      </c>
      <c r="V198" s="80">
        <f t="shared" ref="V198:V254" si="3">IF(OR(M198=1,T198=1),1,0)</f>
        <v>0</v>
      </c>
    </row>
    <row r="199" spans="1:22" ht="12" customHeight="1">
      <c r="A199" s="110">
        <v>195</v>
      </c>
      <c r="B199" s="66" t="s">
        <v>240</v>
      </c>
      <c r="C199" s="6" t="s">
        <v>243</v>
      </c>
      <c r="D199" s="6" t="s">
        <v>250</v>
      </c>
      <c r="E199" s="7" t="s">
        <v>208</v>
      </c>
      <c r="F199" s="47" t="s">
        <v>89</v>
      </c>
      <c r="G199" s="7">
        <v>1</v>
      </c>
      <c r="H199" s="10"/>
      <c r="I199" s="21">
        <v>1</v>
      </c>
      <c r="J199" s="21"/>
      <c r="K199" s="21"/>
      <c r="L199" s="21"/>
      <c r="M199" s="21"/>
      <c r="N199" s="21"/>
      <c r="O199" s="11"/>
      <c r="P199" s="21"/>
      <c r="Q199" s="21"/>
      <c r="R199" s="21"/>
      <c r="S199" s="21"/>
      <c r="T199" s="21"/>
      <c r="U199" s="22">
        <v>1</v>
      </c>
      <c r="V199" s="80">
        <f t="shared" si="3"/>
        <v>0</v>
      </c>
    </row>
    <row r="200" spans="1:22" ht="12" customHeight="1">
      <c r="A200" s="110">
        <v>196</v>
      </c>
      <c r="B200" s="66" t="s">
        <v>235</v>
      </c>
      <c r="C200" s="6" t="s">
        <v>243</v>
      </c>
      <c r="D200" s="6" t="s">
        <v>252</v>
      </c>
      <c r="E200" s="7" t="s">
        <v>208</v>
      </c>
      <c r="F200" s="47" t="s">
        <v>89</v>
      </c>
      <c r="G200" s="7">
        <v>1</v>
      </c>
      <c r="H200" s="10"/>
      <c r="I200" s="21"/>
      <c r="J200" s="21">
        <v>1</v>
      </c>
      <c r="K200" s="21"/>
      <c r="L200" s="21"/>
      <c r="M200" s="21"/>
      <c r="N200" s="21"/>
      <c r="O200" s="11"/>
      <c r="P200" s="21"/>
      <c r="Q200" s="21">
        <v>1</v>
      </c>
      <c r="R200" s="21"/>
      <c r="S200" s="21"/>
      <c r="T200" s="21"/>
      <c r="U200" s="22"/>
      <c r="V200" s="80">
        <f t="shared" si="3"/>
        <v>0</v>
      </c>
    </row>
    <row r="201" spans="1:22" ht="12" customHeight="1">
      <c r="A201" s="110">
        <v>197</v>
      </c>
      <c r="B201" s="66" t="s">
        <v>235</v>
      </c>
      <c r="C201" s="6" t="s">
        <v>243</v>
      </c>
      <c r="D201" s="6" t="s">
        <v>253</v>
      </c>
      <c r="E201" s="7" t="s">
        <v>208</v>
      </c>
      <c r="F201" s="47" t="s">
        <v>0</v>
      </c>
      <c r="G201" s="7">
        <v>1</v>
      </c>
      <c r="H201" s="10"/>
      <c r="I201" s="21"/>
      <c r="J201" s="21"/>
      <c r="K201" s="21"/>
      <c r="L201" s="21"/>
      <c r="M201" s="21">
        <v>1</v>
      </c>
      <c r="N201" s="21"/>
      <c r="O201" s="11"/>
      <c r="P201" s="21"/>
      <c r="Q201" s="21"/>
      <c r="R201" s="21"/>
      <c r="S201" s="21"/>
      <c r="T201" s="21"/>
      <c r="U201" s="22">
        <v>1</v>
      </c>
      <c r="V201" s="80">
        <f t="shared" si="3"/>
        <v>1</v>
      </c>
    </row>
    <row r="202" spans="1:22" ht="12" customHeight="1">
      <c r="A202" s="110">
        <v>198</v>
      </c>
      <c r="B202" s="66" t="s">
        <v>238</v>
      </c>
      <c r="C202" s="6" t="s">
        <v>245</v>
      </c>
      <c r="D202" s="6" t="s">
        <v>250</v>
      </c>
      <c r="E202" s="7" t="s">
        <v>207</v>
      </c>
      <c r="F202" s="47" t="s">
        <v>0</v>
      </c>
      <c r="G202" s="7">
        <v>1</v>
      </c>
      <c r="H202" s="10">
        <v>1</v>
      </c>
      <c r="I202" s="21"/>
      <c r="J202" s="21"/>
      <c r="K202" s="21"/>
      <c r="L202" s="21"/>
      <c r="M202" s="21"/>
      <c r="N202" s="21"/>
      <c r="O202" s="11"/>
      <c r="P202" s="21"/>
      <c r="Q202" s="21"/>
      <c r="R202" s="21"/>
      <c r="S202" s="21"/>
      <c r="T202" s="21"/>
      <c r="U202" s="22">
        <v>1</v>
      </c>
      <c r="V202" s="80">
        <f t="shared" si="3"/>
        <v>0</v>
      </c>
    </row>
    <row r="203" spans="1:22" ht="12" customHeight="1">
      <c r="A203" s="110">
        <v>199</v>
      </c>
      <c r="B203" s="66" t="s">
        <v>240</v>
      </c>
      <c r="C203" s="6" t="s">
        <v>244</v>
      </c>
      <c r="D203" s="6" t="s">
        <v>251</v>
      </c>
      <c r="E203" s="7" t="s">
        <v>207</v>
      </c>
      <c r="F203" s="47" t="s">
        <v>89</v>
      </c>
      <c r="G203" s="7"/>
      <c r="H203" s="10"/>
      <c r="I203" s="21"/>
      <c r="J203" s="21"/>
      <c r="K203" s="21"/>
      <c r="L203" s="21"/>
      <c r="M203" s="21"/>
      <c r="N203" s="21">
        <v>1</v>
      </c>
      <c r="O203" s="11"/>
      <c r="P203" s="21"/>
      <c r="Q203" s="21"/>
      <c r="R203" s="21"/>
      <c r="S203" s="21"/>
      <c r="T203" s="21"/>
      <c r="U203" s="22">
        <v>1</v>
      </c>
      <c r="V203" s="80">
        <f t="shared" si="3"/>
        <v>0</v>
      </c>
    </row>
    <row r="204" spans="1:22" ht="12" customHeight="1">
      <c r="A204" s="110">
        <v>200</v>
      </c>
      <c r="B204" s="66" t="s">
        <v>294</v>
      </c>
      <c r="C204" s="6" t="s">
        <v>243</v>
      </c>
      <c r="D204" s="6" t="s">
        <v>250</v>
      </c>
      <c r="E204" s="7" t="s">
        <v>208</v>
      </c>
      <c r="F204" s="47" t="s">
        <v>0</v>
      </c>
      <c r="G204" s="7">
        <v>1</v>
      </c>
      <c r="H204" s="10"/>
      <c r="I204" s="21"/>
      <c r="J204" s="21"/>
      <c r="K204" s="21"/>
      <c r="L204" s="21">
        <v>1</v>
      </c>
      <c r="M204" s="21"/>
      <c r="N204" s="21"/>
      <c r="O204" s="11"/>
      <c r="P204" s="21"/>
      <c r="Q204" s="21"/>
      <c r="R204" s="21">
        <v>1</v>
      </c>
      <c r="S204" s="21"/>
      <c r="T204" s="21"/>
      <c r="U204" s="22"/>
      <c r="V204" s="80">
        <f t="shared" si="3"/>
        <v>0</v>
      </c>
    </row>
    <row r="205" spans="1:22" ht="12" customHeight="1">
      <c r="A205" s="110">
        <v>201</v>
      </c>
      <c r="B205" s="66" t="s">
        <v>238</v>
      </c>
      <c r="C205" s="6" t="s">
        <v>245</v>
      </c>
      <c r="D205" s="6" t="s">
        <v>249</v>
      </c>
      <c r="E205" s="7" t="s">
        <v>209</v>
      </c>
      <c r="F205" s="47" t="s">
        <v>90</v>
      </c>
      <c r="G205" s="7">
        <v>1</v>
      </c>
      <c r="H205" s="10"/>
      <c r="I205" s="21"/>
      <c r="J205" s="21"/>
      <c r="K205" s="21"/>
      <c r="L205" s="21"/>
      <c r="M205" s="21"/>
      <c r="N205" s="21">
        <v>1</v>
      </c>
      <c r="O205" s="11"/>
      <c r="P205" s="21"/>
      <c r="Q205" s="21">
        <v>1</v>
      </c>
      <c r="R205" s="21"/>
      <c r="S205" s="21"/>
      <c r="T205" s="21"/>
      <c r="U205" s="22"/>
      <c r="V205" s="80">
        <f t="shared" si="3"/>
        <v>0</v>
      </c>
    </row>
    <row r="206" spans="1:22" ht="12" customHeight="1">
      <c r="A206" s="110">
        <v>202</v>
      </c>
      <c r="B206" s="66" t="s">
        <v>238</v>
      </c>
      <c r="C206" s="6" t="s">
        <v>243</v>
      </c>
      <c r="D206" s="6" t="s">
        <v>248</v>
      </c>
      <c r="E206" s="7" t="s">
        <v>209</v>
      </c>
      <c r="F206" s="47" t="s">
        <v>0</v>
      </c>
      <c r="G206" s="7">
        <v>1</v>
      </c>
      <c r="H206" s="10"/>
      <c r="I206" s="21"/>
      <c r="J206" s="21">
        <v>1</v>
      </c>
      <c r="K206" s="21"/>
      <c r="L206" s="21"/>
      <c r="M206" s="21"/>
      <c r="N206" s="21"/>
      <c r="O206" s="11"/>
      <c r="P206" s="21"/>
      <c r="Q206" s="21"/>
      <c r="R206" s="21"/>
      <c r="S206" s="21"/>
      <c r="T206" s="21"/>
      <c r="U206" s="22">
        <v>1</v>
      </c>
      <c r="V206" s="80">
        <f t="shared" si="3"/>
        <v>0</v>
      </c>
    </row>
    <row r="207" spans="1:22" ht="12" customHeight="1">
      <c r="A207" s="110">
        <v>203</v>
      </c>
      <c r="B207" s="66" t="s">
        <v>239</v>
      </c>
      <c r="C207" s="6" t="s">
        <v>243</v>
      </c>
      <c r="D207" s="6" t="s">
        <v>248</v>
      </c>
      <c r="E207" s="7" t="s">
        <v>209</v>
      </c>
      <c r="F207" s="47" t="s">
        <v>0</v>
      </c>
      <c r="G207" s="7">
        <v>1</v>
      </c>
      <c r="H207" s="10"/>
      <c r="I207" s="21"/>
      <c r="J207" s="21"/>
      <c r="K207" s="21"/>
      <c r="L207" s="21"/>
      <c r="M207" s="21">
        <v>1</v>
      </c>
      <c r="N207" s="21"/>
      <c r="O207" s="11"/>
      <c r="P207" s="21"/>
      <c r="Q207" s="21"/>
      <c r="R207" s="21"/>
      <c r="S207" s="21"/>
      <c r="T207" s="21"/>
      <c r="U207" s="22">
        <v>1</v>
      </c>
      <c r="V207" s="80">
        <f t="shared" si="3"/>
        <v>1</v>
      </c>
    </row>
    <row r="208" spans="1:22" ht="12" customHeight="1">
      <c r="A208" s="110">
        <v>204</v>
      </c>
      <c r="B208" s="66" t="s">
        <v>239</v>
      </c>
      <c r="C208" s="6" t="s">
        <v>243</v>
      </c>
      <c r="D208" s="6" t="s">
        <v>252</v>
      </c>
      <c r="E208" s="7" t="s">
        <v>209</v>
      </c>
      <c r="F208" s="47" t="s">
        <v>0</v>
      </c>
      <c r="G208" s="7"/>
      <c r="H208" s="10"/>
      <c r="I208" s="21"/>
      <c r="J208" s="21"/>
      <c r="K208" s="21"/>
      <c r="L208" s="21"/>
      <c r="M208" s="21"/>
      <c r="N208" s="21">
        <v>1</v>
      </c>
      <c r="O208" s="11"/>
      <c r="P208" s="21"/>
      <c r="Q208" s="21"/>
      <c r="R208" s="21"/>
      <c r="S208" s="21"/>
      <c r="T208" s="21"/>
      <c r="U208" s="22">
        <v>1</v>
      </c>
      <c r="V208" s="80">
        <f t="shared" si="3"/>
        <v>0</v>
      </c>
    </row>
    <row r="209" spans="1:22" ht="12" customHeight="1">
      <c r="A209" s="110">
        <v>205</v>
      </c>
      <c r="B209" s="66" t="s">
        <v>294</v>
      </c>
      <c r="C209" s="6" t="s">
        <v>242</v>
      </c>
      <c r="D209" s="6" t="s">
        <v>248</v>
      </c>
      <c r="E209" s="7" t="s">
        <v>209</v>
      </c>
      <c r="F209" s="47" t="s">
        <v>89</v>
      </c>
      <c r="G209" s="7"/>
      <c r="H209" s="10"/>
      <c r="I209" s="21"/>
      <c r="J209" s="21"/>
      <c r="K209" s="21"/>
      <c r="L209" s="21"/>
      <c r="M209" s="21"/>
      <c r="N209" s="21">
        <v>1</v>
      </c>
      <c r="O209" s="11"/>
      <c r="P209" s="21"/>
      <c r="Q209" s="21"/>
      <c r="R209" s="21"/>
      <c r="S209" s="21"/>
      <c r="T209" s="21"/>
      <c r="U209" s="22">
        <v>1</v>
      </c>
      <c r="V209" s="80">
        <f t="shared" si="3"/>
        <v>0</v>
      </c>
    </row>
    <row r="210" spans="1:22" ht="12" customHeight="1">
      <c r="A210" s="110">
        <v>206</v>
      </c>
      <c r="B210" s="66" t="s">
        <v>239</v>
      </c>
      <c r="C210" s="6" t="s">
        <v>243</v>
      </c>
      <c r="D210" s="6" t="s">
        <v>248</v>
      </c>
      <c r="E210" s="7" t="s">
        <v>209</v>
      </c>
      <c r="F210" s="47" t="s">
        <v>0</v>
      </c>
      <c r="G210" s="7"/>
      <c r="H210" s="10"/>
      <c r="I210" s="21"/>
      <c r="J210" s="21"/>
      <c r="K210" s="21"/>
      <c r="L210" s="21"/>
      <c r="M210" s="21"/>
      <c r="N210" s="21">
        <v>1</v>
      </c>
      <c r="O210" s="11"/>
      <c r="P210" s="21"/>
      <c r="Q210" s="21"/>
      <c r="R210" s="21"/>
      <c r="S210" s="21"/>
      <c r="T210" s="21"/>
      <c r="U210" s="22">
        <v>1</v>
      </c>
      <c r="V210" s="80">
        <f t="shared" si="3"/>
        <v>0</v>
      </c>
    </row>
    <row r="211" spans="1:22" ht="12" customHeight="1">
      <c r="A211" s="110">
        <v>207</v>
      </c>
      <c r="B211" s="66" t="s">
        <v>240</v>
      </c>
      <c r="C211" s="6" t="s">
        <v>244</v>
      </c>
      <c r="D211" s="6" t="s">
        <v>250</v>
      </c>
      <c r="E211" s="7" t="s">
        <v>209</v>
      </c>
      <c r="F211" s="47" t="s">
        <v>89</v>
      </c>
      <c r="G211" s="7">
        <v>1</v>
      </c>
      <c r="H211" s="10"/>
      <c r="I211" s="21">
        <v>1</v>
      </c>
      <c r="J211" s="21"/>
      <c r="K211" s="21"/>
      <c r="L211" s="21"/>
      <c r="M211" s="21"/>
      <c r="N211" s="21"/>
      <c r="O211" s="11"/>
      <c r="P211" s="21"/>
      <c r="Q211" s="21"/>
      <c r="R211" s="21"/>
      <c r="S211" s="21"/>
      <c r="T211" s="21"/>
      <c r="U211" s="22">
        <v>1</v>
      </c>
      <c r="V211" s="80">
        <f t="shared" si="3"/>
        <v>0</v>
      </c>
    </row>
    <row r="212" spans="1:22" ht="12" customHeight="1">
      <c r="A212" s="110">
        <v>208</v>
      </c>
      <c r="B212" s="66" t="s">
        <v>235</v>
      </c>
      <c r="C212" s="47" t="s">
        <v>245</v>
      </c>
      <c r="D212" s="47" t="s">
        <v>247</v>
      </c>
      <c r="E212" s="47" t="s">
        <v>209</v>
      </c>
      <c r="F212" s="47" t="s">
        <v>0</v>
      </c>
      <c r="G212" s="7">
        <v>1</v>
      </c>
      <c r="H212" s="10"/>
      <c r="I212" s="21"/>
      <c r="J212" s="21"/>
      <c r="K212" s="21"/>
      <c r="L212" s="21"/>
      <c r="M212" s="21"/>
      <c r="N212" s="21">
        <v>1</v>
      </c>
      <c r="O212" s="11"/>
      <c r="P212" s="21"/>
      <c r="Q212" s="21"/>
      <c r="R212" s="21"/>
      <c r="S212" s="21"/>
      <c r="T212" s="21"/>
      <c r="U212" s="22">
        <v>1</v>
      </c>
      <c r="V212" s="80">
        <f t="shared" si="3"/>
        <v>0</v>
      </c>
    </row>
    <row r="213" spans="1:22" ht="12" customHeight="1">
      <c r="A213" s="110">
        <v>209</v>
      </c>
      <c r="B213" s="66" t="s">
        <v>235</v>
      </c>
      <c r="C213" s="47" t="s">
        <v>244</v>
      </c>
      <c r="D213" s="47" t="s">
        <v>250</v>
      </c>
      <c r="E213" s="47" t="s">
        <v>209</v>
      </c>
      <c r="F213" s="47" t="s">
        <v>89</v>
      </c>
      <c r="G213" s="7">
        <v>1</v>
      </c>
      <c r="H213" s="10"/>
      <c r="I213" s="21"/>
      <c r="J213" s="21"/>
      <c r="K213" s="21"/>
      <c r="L213" s="21"/>
      <c r="M213" s="21">
        <v>1</v>
      </c>
      <c r="N213" s="21"/>
      <c r="O213" s="11"/>
      <c r="P213" s="21"/>
      <c r="Q213" s="21"/>
      <c r="R213" s="21"/>
      <c r="S213" s="21"/>
      <c r="T213" s="21"/>
      <c r="U213" s="22">
        <v>1</v>
      </c>
      <c r="V213" s="80">
        <f t="shared" si="3"/>
        <v>1</v>
      </c>
    </row>
    <row r="214" spans="1:22" ht="12" customHeight="1">
      <c r="A214" s="110">
        <v>210</v>
      </c>
      <c r="B214" s="66" t="s">
        <v>235</v>
      </c>
      <c r="C214" s="6" t="s">
        <v>244</v>
      </c>
      <c r="D214" s="6" t="s">
        <v>247</v>
      </c>
      <c r="E214" s="7" t="s">
        <v>209</v>
      </c>
      <c r="F214" s="47" t="s">
        <v>89</v>
      </c>
      <c r="G214" s="7">
        <v>1</v>
      </c>
      <c r="H214" s="10"/>
      <c r="I214" s="21"/>
      <c r="J214" s="21"/>
      <c r="K214" s="21"/>
      <c r="L214" s="21"/>
      <c r="M214" s="21">
        <v>1</v>
      </c>
      <c r="N214" s="21"/>
      <c r="O214" s="11"/>
      <c r="P214" s="21"/>
      <c r="Q214" s="21"/>
      <c r="R214" s="21"/>
      <c r="S214" s="21"/>
      <c r="T214" s="21"/>
      <c r="U214" s="22">
        <v>1</v>
      </c>
      <c r="V214" s="80">
        <f t="shared" si="3"/>
        <v>1</v>
      </c>
    </row>
    <row r="215" spans="1:22" ht="12" customHeight="1">
      <c r="A215" s="110">
        <v>211</v>
      </c>
      <c r="B215" s="66" t="s">
        <v>238</v>
      </c>
      <c r="C215" s="6" t="s">
        <v>243</v>
      </c>
      <c r="D215" s="6" t="s">
        <v>253</v>
      </c>
      <c r="E215" s="7" t="s">
        <v>209</v>
      </c>
      <c r="F215" s="47" t="s">
        <v>0</v>
      </c>
      <c r="G215" s="7">
        <v>1</v>
      </c>
      <c r="H215" s="10"/>
      <c r="I215" s="21">
        <v>1</v>
      </c>
      <c r="J215" s="21"/>
      <c r="K215" s="21"/>
      <c r="L215" s="21"/>
      <c r="M215" s="21"/>
      <c r="N215" s="21"/>
      <c r="O215" s="11"/>
      <c r="P215" s="21"/>
      <c r="Q215" s="21"/>
      <c r="R215" s="21">
        <v>1</v>
      </c>
      <c r="S215" s="21"/>
      <c r="T215" s="21"/>
      <c r="U215" s="22"/>
      <c r="V215" s="80">
        <f t="shared" si="3"/>
        <v>0</v>
      </c>
    </row>
    <row r="216" spans="1:22" ht="12" customHeight="1">
      <c r="A216" s="110">
        <v>212</v>
      </c>
      <c r="B216" s="66" t="s">
        <v>235</v>
      </c>
      <c r="C216" s="6" t="s">
        <v>244</v>
      </c>
      <c r="D216" s="6" t="s">
        <v>247</v>
      </c>
      <c r="E216" s="7" t="s">
        <v>209</v>
      </c>
      <c r="F216" s="47" t="s">
        <v>0</v>
      </c>
      <c r="G216" s="7"/>
      <c r="H216" s="10"/>
      <c r="I216" s="21"/>
      <c r="J216" s="21"/>
      <c r="K216" s="21"/>
      <c r="L216" s="21"/>
      <c r="M216" s="21"/>
      <c r="N216" s="21">
        <v>1</v>
      </c>
      <c r="O216" s="11"/>
      <c r="P216" s="21"/>
      <c r="Q216" s="21"/>
      <c r="R216" s="21"/>
      <c r="S216" s="21"/>
      <c r="T216" s="21"/>
      <c r="U216" s="22">
        <v>1</v>
      </c>
      <c r="V216" s="80">
        <f t="shared" si="3"/>
        <v>0</v>
      </c>
    </row>
    <row r="217" spans="1:22" ht="12" customHeight="1">
      <c r="A217" s="110">
        <v>213</v>
      </c>
      <c r="B217" s="66" t="s">
        <v>240</v>
      </c>
      <c r="C217" s="6" t="s">
        <v>244</v>
      </c>
      <c r="D217" s="6" t="s">
        <v>249</v>
      </c>
      <c r="E217" s="7" t="s">
        <v>209</v>
      </c>
      <c r="F217" s="47" t="s">
        <v>0</v>
      </c>
      <c r="G217" s="7">
        <v>1</v>
      </c>
      <c r="H217" s="10"/>
      <c r="I217" s="21">
        <v>1</v>
      </c>
      <c r="J217" s="21"/>
      <c r="K217" s="21"/>
      <c r="L217" s="21"/>
      <c r="M217" s="21"/>
      <c r="N217" s="21"/>
      <c r="O217" s="11"/>
      <c r="P217" s="21"/>
      <c r="Q217" s="21"/>
      <c r="R217" s="21"/>
      <c r="S217" s="21"/>
      <c r="T217" s="21"/>
      <c r="U217" s="22">
        <v>1</v>
      </c>
      <c r="V217" s="80">
        <f t="shared" si="3"/>
        <v>0</v>
      </c>
    </row>
    <row r="218" spans="1:22" ht="12" customHeight="1">
      <c r="A218" s="110">
        <v>214</v>
      </c>
      <c r="B218" s="66" t="s">
        <v>235</v>
      </c>
      <c r="C218" s="6" t="s">
        <v>243</v>
      </c>
      <c r="D218" s="6" t="s">
        <v>252</v>
      </c>
      <c r="E218" s="7" t="s">
        <v>209</v>
      </c>
      <c r="F218" s="47" t="s">
        <v>89</v>
      </c>
      <c r="G218" s="7">
        <v>1</v>
      </c>
      <c r="H218" s="10"/>
      <c r="I218" s="21"/>
      <c r="J218" s="21">
        <v>1</v>
      </c>
      <c r="K218" s="21"/>
      <c r="L218" s="21"/>
      <c r="M218" s="21"/>
      <c r="N218" s="21"/>
      <c r="O218" s="11"/>
      <c r="P218" s="21"/>
      <c r="Q218" s="21">
        <v>1</v>
      </c>
      <c r="R218" s="21"/>
      <c r="S218" s="21"/>
      <c r="T218" s="21"/>
      <c r="U218" s="22"/>
      <c r="V218" s="80">
        <f t="shared" si="3"/>
        <v>0</v>
      </c>
    </row>
    <row r="219" spans="1:22" ht="12" customHeight="1">
      <c r="A219" s="110">
        <v>215</v>
      </c>
      <c r="B219" s="66" t="s">
        <v>235</v>
      </c>
      <c r="C219" s="6" t="s">
        <v>245</v>
      </c>
      <c r="D219" s="6" t="s">
        <v>247</v>
      </c>
      <c r="E219" s="7" t="s">
        <v>208</v>
      </c>
      <c r="F219" s="47" t="s">
        <v>89</v>
      </c>
      <c r="G219" s="7">
        <v>1</v>
      </c>
      <c r="H219" s="10"/>
      <c r="I219" s="21">
        <v>1</v>
      </c>
      <c r="J219" s="21"/>
      <c r="K219" s="21"/>
      <c r="L219" s="21"/>
      <c r="M219" s="21"/>
      <c r="N219" s="21"/>
      <c r="O219" s="11"/>
      <c r="P219" s="21"/>
      <c r="Q219" s="21"/>
      <c r="R219" s="21"/>
      <c r="S219" s="21"/>
      <c r="T219" s="21"/>
      <c r="U219" s="22">
        <v>1</v>
      </c>
      <c r="V219" s="80">
        <f t="shared" si="3"/>
        <v>0</v>
      </c>
    </row>
    <row r="220" spans="1:22" ht="12" customHeight="1">
      <c r="A220" s="110">
        <v>216</v>
      </c>
      <c r="B220" s="66" t="s">
        <v>235</v>
      </c>
      <c r="C220" s="6" t="s">
        <v>244</v>
      </c>
      <c r="D220" s="6" t="s">
        <v>247</v>
      </c>
      <c r="E220" s="7" t="s">
        <v>208</v>
      </c>
      <c r="F220" s="47" t="s">
        <v>0</v>
      </c>
      <c r="G220" s="7">
        <v>1</v>
      </c>
      <c r="H220" s="10"/>
      <c r="I220" s="21">
        <v>1</v>
      </c>
      <c r="J220" s="21"/>
      <c r="K220" s="21"/>
      <c r="L220" s="21"/>
      <c r="M220" s="21"/>
      <c r="N220" s="21"/>
      <c r="O220" s="11"/>
      <c r="P220" s="21"/>
      <c r="Q220" s="21"/>
      <c r="R220" s="21"/>
      <c r="S220" s="21"/>
      <c r="T220" s="21"/>
      <c r="U220" s="22">
        <v>1</v>
      </c>
      <c r="V220" s="80">
        <f t="shared" si="3"/>
        <v>0</v>
      </c>
    </row>
    <row r="221" spans="1:22" ht="12" customHeight="1">
      <c r="A221" s="110">
        <v>217</v>
      </c>
      <c r="B221" s="66" t="s">
        <v>237</v>
      </c>
      <c r="C221" s="6" t="s">
        <v>244</v>
      </c>
      <c r="D221" s="6" t="s">
        <v>251</v>
      </c>
      <c r="E221" s="7" t="s">
        <v>208</v>
      </c>
      <c r="F221" s="47" t="s">
        <v>89</v>
      </c>
      <c r="G221" s="7">
        <v>1</v>
      </c>
      <c r="H221" s="10"/>
      <c r="I221" s="21">
        <v>1</v>
      </c>
      <c r="J221" s="21"/>
      <c r="K221" s="21"/>
      <c r="L221" s="21"/>
      <c r="M221" s="21"/>
      <c r="N221" s="21"/>
      <c r="O221" s="11"/>
      <c r="P221" s="21"/>
      <c r="Q221" s="21"/>
      <c r="R221" s="21"/>
      <c r="S221" s="21"/>
      <c r="T221" s="21"/>
      <c r="U221" s="22">
        <v>1</v>
      </c>
      <c r="V221" s="80">
        <f t="shared" si="3"/>
        <v>0</v>
      </c>
    </row>
    <row r="222" spans="1:22" ht="12" customHeight="1">
      <c r="A222" s="110">
        <v>218</v>
      </c>
      <c r="B222" s="66" t="s">
        <v>239</v>
      </c>
      <c r="C222" s="6" t="s">
        <v>243</v>
      </c>
      <c r="D222" s="6" t="s">
        <v>247</v>
      </c>
      <c r="E222" s="7" t="s">
        <v>208</v>
      </c>
      <c r="F222" s="47" t="s">
        <v>0</v>
      </c>
      <c r="G222" s="7">
        <v>1</v>
      </c>
      <c r="H222" s="10"/>
      <c r="I222" s="21">
        <v>1</v>
      </c>
      <c r="J222" s="21"/>
      <c r="K222" s="21"/>
      <c r="L222" s="21"/>
      <c r="M222" s="21"/>
      <c r="N222" s="21"/>
      <c r="O222" s="11"/>
      <c r="P222" s="21"/>
      <c r="Q222" s="21"/>
      <c r="R222" s="21"/>
      <c r="S222" s="21"/>
      <c r="T222" s="21"/>
      <c r="U222" s="22">
        <v>1</v>
      </c>
      <c r="V222" s="80">
        <f t="shared" si="3"/>
        <v>0</v>
      </c>
    </row>
    <row r="223" spans="1:22" ht="12" customHeight="1">
      <c r="A223" s="110">
        <v>219</v>
      </c>
      <c r="B223" s="66" t="s">
        <v>294</v>
      </c>
      <c r="C223" s="6" t="s">
        <v>242</v>
      </c>
      <c r="D223" s="6" t="s">
        <v>247</v>
      </c>
      <c r="E223" s="7" t="s">
        <v>208</v>
      </c>
      <c r="F223" s="47" t="s">
        <v>89</v>
      </c>
      <c r="G223" s="7">
        <v>1</v>
      </c>
      <c r="H223" s="10">
        <v>1</v>
      </c>
      <c r="I223" s="21"/>
      <c r="J223" s="21"/>
      <c r="K223" s="21"/>
      <c r="L223" s="21"/>
      <c r="M223" s="21"/>
      <c r="N223" s="21"/>
      <c r="O223" s="11"/>
      <c r="P223" s="21"/>
      <c r="Q223" s="21"/>
      <c r="R223" s="21"/>
      <c r="S223" s="21"/>
      <c r="T223" s="21"/>
      <c r="U223" s="22">
        <v>1</v>
      </c>
      <c r="V223" s="80">
        <f t="shared" si="3"/>
        <v>0</v>
      </c>
    </row>
    <row r="224" spans="1:22" ht="12" customHeight="1">
      <c r="A224" s="110">
        <v>220</v>
      </c>
      <c r="B224" s="66" t="s">
        <v>293</v>
      </c>
      <c r="C224" s="6" t="s">
        <v>244</v>
      </c>
      <c r="D224" s="6" t="s">
        <v>248</v>
      </c>
      <c r="E224" s="7" t="s">
        <v>208</v>
      </c>
      <c r="F224" s="47" t="s">
        <v>0</v>
      </c>
      <c r="G224" s="7"/>
      <c r="H224" s="10"/>
      <c r="I224" s="21"/>
      <c r="J224" s="21"/>
      <c r="K224" s="21"/>
      <c r="L224" s="21"/>
      <c r="M224" s="21"/>
      <c r="N224" s="21">
        <v>1</v>
      </c>
      <c r="O224" s="11"/>
      <c r="P224" s="21"/>
      <c r="Q224" s="21"/>
      <c r="R224" s="21"/>
      <c r="S224" s="21"/>
      <c r="T224" s="21"/>
      <c r="U224" s="22">
        <v>1</v>
      </c>
      <c r="V224" s="80">
        <f t="shared" si="3"/>
        <v>0</v>
      </c>
    </row>
    <row r="225" spans="1:22" ht="12" customHeight="1">
      <c r="A225" s="110">
        <v>221</v>
      </c>
      <c r="B225" s="66" t="s">
        <v>293</v>
      </c>
      <c r="C225" s="6" t="s">
        <v>244</v>
      </c>
      <c r="D225" s="6" t="s">
        <v>248</v>
      </c>
      <c r="E225" s="7" t="s">
        <v>208</v>
      </c>
      <c r="F225" s="47" t="s">
        <v>0</v>
      </c>
      <c r="G225" s="7">
        <v>1</v>
      </c>
      <c r="H225" s="10"/>
      <c r="I225" s="21"/>
      <c r="J225" s="21"/>
      <c r="K225" s="21"/>
      <c r="L225" s="21"/>
      <c r="M225" s="21">
        <v>1</v>
      </c>
      <c r="N225" s="21"/>
      <c r="O225" s="11"/>
      <c r="P225" s="21"/>
      <c r="Q225" s="21"/>
      <c r="R225" s="21"/>
      <c r="S225" s="21"/>
      <c r="T225" s="21"/>
      <c r="U225" s="22">
        <v>1</v>
      </c>
      <c r="V225" s="80">
        <f t="shared" si="3"/>
        <v>1</v>
      </c>
    </row>
    <row r="226" spans="1:22" ht="12" customHeight="1">
      <c r="A226" s="110">
        <v>222</v>
      </c>
      <c r="B226" s="66" t="s">
        <v>240</v>
      </c>
      <c r="C226" s="6" t="s">
        <v>244</v>
      </c>
      <c r="D226" s="6" t="s">
        <v>247</v>
      </c>
      <c r="E226" s="7" t="s">
        <v>208</v>
      </c>
      <c r="F226" s="47" t="s">
        <v>0</v>
      </c>
      <c r="G226" s="7">
        <v>1</v>
      </c>
      <c r="H226" s="10"/>
      <c r="I226" s="21">
        <v>1</v>
      </c>
      <c r="J226" s="21"/>
      <c r="K226" s="21"/>
      <c r="L226" s="21"/>
      <c r="M226" s="21"/>
      <c r="N226" s="21"/>
      <c r="O226" s="11"/>
      <c r="P226" s="21"/>
      <c r="Q226" s="21"/>
      <c r="R226" s="21"/>
      <c r="S226" s="21"/>
      <c r="T226" s="21"/>
      <c r="U226" s="22">
        <v>1</v>
      </c>
      <c r="V226" s="80">
        <f t="shared" si="3"/>
        <v>0</v>
      </c>
    </row>
    <row r="227" spans="1:22" ht="12" customHeight="1">
      <c r="A227" s="110">
        <v>223</v>
      </c>
      <c r="B227" s="66" t="s">
        <v>293</v>
      </c>
      <c r="C227" s="6" t="s">
        <v>244</v>
      </c>
      <c r="D227" s="6" t="s">
        <v>249</v>
      </c>
      <c r="E227" s="7" t="s">
        <v>208</v>
      </c>
      <c r="F227" s="47" t="s">
        <v>89</v>
      </c>
      <c r="G227" s="7">
        <v>1</v>
      </c>
      <c r="H227" s="10"/>
      <c r="I227" s="21">
        <v>1</v>
      </c>
      <c r="J227" s="21"/>
      <c r="K227" s="21"/>
      <c r="L227" s="21"/>
      <c r="M227" s="21"/>
      <c r="N227" s="21"/>
      <c r="O227" s="11"/>
      <c r="P227" s="21"/>
      <c r="Q227" s="21"/>
      <c r="R227" s="21"/>
      <c r="S227" s="21"/>
      <c r="T227" s="21"/>
      <c r="U227" s="22">
        <v>1</v>
      </c>
      <c r="V227" s="80">
        <f t="shared" si="3"/>
        <v>0</v>
      </c>
    </row>
    <row r="228" spans="1:22" ht="12" customHeight="1">
      <c r="A228" s="110">
        <v>224</v>
      </c>
      <c r="B228" s="66" t="s">
        <v>236</v>
      </c>
      <c r="C228" s="6" t="s">
        <v>243</v>
      </c>
      <c r="D228" s="6" t="s">
        <v>250</v>
      </c>
      <c r="E228" s="7" t="s">
        <v>207</v>
      </c>
      <c r="F228" s="47" t="s">
        <v>89</v>
      </c>
      <c r="G228" s="7">
        <v>1</v>
      </c>
      <c r="H228" s="10">
        <v>1</v>
      </c>
      <c r="I228" s="21"/>
      <c r="J228" s="21"/>
      <c r="K228" s="21"/>
      <c r="L228" s="21"/>
      <c r="M228" s="21"/>
      <c r="N228" s="21"/>
      <c r="O228" s="11"/>
      <c r="P228" s="21"/>
      <c r="Q228" s="21"/>
      <c r="R228" s="21"/>
      <c r="S228" s="21"/>
      <c r="T228" s="21"/>
      <c r="U228" s="22">
        <v>1</v>
      </c>
      <c r="V228" s="80">
        <f t="shared" si="3"/>
        <v>0</v>
      </c>
    </row>
    <row r="229" spans="1:22" ht="12" customHeight="1">
      <c r="A229" s="110">
        <v>225</v>
      </c>
      <c r="B229" s="66" t="s">
        <v>50</v>
      </c>
      <c r="C229" s="47" t="s">
        <v>242</v>
      </c>
      <c r="D229" s="6" t="s">
        <v>247</v>
      </c>
      <c r="E229" s="47" t="s">
        <v>207</v>
      </c>
      <c r="F229" s="47" t="s">
        <v>0</v>
      </c>
      <c r="G229" s="7"/>
      <c r="H229" s="10"/>
      <c r="I229" s="21"/>
      <c r="J229" s="21"/>
      <c r="K229" s="21"/>
      <c r="L229" s="21"/>
      <c r="M229" s="21"/>
      <c r="N229" s="21">
        <v>1</v>
      </c>
      <c r="O229" s="11"/>
      <c r="P229" s="21"/>
      <c r="Q229" s="21"/>
      <c r="R229" s="21"/>
      <c r="S229" s="21"/>
      <c r="T229" s="21"/>
      <c r="U229" s="22">
        <v>1</v>
      </c>
      <c r="V229" s="80">
        <f t="shared" si="3"/>
        <v>0</v>
      </c>
    </row>
    <row r="230" spans="1:22" ht="12" customHeight="1">
      <c r="A230" s="110">
        <v>226</v>
      </c>
      <c r="B230" s="66" t="s">
        <v>50</v>
      </c>
      <c r="C230" s="6" t="s">
        <v>242</v>
      </c>
      <c r="D230" s="6" t="s">
        <v>249</v>
      </c>
      <c r="E230" s="7" t="s">
        <v>207</v>
      </c>
      <c r="F230" s="47" t="s">
        <v>90</v>
      </c>
      <c r="G230" s="7">
        <v>1</v>
      </c>
      <c r="H230" s="10"/>
      <c r="I230" s="21">
        <v>1</v>
      </c>
      <c r="J230" s="21"/>
      <c r="K230" s="21"/>
      <c r="L230" s="21"/>
      <c r="M230" s="21"/>
      <c r="N230" s="21"/>
      <c r="O230" s="11"/>
      <c r="P230" s="21"/>
      <c r="Q230" s="21"/>
      <c r="R230" s="21"/>
      <c r="S230" s="21"/>
      <c r="T230" s="21"/>
      <c r="U230" s="22">
        <v>1</v>
      </c>
      <c r="V230" s="80">
        <f t="shared" si="3"/>
        <v>0</v>
      </c>
    </row>
    <row r="231" spans="1:22" ht="12" customHeight="1">
      <c r="A231" s="110">
        <v>227</v>
      </c>
      <c r="B231" s="66" t="s">
        <v>238</v>
      </c>
      <c r="C231" s="6" t="s">
        <v>243</v>
      </c>
      <c r="D231" s="6" t="s">
        <v>253</v>
      </c>
      <c r="E231" s="7" t="s">
        <v>207</v>
      </c>
      <c r="F231" s="47" t="s">
        <v>0</v>
      </c>
      <c r="G231" s="7">
        <v>1</v>
      </c>
      <c r="H231" s="10">
        <v>1</v>
      </c>
      <c r="I231" s="21"/>
      <c r="J231" s="21"/>
      <c r="K231" s="21"/>
      <c r="L231" s="21"/>
      <c r="M231" s="21"/>
      <c r="N231" s="21"/>
      <c r="O231" s="11"/>
      <c r="P231" s="21"/>
      <c r="Q231" s="21">
        <v>1</v>
      </c>
      <c r="R231" s="21"/>
      <c r="S231" s="21"/>
      <c r="T231" s="21"/>
      <c r="U231" s="22"/>
      <c r="V231" s="80">
        <f t="shared" si="3"/>
        <v>0</v>
      </c>
    </row>
    <row r="232" spans="1:22" ht="12" customHeight="1">
      <c r="A232" s="110">
        <v>228</v>
      </c>
      <c r="B232" s="66" t="s">
        <v>240</v>
      </c>
      <c r="C232" s="6" t="s">
        <v>90</v>
      </c>
      <c r="D232" s="6" t="s">
        <v>249</v>
      </c>
      <c r="E232" s="7" t="s">
        <v>207</v>
      </c>
      <c r="F232" s="47" t="s">
        <v>0</v>
      </c>
      <c r="G232" s="7"/>
      <c r="H232" s="10"/>
      <c r="I232" s="21"/>
      <c r="J232" s="21"/>
      <c r="K232" s="21"/>
      <c r="L232" s="21"/>
      <c r="M232" s="21"/>
      <c r="N232" s="21">
        <v>1</v>
      </c>
      <c r="O232" s="11"/>
      <c r="P232" s="21"/>
      <c r="Q232" s="21"/>
      <c r="R232" s="21"/>
      <c r="S232" s="21"/>
      <c r="T232" s="21"/>
      <c r="U232" s="22">
        <v>1</v>
      </c>
      <c r="V232" s="80">
        <f t="shared" si="3"/>
        <v>0</v>
      </c>
    </row>
    <row r="233" spans="1:22" ht="12" customHeight="1">
      <c r="A233" s="110">
        <v>229</v>
      </c>
      <c r="B233" s="66" t="s">
        <v>239</v>
      </c>
      <c r="C233" s="6" t="s">
        <v>244</v>
      </c>
      <c r="D233" s="6" t="s">
        <v>247</v>
      </c>
      <c r="E233" s="7" t="s">
        <v>207</v>
      </c>
      <c r="F233" s="47" t="s">
        <v>0</v>
      </c>
      <c r="G233" s="7"/>
      <c r="H233" s="10"/>
      <c r="I233" s="21"/>
      <c r="J233" s="21"/>
      <c r="K233" s="21"/>
      <c r="L233" s="21"/>
      <c r="M233" s="21"/>
      <c r="N233" s="21">
        <v>1</v>
      </c>
      <c r="O233" s="11"/>
      <c r="P233" s="21"/>
      <c r="Q233" s="21"/>
      <c r="R233" s="21"/>
      <c r="S233" s="21"/>
      <c r="T233" s="21"/>
      <c r="U233" s="22">
        <v>1</v>
      </c>
      <c r="V233" s="80">
        <f t="shared" si="3"/>
        <v>0</v>
      </c>
    </row>
    <row r="234" spans="1:22" ht="12" customHeight="1">
      <c r="A234" s="110">
        <v>230</v>
      </c>
      <c r="B234" s="66" t="s">
        <v>240</v>
      </c>
      <c r="C234" s="6" t="s">
        <v>90</v>
      </c>
      <c r="D234" s="6" t="s">
        <v>247</v>
      </c>
      <c r="E234" s="7" t="s">
        <v>207</v>
      </c>
      <c r="F234" s="47" t="s">
        <v>0</v>
      </c>
      <c r="G234" s="7">
        <v>1</v>
      </c>
      <c r="H234" s="10">
        <v>1</v>
      </c>
      <c r="I234" s="21"/>
      <c r="J234" s="21"/>
      <c r="K234" s="21"/>
      <c r="L234" s="21"/>
      <c r="M234" s="21"/>
      <c r="N234" s="21"/>
      <c r="O234" s="11"/>
      <c r="P234" s="21"/>
      <c r="Q234" s="21"/>
      <c r="R234" s="21"/>
      <c r="S234" s="21"/>
      <c r="T234" s="21"/>
      <c r="U234" s="22">
        <v>1</v>
      </c>
      <c r="V234" s="80">
        <f t="shared" si="3"/>
        <v>0</v>
      </c>
    </row>
    <row r="235" spans="1:22" ht="12" customHeight="1">
      <c r="A235" s="110">
        <v>231</v>
      </c>
      <c r="B235" s="66" t="s">
        <v>235</v>
      </c>
      <c r="C235" s="6" t="s">
        <v>244</v>
      </c>
      <c r="D235" s="6" t="s">
        <v>250</v>
      </c>
      <c r="E235" s="7" t="s">
        <v>207</v>
      </c>
      <c r="F235" s="47" t="s">
        <v>0</v>
      </c>
      <c r="G235" s="7">
        <v>1</v>
      </c>
      <c r="H235" s="10"/>
      <c r="I235" s="21"/>
      <c r="J235" s="21"/>
      <c r="K235" s="21"/>
      <c r="L235" s="21"/>
      <c r="M235" s="21"/>
      <c r="N235" s="21">
        <v>1</v>
      </c>
      <c r="O235" s="11">
        <v>1</v>
      </c>
      <c r="P235" s="21"/>
      <c r="Q235" s="21"/>
      <c r="R235" s="21"/>
      <c r="S235" s="21"/>
      <c r="T235" s="21"/>
      <c r="U235" s="22"/>
      <c r="V235" s="80">
        <f t="shared" si="3"/>
        <v>0</v>
      </c>
    </row>
    <row r="236" spans="1:22" ht="12" customHeight="1">
      <c r="A236" s="110">
        <v>232</v>
      </c>
      <c r="B236" s="66" t="s">
        <v>235</v>
      </c>
      <c r="C236" s="6" t="s">
        <v>244</v>
      </c>
      <c r="D236" s="6" t="s">
        <v>247</v>
      </c>
      <c r="E236" s="7" t="s">
        <v>207</v>
      </c>
      <c r="F236" s="47" t="s">
        <v>0</v>
      </c>
      <c r="G236" s="7"/>
      <c r="H236" s="10"/>
      <c r="I236" s="21"/>
      <c r="J236" s="21"/>
      <c r="K236" s="21"/>
      <c r="L236" s="21"/>
      <c r="M236" s="21"/>
      <c r="N236" s="21">
        <v>1</v>
      </c>
      <c r="O236" s="11"/>
      <c r="P236" s="21"/>
      <c r="Q236" s="21"/>
      <c r="R236" s="21"/>
      <c r="S236" s="21"/>
      <c r="T236" s="21"/>
      <c r="U236" s="22">
        <v>1</v>
      </c>
      <c r="V236" s="80">
        <f t="shared" si="3"/>
        <v>0</v>
      </c>
    </row>
    <row r="237" spans="1:22" ht="12" customHeight="1">
      <c r="A237" s="110">
        <v>233</v>
      </c>
      <c r="B237" s="66" t="s">
        <v>240</v>
      </c>
      <c r="C237" s="6" t="s">
        <v>244</v>
      </c>
      <c r="D237" s="6" t="s">
        <v>252</v>
      </c>
      <c r="E237" s="7" t="s">
        <v>207</v>
      </c>
      <c r="F237" s="47" t="s">
        <v>89</v>
      </c>
      <c r="G237" s="7">
        <v>1</v>
      </c>
      <c r="H237" s="10"/>
      <c r="I237" s="21"/>
      <c r="J237" s="21"/>
      <c r="K237" s="21"/>
      <c r="L237" s="21"/>
      <c r="M237" s="21">
        <v>1</v>
      </c>
      <c r="N237" s="21"/>
      <c r="O237" s="11"/>
      <c r="P237" s="21"/>
      <c r="Q237" s="21"/>
      <c r="R237" s="21"/>
      <c r="S237" s="21"/>
      <c r="T237" s="21"/>
      <c r="U237" s="22">
        <v>1</v>
      </c>
      <c r="V237" s="80">
        <f t="shared" si="3"/>
        <v>1</v>
      </c>
    </row>
    <row r="238" spans="1:22" ht="12" customHeight="1">
      <c r="A238" s="110">
        <v>234</v>
      </c>
      <c r="B238" s="66" t="s">
        <v>235</v>
      </c>
      <c r="C238" s="6" t="s">
        <v>244</v>
      </c>
      <c r="D238" s="6" t="s">
        <v>249</v>
      </c>
      <c r="E238" s="7" t="s">
        <v>207</v>
      </c>
      <c r="F238" s="47" t="s">
        <v>0</v>
      </c>
      <c r="G238" s="7">
        <v>1</v>
      </c>
      <c r="H238" s="10"/>
      <c r="I238" s="21"/>
      <c r="J238" s="21"/>
      <c r="K238" s="21"/>
      <c r="L238" s="21"/>
      <c r="M238" s="21"/>
      <c r="N238" s="21">
        <v>1</v>
      </c>
      <c r="O238" s="11"/>
      <c r="P238" s="21"/>
      <c r="Q238" s="21"/>
      <c r="R238" s="21"/>
      <c r="S238" s="21"/>
      <c r="T238" s="21"/>
      <c r="U238" s="22">
        <v>1</v>
      </c>
      <c r="V238" s="80">
        <f t="shared" si="3"/>
        <v>0</v>
      </c>
    </row>
    <row r="239" spans="1:22" ht="12" customHeight="1">
      <c r="A239" s="110">
        <v>235</v>
      </c>
      <c r="B239" s="66" t="s">
        <v>293</v>
      </c>
      <c r="C239" s="6" t="s">
        <v>244</v>
      </c>
      <c r="D239" s="6" t="s">
        <v>249</v>
      </c>
      <c r="E239" s="7" t="s">
        <v>207</v>
      </c>
      <c r="F239" s="47" t="s">
        <v>0</v>
      </c>
      <c r="G239" s="7"/>
      <c r="H239" s="10"/>
      <c r="I239" s="21"/>
      <c r="J239" s="21"/>
      <c r="K239" s="21"/>
      <c r="L239" s="21"/>
      <c r="M239" s="21"/>
      <c r="N239" s="21">
        <v>1</v>
      </c>
      <c r="O239" s="11"/>
      <c r="P239" s="21"/>
      <c r="Q239" s="21"/>
      <c r="R239" s="21"/>
      <c r="S239" s="21"/>
      <c r="T239" s="21"/>
      <c r="U239" s="22">
        <v>1</v>
      </c>
      <c r="V239" s="80">
        <f t="shared" si="3"/>
        <v>0</v>
      </c>
    </row>
    <row r="240" spans="1:22" ht="12" customHeight="1">
      <c r="A240" s="110">
        <v>236</v>
      </c>
      <c r="B240" s="66" t="s">
        <v>235</v>
      </c>
      <c r="C240" s="6" t="s">
        <v>242</v>
      </c>
      <c r="D240" s="6" t="s">
        <v>249</v>
      </c>
      <c r="E240" s="7" t="s">
        <v>207</v>
      </c>
      <c r="F240" s="47" t="s">
        <v>0</v>
      </c>
      <c r="G240" s="7"/>
      <c r="H240" s="10"/>
      <c r="I240" s="21"/>
      <c r="J240" s="21"/>
      <c r="K240" s="21"/>
      <c r="L240" s="21"/>
      <c r="M240" s="21"/>
      <c r="N240" s="21">
        <v>1</v>
      </c>
      <c r="O240" s="11"/>
      <c r="P240" s="21"/>
      <c r="Q240" s="21"/>
      <c r="R240" s="21"/>
      <c r="S240" s="21"/>
      <c r="T240" s="21"/>
      <c r="U240" s="22">
        <v>1</v>
      </c>
      <c r="V240" s="80">
        <f t="shared" si="3"/>
        <v>0</v>
      </c>
    </row>
    <row r="241" spans="1:22" ht="12" customHeight="1">
      <c r="A241" s="110">
        <v>237</v>
      </c>
      <c r="B241" s="66" t="s">
        <v>239</v>
      </c>
      <c r="C241" s="6" t="s">
        <v>243</v>
      </c>
      <c r="D241" s="6" t="s">
        <v>251</v>
      </c>
      <c r="E241" s="7" t="s">
        <v>207</v>
      </c>
      <c r="F241" s="47" t="s">
        <v>89</v>
      </c>
      <c r="G241" s="7">
        <v>1</v>
      </c>
      <c r="H241" s="10"/>
      <c r="I241" s="21"/>
      <c r="J241" s="21"/>
      <c r="K241" s="21"/>
      <c r="L241" s="21"/>
      <c r="M241" s="21">
        <v>1</v>
      </c>
      <c r="N241" s="21"/>
      <c r="O241" s="11"/>
      <c r="P241" s="21"/>
      <c r="Q241" s="21"/>
      <c r="R241" s="21"/>
      <c r="S241" s="21"/>
      <c r="T241" s="21"/>
      <c r="U241" s="22">
        <v>1</v>
      </c>
      <c r="V241" s="80">
        <f t="shared" si="3"/>
        <v>1</v>
      </c>
    </row>
    <row r="242" spans="1:22" ht="12" customHeight="1">
      <c r="A242" s="110">
        <v>238</v>
      </c>
      <c r="B242" s="66" t="s">
        <v>235</v>
      </c>
      <c r="C242" s="6" t="s">
        <v>245</v>
      </c>
      <c r="D242" s="6" t="s">
        <v>248</v>
      </c>
      <c r="E242" s="7" t="s">
        <v>207</v>
      </c>
      <c r="F242" s="47" t="s">
        <v>89</v>
      </c>
      <c r="G242" s="7">
        <v>1</v>
      </c>
      <c r="H242" s="10"/>
      <c r="I242" s="21"/>
      <c r="J242" s="21"/>
      <c r="K242" s="21"/>
      <c r="L242" s="21"/>
      <c r="M242" s="21"/>
      <c r="N242" s="21">
        <v>1</v>
      </c>
      <c r="O242" s="11"/>
      <c r="P242" s="21"/>
      <c r="Q242" s="21"/>
      <c r="R242" s="21"/>
      <c r="S242" s="21"/>
      <c r="T242" s="21"/>
      <c r="U242" s="22">
        <v>1</v>
      </c>
      <c r="V242" s="80">
        <f t="shared" si="3"/>
        <v>0</v>
      </c>
    </row>
    <row r="243" spans="1:22" ht="12" customHeight="1">
      <c r="A243" s="110">
        <v>239</v>
      </c>
      <c r="B243" s="66" t="s">
        <v>235</v>
      </c>
      <c r="C243" s="47" t="s">
        <v>244</v>
      </c>
      <c r="D243" s="47" t="s">
        <v>248</v>
      </c>
      <c r="E243" s="47" t="s">
        <v>207</v>
      </c>
      <c r="F243" s="47" t="s">
        <v>89</v>
      </c>
      <c r="G243" s="7">
        <v>1</v>
      </c>
      <c r="H243" s="10"/>
      <c r="I243" s="21"/>
      <c r="J243" s="21"/>
      <c r="K243" s="21"/>
      <c r="L243" s="21"/>
      <c r="M243" s="21">
        <v>1</v>
      </c>
      <c r="N243" s="21"/>
      <c r="O243" s="11"/>
      <c r="P243" s="21"/>
      <c r="Q243" s="21"/>
      <c r="R243" s="21"/>
      <c r="S243" s="21"/>
      <c r="T243" s="21"/>
      <c r="U243" s="22">
        <v>1</v>
      </c>
      <c r="V243" s="80">
        <f t="shared" si="3"/>
        <v>1</v>
      </c>
    </row>
    <row r="244" spans="1:22" ht="12" customHeight="1">
      <c r="A244" s="110">
        <v>240</v>
      </c>
      <c r="B244" s="66" t="s">
        <v>294</v>
      </c>
      <c r="C244" s="6" t="s">
        <v>242</v>
      </c>
      <c r="D244" s="6" t="s">
        <v>253</v>
      </c>
      <c r="E244" s="7" t="s">
        <v>207</v>
      </c>
      <c r="F244" s="47" t="s">
        <v>0</v>
      </c>
      <c r="G244" s="7">
        <v>1</v>
      </c>
      <c r="H244" s="10"/>
      <c r="I244" s="21"/>
      <c r="J244" s="21"/>
      <c r="K244" s="21"/>
      <c r="L244" s="21"/>
      <c r="M244" s="21"/>
      <c r="N244" s="21">
        <v>1</v>
      </c>
      <c r="O244" s="11"/>
      <c r="P244" s="21"/>
      <c r="Q244" s="21"/>
      <c r="R244" s="21"/>
      <c r="S244" s="21"/>
      <c r="T244" s="21"/>
      <c r="U244" s="22">
        <v>1</v>
      </c>
      <c r="V244" s="80">
        <f t="shared" si="3"/>
        <v>0</v>
      </c>
    </row>
    <row r="245" spans="1:22" ht="12" customHeight="1">
      <c r="A245" s="110">
        <v>241</v>
      </c>
      <c r="B245" s="66" t="s">
        <v>240</v>
      </c>
      <c r="C245" s="6" t="s">
        <v>244</v>
      </c>
      <c r="D245" s="6" t="s">
        <v>250</v>
      </c>
      <c r="E245" s="7" t="s">
        <v>207</v>
      </c>
      <c r="F245" s="47" t="s">
        <v>89</v>
      </c>
      <c r="G245" s="7"/>
      <c r="H245" s="10"/>
      <c r="I245" s="21"/>
      <c r="J245" s="21"/>
      <c r="K245" s="21"/>
      <c r="L245" s="21"/>
      <c r="M245" s="21"/>
      <c r="N245" s="21">
        <v>1</v>
      </c>
      <c r="O245" s="11"/>
      <c r="P245" s="21"/>
      <c r="Q245" s="21"/>
      <c r="R245" s="21"/>
      <c r="S245" s="21"/>
      <c r="T245" s="21"/>
      <c r="U245" s="22">
        <v>1</v>
      </c>
      <c r="V245" s="80">
        <f t="shared" si="3"/>
        <v>0</v>
      </c>
    </row>
    <row r="246" spans="1:22" ht="12" customHeight="1">
      <c r="A246" s="110">
        <v>242</v>
      </c>
      <c r="B246" s="66" t="s">
        <v>293</v>
      </c>
      <c r="C246" s="6" t="s">
        <v>244</v>
      </c>
      <c r="D246" s="6" t="s">
        <v>247</v>
      </c>
      <c r="E246" s="7" t="s">
        <v>207</v>
      </c>
      <c r="F246" s="47" t="s">
        <v>0</v>
      </c>
      <c r="G246" s="7"/>
      <c r="H246" s="10"/>
      <c r="I246" s="21"/>
      <c r="J246" s="21"/>
      <c r="K246" s="21"/>
      <c r="L246" s="21"/>
      <c r="M246" s="21"/>
      <c r="N246" s="21">
        <v>1</v>
      </c>
      <c r="O246" s="11"/>
      <c r="P246" s="21"/>
      <c r="Q246" s="21"/>
      <c r="R246" s="21"/>
      <c r="S246" s="21"/>
      <c r="T246" s="21"/>
      <c r="U246" s="22">
        <v>1</v>
      </c>
      <c r="V246" s="80">
        <f t="shared" si="3"/>
        <v>0</v>
      </c>
    </row>
    <row r="247" spans="1:22" ht="12" customHeight="1">
      <c r="A247" s="110">
        <v>243</v>
      </c>
      <c r="B247" s="66" t="s">
        <v>293</v>
      </c>
      <c r="C247" s="6" t="s">
        <v>243</v>
      </c>
      <c r="D247" s="6" t="s">
        <v>248</v>
      </c>
      <c r="E247" s="7" t="s">
        <v>207</v>
      </c>
      <c r="F247" s="47" t="s">
        <v>0</v>
      </c>
      <c r="G247" s="7">
        <v>1</v>
      </c>
      <c r="H247" s="10"/>
      <c r="I247" s="21">
        <v>1</v>
      </c>
      <c r="J247" s="21"/>
      <c r="K247" s="21"/>
      <c r="L247" s="21"/>
      <c r="M247" s="21"/>
      <c r="N247" s="21"/>
      <c r="O247" s="11"/>
      <c r="P247" s="21"/>
      <c r="Q247" s="21"/>
      <c r="R247" s="21"/>
      <c r="S247" s="21"/>
      <c r="T247" s="21"/>
      <c r="U247" s="22">
        <v>1</v>
      </c>
      <c r="V247" s="80">
        <f t="shared" si="3"/>
        <v>0</v>
      </c>
    </row>
    <row r="248" spans="1:22" ht="12" customHeight="1">
      <c r="A248" s="110">
        <v>244</v>
      </c>
      <c r="B248" s="66" t="s">
        <v>240</v>
      </c>
      <c r="C248" s="6" t="s">
        <v>243</v>
      </c>
      <c r="D248" s="6" t="s">
        <v>253</v>
      </c>
      <c r="E248" s="7" t="s">
        <v>207</v>
      </c>
      <c r="F248" s="47" t="s">
        <v>89</v>
      </c>
      <c r="G248" s="7">
        <v>1</v>
      </c>
      <c r="H248" s="10"/>
      <c r="I248" s="21">
        <v>1</v>
      </c>
      <c r="J248" s="21"/>
      <c r="K248" s="21"/>
      <c r="L248" s="21"/>
      <c r="M248" s="21"/>
      <c r="N248" s="21"/>
      <c r="O248" s="11"/>
      <c r="P248" s="21"/>
      <c r="Q248" s="21"/>
      <c r="R248" s="21"/>
      <c r="S248" s="21"/>
      <c r="T248" s="21"/>
      <c r="U248" s="22">
        <v>1</v>
      </c>
      <c r="V248" s="80">
        <f t="shared" si="3"/>
        <v>0</v>
      </c>
    </row>
    <row r="249" spans="1:22" ht="12" customHeight="1">
      <c r="A249" s="110">
        <v>245</v>
      </c>
      <c r="B249" s="66" t="s">
        <v>294</v>
      </c>
      <c r="C249" s="6" t="s">
        <v>242</v>
      </c>
      <c r="D249" s="6" t="s">
        <v>251</v>
      </c>
      <c r="E249" s="7" t="s">
        <v>207</v>
      </c>
      <c r="F249" s="47" t="s">
        <v>0</v>
      </c>
      <c r="G249" s="7">
        <v>1</v>
      </c>
      <c r="H249" s="10">
        <v>1</v>
      </c>
      <c r="I249" s="21"/>
      <c r="J249" s="21"/>
      <c r="K249" s="21"/>
      <c r="L249" s="21"/>
      <c r="M249" s="21"/>
      <c r="N249" s="21"/>
      <c r="O249" s="11"/>
      <c r="P249" s="21"/>
      <c r="Q249" s="21"/>
      <c r="R249" s="21"/>
      <c r="S249" s="21"/>
      <c r="T249" s="21"/>
      <c r="U249" s="22">
        <v>1</v>
      </c>
      <c r="V249" s="80">
        <f t="shared" si="3"/>
        <v>0</v>
      </c>
    </row>
    <row r="250" spans="1:22" ht="12" customHeight="1">
      <c r="A250" s="110">
        <v>246</v>
      </c>
      <c r="B250" s="66" t="s">
        <v>240</v>
      </c>
      <c r="C250" s="6" t="s">
        <v>243</v>
      </c>
      <c r="D250" s="6" t="s">
        <v>251</v>
      </c>
      <c r="E250" s="7" t="s">
        <v>207</v>
      </c>
      <c r="F250" s="47" t="s">
        <v>89</v>
      </c>
      <c r="G250" s="7">
        <v>1</v>
      </c>
      <c r="H250" s="10"/>
      <c r="I250" s="21">
        <v>1</v>
      </c>
      <c r="J250" s="21"/>
      <c r="K250" s="21"/>
      <c r="L250" s="21"/>
      <c r="M250" s="21"/>
      <c r="N250" s="21"/>
      <c r="O250" s="11"/>
      <c r="P250" s="21"/>
      <c r="Q250" s="21"/>
      <c r="R250" s="21"/>
      <c r="S250" s="21"/>
      <c r="T250" s="21"/>
      <c r="U250" s="22">
        <v>1</v>
      </c>
      <c r="V250" s="80">
        <f t="shared" si="3"/>
        <v>0</v>
      </c>
    </row>
    <row r="251" spans="1:22" ht="12" customHeight="1">
      <c r="A251" s="110">
        <v>247</v>
      </c>
      <c r="B251" s="66" t="s">
        <v>240</v>
      </c>
      <c r="C251" s="6" t="s">
        <v>243</v>
      </c>
      <c r="D251" s="6" t="s">
        <v>251</v>
      </c>
      <c r="E251" s="7" t="s">
        <v>207</v>
      </c>
      <c r="F251" s="47" t="s">
        <v>89</v>
      </c>
      <c r="G251" s="7">
        <v>1</v>
      </c>
      <c r="H251" s="10"/>
      <c r="I251" s="21">
        <v>1</v>
      </c>
      <c r="J251" s="21"/>
      <c r="K251" s="21"/>
      <c r="L251" s="21"/>
      <c r="M251" s="21"/>
      <c r="N251" s="21"/>
      <c r="O251" s="11"/>
      <c r="P251" s="21"/>
      <c r="Q251" s="21"/>
      <c r="R251" s="21"/>
      <c r="S251" s="21"/>
      <c r="T251" s="21"/>
      <c r="U251" s="22">
        <v>1</v>
      </c>
      <c r="V251" s="80">
        <f t="shared" si="3"/>
        <v>0</v>
      </c>
    </row>
    <row r="252" spans="1:22" ht="12" customHeight="1">
      <c r="A252" s="110">
        <v>248</v>
      </c>
      <c r="B252" s="66" t="s">
        <v>238</v>
      </c>
      <c r="C252" s="6" t="s">
        <v>245</v>
      </c>
      <c r="D252" s="6" t="s">
        <v>251</v>
      </c>
      <c r="E252" s="7" t="s">
        <v>207</v>
      </c>
      <c r="F252" s="47" t="s">
        <v>89</v>
      </c>
      <c r="G252" s="7">
        <v>1</v>
      </c>
      <c r="H252" s="10"/>
      <c r="I252" s="21"/>
      <c r="J252" s="21"/>
      <c r="K252" s="21"/>
      <c r="L252" s="21"/>
      <c r="M252" s="21">
        <v>1</v>
      </c>
      <c r="N252" s="21"/>
      <c r="O252" s="11"/>
      <c r="P252" s="21"/>
      <c r="Q252" s="21"/>
      <c r="R252" s="21"/>
      <c r="S252" s="21"/>
      <c r="T252" s="21"/>
      <c r="U252" s="22">
        <v>1</v>
      </c>
      <c r="V252" s="80">
        <f t="shared" si="3"/>
        <v>1</v>
      </c>
    </row>
    <row r="253" spans="1:22" ht="12" customHeight="1">
      <c r="A253" s="110">
        <v>249</v>
      </c>
      <c r="B253" s="66" t="s">
        <v>235</v>
      </c>
      <c r="C253" s="6" t="s">
        <v>242</v>
      </c>
      <c r="D253" s="6" t="s">
        <v>248</v>
      </c>
      <c r="E253" s="7" t="s">
        <v>207</v>
      </c>
      <c r="F253" s="47" t="s">
        <v>0</v>
      </c>
      <c r="G253" s="7">
        <v>1</v>
      </c>
      <c r="H253" s="10"/>
      <c r="I253" s="21"/>
      <c r="J253" s="21"/>
      <c r="K253" s="21"/>
      <c r="L253" s="21"/>
      <c r="M253" s="21">
        <v>1</v>
      </c>
      <c r="N253" s="21"/>
      <c r="O253" s="11"/>
      <c r="P253" s="21"/>
      <c r="Q253" s="21"/>
      <c r="R253" s="21"/>
      <c r="S253" s="21"/>
      <c r="T253" s="21"/>
      <c r="U253" s="22">
        <v>1</v>
      </c>
      <c r="V253" s="80">
        <f t="shared" si="3"/>
        <v>1</v>
      </c>
    </row>
    <row r="254" spans="1:22" ht="12" customHeight="1">
      <c r="A254" s="110">
        <v>250</v>
      </c>
      <c r="B254" s="66" t="s">
        <v>235</v>
      </c>
      <c r="C254" s="6" t="s">
        <v>243</v>
      </c>
      <c r="D254" s="6" t="s">
        <v>251</v>
      </c>
      <c r="E254" s="7" t="s">
        <v>207</v>
      </c>
      <c r="F254" s="47" t="s">
        <v>89</v>
      </c>
      <c r="G254" s="7">
        <v>1</v>
      </c>
      <c r="H254" s="10"/>
      <c r="I254" s="21">
        <v>1</v>
      </c>
      <c r="J254" s="21"/>
      <c r="K254" s="21"/>
      <c r="L254" s="21"/>
      <c r="M254" s="21"/>
      <c r="N254" s="21"/>
      <c r="O254" s="11"/>
      <c r="P254" s="21"/>
      <c r="Q254" s="21"/>
      <c r="R254" s="21"/>
      <c r="S254" s="21"/>
      <c r="T254" s="21"/>
      <c r="U254" s="22">
        <v>1</v>
      </c>
      <c r="V254" s="80">
        <f t="shared" si="3"/>
        <v>0</v>
      </c>
    </row>
    <row r="255" spans="1:22">
      <c r="A255" s="148"/>
      <c r="B255" s="149"/>
      <c r="C255" s="149"/>
      <c r="D255" s="150"/>
      <c r="E255" s="150"/>
      <c r="F255" s="149"/>
      <c r="G255" s="150"/>
      <c r="H255" s="156"/>
      <c r="I255" s="156"/>
      <c r="J255" s="156"/>
      <c r="K255" s="156"/>
      <c r="L255" s="156"/>
      <c r="M255" s="156"/>
      <c r="N255" s="156"/>
      <c r="O255" s="156"/>
      <c r="P255" s="156"/>
      <c r="Q255" s="156"/>
      <c r="R255" s="156"/>
      <c r="S255" s="156"/>
      <c r="T255" s="156"/>
      <c r="U255" s="156"/>
    </row>
    <row r="256" spans="1:22">
      <c r="A256" s="151"/>
      <c r="B256" s="152"/>
      <c r="C256" s="152"/>
      <c r="D256" s="153"/>
      <c r="E256" s="153"/>
      <c r="F256" s="152"/>
      <c r="G256" s="153"/>
      <c r="H256" s="157"/>
      <c r="I256" s="157"/>
      <c r="J256" s="157"/>
      <c r="K256" s="157"/>
      <c r="L256" s="157"/>
      <c r="M256" s="157"/>
      <c r="N256" s="157"/>
      <c r="O256" s="157"/>
      <c r="P256" s="157"/>
      <c r="Q256" s="157"/>
      <c r="R256" s="157"/>
      <c r="S256" s="157"/>
      <c r="T256" s="157"/>
      <c r="U256" s="157"/>
    </row>
    <row r="257" spans="1:21">
      <c r="A257" s="151"/>
      <c r="B257" s="152"/>
      <c r="C257" s="152"/>
      <c r="D257" s="153"/>
      <c r="E257" s="153"/>
      <c r="F257" s="152"/>
      <c r="G257" s="153"/>
      <c r="H257" s="157"/>
      <c r="I257" s="157"/>
      <c r="J257" s="157"/>
      <c r="K257" s="157"/>
      <c r="L257" s="157"/>
      <c r="M257" s="157"/>
      <c r="N257" s="157"/>
      <c r="O257" s="157"/>
      <c r="P257" s="157"/>
      <c r="Q257" s="157"/>
      <c r="R257" s="157"/>
      <c r="S257" s="157"/>
      <c r="T257" s="157"/>
      <c r="U257" s="157"/>
    </row>
    <row r="258" spans="1:21">
      <c r="A258" s="151"/>
      <c r="B258" s="152"/>
      <c r="C258" s="152"/>
      <c r="D258" s="153"/>
      <c r="E258" s="153"/>
      <c r="F258" s="152"/>
      <c r="G258" s="153"/>
      <c r="H258" s="157"/>
      <c r="I258" s="157"/>
      <c r="J258" s="157"/>
      <c r="K258" s="157"/>
      <c r="L258" s="157"/>
      <c r="M258" s="157"/>
      <c r="N258" s="157"/>
      <c r="O258" s="157"/>
      <c r="P258" s="157"/>
      <c r="Q258" s="157"/>
      <c r="R258" s="157"/>
      <c r="S258" s="157"/>
      <c r="T258" s="157"/>
      <c r="U258" s="157"/>
    </row>
    <row r="259" spans="1:21">
      <c r="A259" s="151"/>
      <c r="B259" s="152"/>
      <c r="C259" s="152"/>
      <c r="D259" s="153"/>
      <c r="E259" s="153"/>
      <c r="F259" s="152"/>
      <c r="G259" s="153"/>
      <c r="H259" s="157"/>
      <c r="I259" s="157"/>
      <c r="J259" s="157"/>
      <c r="K259" s="157"/>
      <c r="L259" s="157"/>
      <c r="M259" s="157"/>
      <c r="N259" s="157"/>
      <c r="O259" s="157"/>
      <c r="P259" s="157"/>
      <c r="Q259" s="157"/>
      <c r="R259" s="157"/>
      <c r="S259" s="157"/>
      <c r="T259" s="157"/>
      <c r="U259" s="157"/>
    </row>
    <row r="260" spans="1:21">
      <c r="A260" s="151"/>
      <c r="B260" s="152"/>
      <c r="C260" s="152"/>
      <c r="D260" s="153"/>
      <c r="E260" s="153"/>
      <c r="F260" s="152"/>
      <c r="G260" s="153"/>
      <c r="H260" s="157"/>
      <c r="I260" s="157"/>
      <c r="J260" s="157"/>
      <c r="K260" s="157"/>
      <c r="L260" s="157"/>
      <c r="M260" s="157"/>
      <c r="N260" s="157"/>
      <c r="O260" s="157"/>
      <c r="P260" s="157"/>
      <c r="Q260" s="157"/>
      <c r="R260" s="157"/>
      <c r="S260" s="157"/>
      <c r="T260" s="157"/>
      <c r="U260" s="157"/>
    </row>
    <row r="261" spans="1:21">
      <c r="A261" s="151"/>
      <c r="B261" s="152"/>
      <c r="C261" s="152"/>
      <c r="D261" s="153"/>
      <c r="E261" s="153"/>
      <c r="F261" s="152"/>
      <c r="G261" s="153"/>
      <c r="H261" s="157"/>
      <c r="I261" s="157"/>
      <c r="J261" s="157"/>
      <c r="K261" s="157"/>
      <c r="L261" s="157"/>
      <c r="M261" s="157"/>
      <c r="N261" s="157"/>
      <c r="O261" s="157"/>
      <c r="P261" s="157"/>
      <c r="Q261" s="157"/>
      <c r="R261" s="157"/>
      <c r="S261" s="157"/>
      <c r="T261" s="157"/>
      <c r="U261" s="157"/>
    </row>
    <row r="262" spans="1:21">
      <c r="A262" s="151"/>
      <c r="B262" s="152"/>
      <c r="C262" s="152"/>
      <c r="D262" s="153"/>
      <c r="E262" s="153"/>
      <c r="F262" s="152"/>
      <c r="G262" s="153"/>
      <c r="H262" s="157"/>
      <c r="I262" s="157"/>
      <c r="J262" s="157"/>
      <c r="K262" s="157"/>
      <c r="L262" s="157"/>
      <c r="M262" s="157"/>
      <c r="N262" s="157"/>
      <c r="O262" s="157"/>
      <c r="P262" s="157"/>
      <c r="Q262" s="157"/>
      <c r="R262" s="157"/>
      <c r="S262" s="157"/>
      <c r="T262" s="157"/>
      <c r="U262" s="157"/>
    </row>
    <row r="263" spans="1:21">
      <c r="A263" s="151"/>
      <c r="B263" s="152"/>
      <c r="C263" s="152"/>
      <c r="D263" s="153"/>
      <c r="E263" s="153"/>
      <c r="F263" s="152"/>
      <c r="G263" s="153"/>
      <c r="H263" s="157"/>
      <c r="I263" s="157"/>
      <c r="J263" s="157"/>
      <c r="K263" s="157"/>
      <c r="L263" s="157"/>
      <c r="M263" s="157"/>
      <c r="N263" s="157"/>
      <c r="O263" s="157"/>
      <c r="P263" s="157"/>
      <c r="Q263" s="157"/>
      <c r="R263" s="157"/>
      <c r="S263" s="157"/>
      <c r="T263" s="157"/>
      <c r="U263" s="157"/>
    </row>
    <row r="264" spans="1:21">
      <c r="A264" s="151"/>
      <c r="B264" s="152"/>
      <c r="C264" s="152"/>
      <c r="D264" s="153"/>
      <c r="E264" s="153"/>
      <c r="F264" s="152"/>
      <c r="G264" s="153"/>
      <c r="H264" s="157"/>
      <c r="I264" s="157"/>
      <c r="J264" s="157"/>
      <c r="K264" s="157"/>
      <c r="L264" s="157"/>
      <c r="M264" s="157"/>
      <c r="N264" s="157"/>
      <c r="O264" s="157"/>
      <c r="P264" s="157"/>
      <c r="Q264" s="157"/>
      <c r="R264" s="157"/>
      <c r="S264" s="157"/>
      <c r="T264" s="157"/>
      <c r="U264" s="157"/>
    </row>
    <row r="265" spans="1:21">
      <c r="A265" s="151"/>
      <c r="B265" s="152"/>
      <c r="C265" s="152"/>
      <c r="D265" s="153"/>
      <c r="E265" s="153"/>
      <c r="F265" s="152"/>
      <c r="G265" s="153"/>
      <c r="H265" s="157"/>
      <c r="I265" s="157"/>
      <c r="J265" s="157"/>
      <c r="K265" s="157"/>
      <c r="L265" s="157"/>
      <c r="M265" s="157"/>
      <c r="N265" s="157"/>
      <c r="O265" s="157"/>
      <c r="P265" s="157"/>
      <c r="Q265" s="157"/>
      <c r="R265" s="157"/>
      <c r="S265" s="157"/>
      <c r="T265" s="157"/>
      <c r="U265" s="157"/>
    </row>
    <row r="266" spans="1:21">
      <c r="A266" s="151"/>
      <c r="B266" s="152"/>
      <c r="C266" s="152"/>
      <c r="D266" s="153"/>
      <c r="E266" s="153"/>
      <c r="F266" s="152"/>
      <c r="G266" s="153"/>
      <c r="H266" s="157"/>
      <c r="I266" s="157"/>
      <c r="J266" s="157"/>
      <c r="K266" s="157"/>
      <c r="L266" s="157"/>
      <c r="M266" s="157"/>
      <c r="N266" s="157"/>
      <c r="O266" s="157"/>
      <c r="P266" s="157"/>
      <c r="Q266" s="157"/>
      <c r="R266" s="157"/>
      <c r="S266" s="157"/>
      <c r="T266" s="157"/>
      <c r="U266" s="157"/>
    </row>
    <row r="267" spans="1:21">
      <c r="A267" s="151"/>
      <c r="B267" s="152"/>
      <c r="C267" s="152"/>
      <c r="D267" s="153"/>
      <c r="E267" s="153"/>
      <c r="F267" s="152"/>
      <c r="G267" s="153"/>
      <c r="H267" s="157"/>
      <c r="I267" s="157"/>
      <c r="J267" s="157"/>
      <c r="K267" s="157"/>
      <c r="L267" s="157"/>
      <c r="M267" s="157"/>
      <c r="N267" s="157"/>
      <c r="O267" s="157"/>
      <c r="P267" s="157"/>
      <c r="Q267" s="157"/>
      <c r="R267" s="157"/>
      <c r="S267" s="157"/>
      <c r="T267" s="157"/>
      <c r="U267" s="157"/>
    </row>
    <row r="268" spans="1:21">
      <c r="A268" s="151"/>
      <c r="B268" s="152"/>
      <c r="C268" s="152"/>
      <c r="D268" s="153"/>
      <c r="E268" s="153"/>
      <c r="F268" s="152"/>
      <c r="G268" s="153"/>
      <c r="H268" s="157"/>
      <c r="I268" s="157"/>
      <c r="J268" s="157"/>
      <c r="K268" s="157"/>
      <c r="L268" s="157"/>
      <c r="M268" s="157"/>
      <c r="N268" s="157"/>
      <c r="O268" s="157"/>
      <c r="P268" s="157"/>
      <c r="Q268" s="157"/>
      <c r="R268" s="157"/>
      <c r="S268" s="157"/>
      <c r="T268" s="157"/>
      <c r="U268" s="157"/>
    </row>
    <row r="269" spans="1:21">
      <c r="A269" s="151"/>
      <c r="B269" s="152"/>
      <c r="C269" s="152"/>
      <c r="D269" s="153"/>
      <c r="E269" s="153"/>
      <c r="F269" s="152"/>
      <c r="G269" s="153"/>
      <c r="H269" s="157"/>
      <c r="I269" s="157"/>
      <c r="J269" s="157"/>
      <c r="K269" s="157"/>
      <c r="L269" s="157"/>
      <c r="M269" s="157"/>
      <c r="N269" s="157"/>
      <c r="O269" s="157"/>
      <c r="P269" s="157"/>
      <c r="Q269" s="157"/>
      <c r="R269" s="157"/>
      <c r="S269" s="157"/>
      <c r="T269" s="157"/>
      <c r="U269" s="157"/>
    </row>
    <row r="270" spans="1:21">
      <c r="A270" s="151"/>
      <c r="B270" s="152"/>
      <c r="C270" s="152"/>
      <c r="D270" s="153"/>
      <c r="E270" s="153"/>
      <c r="F270" s="152"/>
      <c r="G270" s="153"/>
      <c r="H270" s="157"/>
      <c r="I270" s="157"/>
      <c r="J270" s="157"/>
      <c r="K270" s="157"/>
      <c r="L270" s="157"/>
      <c r="M270" s="157"/>
      <c r="N270" s="157"/>
      <c r="O270" s="157"/>
      <c r="P270" s="157"/>
      <c r="Q270" s="157"/>
      <c r="R270" s="157"/>
      <c r="S270" s="157"/>
      <c r="T270" s="157"/>
      <c r="U270" s="157"/>
    </row>
    <row r="271" spans="1:21">
      <c r="A271" s="151"/>
      <c r="B271" s="152"/>
      <c r="C271" s="152"/>
      <c r="D271" s="153"/>
      <c r="E271" s="153"/>
      <c r="F271" s="152"/>
      <c r="G271" s="153"/>
      <c r="H271" s="157"/>
      <c r="I271" s="157"/>
      <c r="J271" s="157"/>
      <c r="K271" s="157"/>
      <c r="L271" s="157"/>
      <c r="M271" s="157"/>
      <c r="N271" s="157"/>
      <c r="O271" s="157"/>
      <c r="P271" s="157"/>
      <c r="Q271" s="157"/>
      <c r="R271" s="157"/>
      <c r="S271" s="157"/>
      <c r="T271" s="157"/>
      <c r="U271" s="157"/>
    </row>
    <row r="272" spans="1:21">
      <c r="A272" s="151"/>
      <c r="B272" s="152"/>
      <c r="C272" s="152"/>
      <c r="D272" s="153"/>
      <c r="E272" s="153"/>
      <c r="F272" s="152"/>
      <c r="G272" s="153"/>
      <c r="H272" s="157"/>
      <c r="I272" s="157"/>
      <c r="J272" s="157"/>
      <c r="K272" s="157"/>
      <c r="L272" s="157"/>
      <c r="M272" s="157"/>
      <c r="N272" s="157"/>
      <c r="O272" s="157"/>
      <c r="P272" s="157"/>
      <c r="Q272" s="157"/>
      <c r="R272" s="157"/>
      <c r="S272" s="157"/>
      <c r="T272" s="157"/>
      <c r="U272" s="157"/>
    </row>
    <row r="273" spans="1:21">
      <c r="A273" s="151"/>
      <c r="B273" s="152"/>
      <c r="C273" s="152"/>
      <c r="D273" s="153"/>
      <c r="E273" s="153"/>
      <c r="F273" s="152"/>
      <c r="G273" s="153"/>
      <c r="H273" s="157"/>
      <c r="I273" s="157"/>
      <c r="J273" s="157"/>
      <c r="K273" s="157"/>
      <c r="L273" s="157"/>
      <c r="M273" s="157"/>
      <c r="N273" s="157"/>
      <c r="O273" s="157"/>
      <c r="P273" s="157"/>
      <c r="Q273" s="157"/>
      <c r="R273" s="157"/>
      <c r="S273" s="157"/>
      <c r="T273" s="157"/>
      <c r="U273" s="157"/>
    </row>
    <row r="274" spans="1:21">
      <c r="A274" s="151"/>
      <c r="B274" s="152"/>
      <c r="C274" s="152"/>
      <c r="D274" s="153"/>
      <c r="E274" s="153"/>
      <c r="F274" s="152"/>
      <c r="G274" s="153"/>
      <c r="H274" s="157"/>
      <c r="I274" s="157"/>
      <c r="J274" s="157"/>
      <c r="K274" s="157"/>
      <c r="L274" s="157"/>
      <c r="M274" s="157"/>
      <c r="N274" s="157"/>
      <c r="O274" s="157"/>
      <c r="P274" s="157"/>
      <c r="Q274" s="157"/>
      <c r="R274" s="157"/>
      <c r="S274" s="157"/>
      <c r="T274" s="157"/>
      <c r="U274" s="157"/>
    </row>
    <row r="275" spans="1:21">
      <c r="A275" s="151"/>
      <c r="B275" s="152"/>
      <c r="C275" s="152"/>
      <c r="D275" s="153"/>
      <c r="E275" s="153"/>
      <c r="F275" s="152"/>
      <c r="G275" s="153"/>
      <c r="H275" s="157"/>
      <c r="I275" s="157"/>
      <c r="J275" s="157"/>
      <c r="K275" s="157"/>
      <c r="L275" s="157"/>
      <c r="M275" s="157"/>
      <c r="N275" s="157"/>
      <c r="O275" s="157"/>
      <c r="P275" s="157"/>
      <c r="Q275" s="157"/>
      <c r="R275" s="157"/>
      <c r="S275" s="157"/>
      <c r="T275" s="157"/>
      <c r="U275" s="157"/>
    </row>
    <row r="276" spans="1:21">
      <c r="A276" s="151"/>
      <c r="B276" s="152"/>
      <c r="C276" s="152"/>
      <c r="D276" s="153"/>
      <c r="E276" s="153"/>
      <c r="F276" s="152"/>
      <c r="G276" s="153"/>
      <c r="H276" s="157"/>
      <c r="I276" s="157"/>
      <c r="J276" s="157"/>
      <c r="K276" s="157"/>
      <c r="L276" s="157"/>
      <c r="M276" s="157"/>
      <c r="N276" s="157"/>
      <c r="O276" s="157"/>
      <c r="P276" s="157"/>
      <c r="Q276" s="157"/>
      <c r="R276" s="157"/>
      <c r="S276" s="157"/>
      <c r="T276" s="157"/>
      <c r="U276" s="157"/>
    </row>
    <row r="277" spans="1:21">
      <c r="A277" s="151"/>
      <c r="B277" s="152"/>
      <c r="C277" s="152"/>
      <c r="D277" s="153"/>
      <c r="E277" s="153"/>
      <c r="F277" s="152"/>
      <c r="G277" s="153"/>
      <c r="H277" s="157"/>
      <c r="I277" s="157"/>
      <c r="J277" s="157"/>
      <c r="K277" s="157"/>
      <c r="L277" s="157"/>
      <c r="M277" s="157"/>
      <c r="N277" s="157"/>
      <c r="O277" s="157"/>
      <c r="P277" s="157"/>
      <c r="Q277" s="157"/>
      <c r="R277" s="157"/>
      <c r="S277" s="157"/>
      <c r="T277" s="157"/>
      <c r="U277" s="157"/>
    </row>
    <row r="278" spans="1:21">
      <c r="A278" s="151"/>
      <c r="B278" s="152"/>
      <c r="C278" s="152"/>
      <c r="D278" s="153"/>
      <c r="E278" s="153"/>
      <c r="F278" s="152"/>
      <c r="G278" s="153"/>
      <c r="H278" s="157"/>
      <c r="I278" s="157"/>
      <c r="J278" s="157"/>
      <c r="K278" s="157"/>
      <c r="L278" s="157"/>
      <c r="M278" s="157"/>
      <c r="N278" s="157"/>
      <c r="O278" s="157"/>
      <c r="P278" s="157"/>
      <c r="Q278" s="157"/>
      <c r="R278" s="157"/>
      <c r="S278" s="157"/>
      <c r="T278" s="157"/>
      <c r="U278" s="157"/>
    </row>
    <row r="279" spans="1:21">
      <c r="A279" s="151"/>
      <c r="B279" s="152"/>
      <c r="C279" s="152"/>
      <c r="D279" s="153"/>
      <c r="E279" s="153"/>
      <c r="F279" s="152"/>
      <c r="G279" s="153"/>
      <c r="H279" s="157"/>
      <c r="I279" s="157"/>
      <c r="J279" s="157"/>
      <c r="K279" s="157"/>
      <c r="L279" s="157"/>
      <c r="M279" s="157"/>
      <c r="N279" s="157"/>
      <c r="O279" s="157"/>
      <c r="P279" s="157"/>
      <c r="Q279" s="157"/>
      <c r="R279" s="157"/>
      <c r="S279" s="157"/>
      <c r="T279" s="157"/>
      <c r="U279" s="157"/>
    </row>
    <row r="280" spans="1:21">
      <c r="A280" s="151"/>
      <c r="B280" s="152"/>
      <c r="C280" s="152"/>
      <c r="D280" s="153"/>
      <c r="E280" s="153"/>
      <c r="F280" s="152"/>
      <c r="G280" s="153"/>
      <c r="H280" s="157"/>
      <c r="I280" s="157"/>
      <c r="J280" s="157"/>
      <c r="K280" s="157"/>
      <c r="L280" s="157"/>
      <c r="M280" s="157"/>
      <c r="N280" s="157"/>
      <c r="O280" s="157"/>
      <c r="P280" s="157"/>
      <c r="Q280" s="157"/>
      <c r="R280" s="157"/>
      <c r="S280" s="157"/>
      <c r="T280" s="157"/>
      <c r="U280" s="157"/>
    </row>
    <row r="281" spans="1:21">
      <c r="A281" s="151"/>
      <c r="B281" s="152"/>
      <c r="C281" s="152"/>
      <c r="D281" s="153"/>
      <c r="E281" s="153"/>
      <c r="F281" s="152"/>
      <c r="G281" s="153"/>
      <c r="H281" s="157"/>
      <c r="I281" s="157"/>
      <c r="J281" s="157"/>
      <c r="K281" s="157"/>
      <c r="L281" s="157"/>
      <c r="M281" s="157"/>
      <c r="N281" s="157"/>
      <c r="O281" s="157"/>
      <c r="P281" s="157"/>
      <c r="Q281" s="157"/>
      <c r="R281" s="157"/>
      <c r="S281" s="157"/>
      <c r="T281" s="157"/>
      <c r="U281" s="157"/>
    </row>
    <row r="282" spans="1:21">
      <c r="A282" s="151"/>
      <c r="B282" s="152"/>
      <c r="C282" s="152"/>
      <c r="D282" s="153"/>
      <c r="E282" s="153"/>
      <c r="F282" s="152"/>
      <c r="G282" s="153"/>
      <c r="H282" s="157"/>
      <c r="I282" s="157"/>
      <c r="J282" s="157"/>
      <c r="K282" s="157"/>
      <c r="L282" s="157"/>
      <c r="M282" s="157"/>
      <c r="N282" s="157"/>
      <c r="O282" s="157"/>
      <c r="P282" s="157"/>
      <c r="Q282" s="157"/>
      <c r="R282" s="157"/>
      <c r="S282" s="157"/>
      <c r="T282" s="157"/>
      <c r="U282" s="157"/>
    </row>
    <row r="283" spans="1:21">
      <c r="A283" s="151"/>
      <c r="B283" s="152"/>
      <c r="C283" s="152"/>
      <c r="D283" s="153"/>
      <c r="E283" s="153"/>
      <c r="F283" s="152"/>
      <c r="G283" s="153"/>
      <c r="H283" s="157"/>
      <c r="I283" s="157"/>
      <c r="J283" s="157"/>
      <c r="K283" s="157"/>
      <c r="L283" s="157"/>
      <c r="M283" s="157"/>
      <c r="N283" s="157"/>
      <c r="O283" s="157"/>
      <c r="P283" s="157"/>
      <c r="Q283" s="157"/>
      <c r="R283" s="157"/>
      <c r="S283" s="157"/>
      <c r="T283" s="157"/>
      <c r="U283" s="157"/>
    </row>
    <row r="284" spans="1:21">
      <c r="A284" s="151"/>
      <c r="B284" s="152"/>
      <c r="C284" s="152"/>
      <c r="D284" s="153"/>
      <c r="E284" s="153"/>
      <c r="F284" s="152"/>
      <c r="G284" s="153"/>
      <c r="H284" s="157"/>
      <c r="I284" s="157"/>
      <c r="J284" s="157"/>
      <c r="K284" s="157"/>
      <c r="L284" s="157"/>
      <c r="M284" s="157"/>
      <c r="N284" s="157"/>
      <c r="O284" s="157"/>
      <c r="P284" s="157"/>
      <c r="Q284" s="157"/>
      <c r="R284" s="157"/>
      <c r="S284" s="157"/>
      <c r="T284" s="157"/>
      <c r="U284" s="157"/>
    </row>
    <row r="285" spans="1:21">
      <c r="A285" s="151"/>
      <c r="B285" s="152"/>
      <c r="C285" s="152"/>
      <c r="D285" s="153"/>
      <c r="E285" s="153"/>
      <c r="F285" s="152"/>
      <c r="G285" s="153"/>
      <c r="H285" s="157"/>
      <c r="I285" s="157"/>
      <c r="J285" s="157"/>
      <c r="K285" s="157"/>
      <c r="L285" s="157"/>
      <c r="M285" s="157"/>
      <c r="N285" s="157"/>
      <c r="O285" s="157"/>
      <c r="P285" s="157"/>
      <c r="Q285" s="157"/>
      <c r="R285" s="157"/>
      <c r="S285" s="157"/>
      <c r="T285" s="157"/>
      <c r="U285" s="157"/>
    </row>
    <row r="286" spans="1:21">
      <c r="A286" s="151"/>
      <c r="B286" s="152"/>
      <c r="C286" s="152"/>
      <c r="D286" s="153"/>
      <c r="E286" s="153"/>
      <c r="F286" s="152"/>
      <c r="G286" s="153"/>
      <c r="H286" s="157"/>
      <c r="I286" s="157"/>
      <c r="J286" s="157"/>
      <c r="K286" s="157"/>
      <c r="L286" s="157"/>
      <c r="M286" s="157"/>
      <c r="N286" s="157"/>
      <c r="O286" s="157"/>
      <c r="P286" s="157"/>
      <c r="Q286" s="157"/>
      <c r="R286" s="157"/>
      <c r="S286" s="157"/>
      <c r="T286" s="157"/>
      <c r="U286" s="157"/>
    </row>
    <row r="287" spans="1:21">
      <c r="A287" s="151"/>
      <c r="B287" s="152"/>
      <c r="C287" s="152"/>
      <c r="D287" s="153"/>
      <c r="E287" s="153"/>
      <c r="F287" s="152"/>
      <c r="G287" s="153"/>
      <c r="H287" s="157"/>
      <c r="I287" s="157"/>
      <c r="J287" s="157"/>
      <c r="K287" s="157"/>
      <c r="L287" s="157"/>
      <c r="M287" s="157"/>
      <c r="N287" s="157"/>
      <c r="O287" s="157"/>
      <c r="P287" s="157"/>
      <c r="Q287" s="157"/>
      <c r="R287" s="157"/>
      <c r="S287" s="157"/>
      <c r="T287" s="157"/>
      <c r="U287" s="157"/>
    </row>
    <row r="288" spans="1:21">
      <c r="A288" s="151"/>
      <c r="B288" s="152"/>
      <c r="C288" s="152"/>
      <c r="D288" s="153"/>
      <c r="E288" s="153"/>
      <c r="F288" s="152"/>
      <c r="G288" s="153"/>
      <c r="H288" s="157"/>
      <c r="I288" s="157"/>
      <c r="J288" s="157"/>
      <c r="K288" s="157"/>
      <c r="L288" s="157"/>
      <c r="M288" s="157"/>
      <c r="N288" s="157"/>
      <c r="O288" s="157"/>
      <c r="P288" s="157"/>
      <c r="Q288" s="157"/>
      <c r="R288" s="157"/>
      <c r="S288" s="157"/>
      <c r="T288" s="157"/>
      <c r="U288" s="157"/>
    </row>
    <row r="289" spans="1:21">
      <c r="A289" s="151"/>
      <c r="B289" s="152"/>
      <c r="C289" s="152"/>
      <c r="D289" s="153"/>
      <c r="E289" s="153"/>
      <c r="F289" s="152"/>
      <c r="G289" s="153"/>
      <c r="H289" s="157"/>
      <c r="I289" s="157"/>
      <c r="J289" s="157"/>
      <c r="K289" s="157"/>
      <c r="L289" s="157"/>
      <c r="M289" s="157"/>
      <c r="N289" s="157"/>
      <c r="O289" s="157"/>
      <c r="P289" s="157"/>
      <c r="Q289" s="157"/>
      <c r="R289" s="157"/>
      <c r="S289" s="157"/>
      <c r="T289" s="157"/>
      <c r="U289" s="157"/>
    </row>
    <row r="290" spans="1:21">
      <c r="A290" s="151"/>
      <c r="B290" s="152"/>
      <c r="C290" s="152"/>
      <c r="D290" s="153"/>
      <c r="E290" s="153"/>
      <c r="F290" s="152"/>
      <c r="G290" s="153"/>
      <c r="H290" s="157"/>
      <c r="I290" s="157"/>
      <c r="J290" s="157"/>
      <c r="K290" s="157"/>
      <c r="L290" s="157"/>
      <c r="M290" s="157"/>
      <c r="N290" s="157"/>
      <c r="O290" s="157"/>
      <c r="P290" s="157"/>
      <c r="Q290" s="157"/>
      <c r="R290" s="157"/>
      <c r="S290" s="157"/>
      <c r="T290" s="157"/>
      <c r="U290" s="157"/>
    </row>
    <row r="291" spans="1:21">
      <c r="A291" s="151"/>
      <c r="B291" s="152"/>
      <c r="C291" s="152"/>
      <c r="D291" s="153"/>
      <c r="E291" s="153"/>
      <c r="F291" s="152"/>
      <c r="G291" s="153"/>
      <c r="H291" s="157"/>
      <c r="I291" s="157"/>
      <c r="J291" s="157"/>
      <c r="K291" s="157"/>
      <c r="L291" s="157"/>
      <c r="M291" s="157"/>
      <c r="N291" s="157"/>
      <c r="O291" s="157"/>
      <c r="P291" s="157"/>
      <c r="Q291" s="157"/>
      <c r="R291" s="157"/>
      <c r="S291" s="157"/>
      <c r="T291" s="157"/>
      <c r="U291" s="157"/>
    </row>
    <row r="292" spans="1:21">
      <c r="A292" s="151"/>
      <c r="B292" s="152"/>
      <c r="C292" s="152"/>
      <c r="D292" s="153"/>
      <c r="E292" s="153"/>
      <c r="F292" s="152"/>
      <c r="G292" s="153"/>
      <c r="H292" s="157"/>
      <c r="I292" s="157"/>
      <c r="J292" s="157"/>
      <c r="K292" s="157"/>
      <c r="L292" s="157"/>
      <c r="M292" s="157"/>
      <c r="N292" s="157"/>
      <c r="O292" s="157"/>
      <c r="P292" s="157"/>
      <c r="Q292" s="157"/>
      <c r="R292" s="157"/>
      <c r="S292" s="157"/>
      <c r="T292" s="157"/>
      <c r="U292" s="157"/>
    </row>
    <row r="293" spans="1:21">
      <c r="A293" s="151"/>
      <c r="B293" s="152"/>
      <c r="C293" s="152"/>
      <c r="D293" s="153"/>
      <c r="E293" s="153"/>
      <c r="F293" s="152"/>
      <c r="G293" s="153"/>
      <c r="H293" s="157"/>
      <c r="I293" s="157"/>
      <c r="J293" s="157"/>
      <c r="K293" s="157"/>
      <c r="L293" s="157"/>
      <c r="M293" s="157"/>
      <c r="N293" s="157"/>
      <c r="O293" s="157"/>
      <c r="P293" s="157"/>
      <c r="Q293" s="157"/>
      <c r="R293" s="157"/>
      <c r="S293" s="157"/>
      <c r="T293" s="157"/>
      <c r="U293" s="157"/>
    </row>
    <row r="294" spans="1:21">
      <c r="A294" s="151"/>
      <c r="B294" s="152"/>
      <c r="C294" s="152"/>
      <c r="D294" s="153"/>
      <c r="E294" s="153"/>
      <c r="F294" s="152"/>
      <c r="G294" s="153"/>
      <c r="H294" s="157"/>
      <c r="I294" s="157"/>
      <c r="J294" s="157"/>
      <c r="K294" s="157"/>
      <c r="L294" s="157"/>
      <c r="M294" s="157"/>
      <c r="N294" s="157"/>
      <c r="O294" s="157"/>
      <c r="P294" s="157"/>
      <c r="Q294" s="157"/>
      <c r="R294" s="157"/>
      <c r="S294" s="157"/>
      <c r="T294" s="157"/>
      <c r="U294" s="157"/>
    </row>
    <row r="295" spans="1:21">
      <c r="A295" s="151"/>
      <c r="B295" s="152"/>
      <c r="C295" s="152"/>
      <c r="D295" s="153"/>
      <c r="E295" s="153"/>
      <c r="F295" s="152"/>
      <c r="G295" s="153"/>
      <c r="H295" s="157"/>
      <c r="I295" s="157"/>
      <c r="J295" s="157"/>
      <c r="K295" s="157"/>
      <c r="L295" s="157"/>
      <c r="M295" s="157"/>
      <c r="N295" s="157"/>
      <c r="O295" s="157"/>
      <c r="P295" s="157"/>
      <c r="Q295" s="157"/>
      <c r="R295" s="157"/>
      <c r="S295" s="157"/>
      <c r="T295" s="157"/>
      <c r="U295" s="157"/>
    </row>
    <row r="296" spans="1:21">
      <c r="A296" s="151"/>
      <c r="B296" s="152"/>
      <c r="C296" s="152"/>
      <c r="D296" s="153"/>
      <c r="E296" s="153"/>
      <c r="F296" s="152"/>
      <c r="G296" s="153"/>
      <c r="H296" s="157"/>
      <c r="I296" s="157"/>
      <c r="J296" s="157"/>
      <c r="K296" s="157"/>
      <c r="L296" s="157"/>
      <c r="M296" s="157"/>
      <c r="N296" s="157"/>
      <c r="O296" s="157"/>
      <c r="P296" s="157"/>
      <c r="Q296" s="157"/>
      <c r="R296" s="157"/>
      <c r="S296" s="157"/>
      <c r="T296" s="157"/>
      <c r="U296" s="157"/>
    </row>
    <row r="297" spans="1:21">
      <c r="A297" s="151"/>
      <c r="B297" s="152"/>
      <c r="C297" s="152"/>
      <c r="D297" s="153"/>
      <c r="E297" s="153"/>
      <c r="F297" s="152"/>
      <c r="G297" s="153"/>
      <c r="H297" s="157"/>
      <c r="I297" s="157"/>
      <c r="J297" s="157"/>
      <c r="K297" s="157"/>
      <c r="L297" s="157"/>
      <c r="M297" s="157"/>
      <c r="N297" s="157"/>
      <c r="O297" s="157"/>
      <c r="P297" s="157"/>
      <c r="Q297" s="157"/>
      <c r="R297" s="157"/>
      <c r="S297" s="157"/>
      <c r="T297" s="157"/>
      <c r="U297" s="157"/>
    </row>
    <row r="298" spans="1:21">
      <c r="A298" s="151"/>
      <c r="B298" s="152"/>
      <c r="C298" s="152"/>
      <c r="D298" s="153"/>
      <c r="E298" s="153"/>
      <c r="F298" s="152"/>
      <c r="G298" s="153"/>
      <c r="H298" s="157"/>
      <c r="I298" s="157"/>
      <c r="J298" s="157"/>
      <c r="K298" s="157"/>
      <c r="L298" s="157"/>
      <c r="M298" s="157"/>
      <c r="N298" s="157"/>
      <c r="O298" s="157"/>
      <c r="P298" s="157"/>
      <c r="Q298" s="157"/>
      <c r="R298" s="157"/>
      <c r="S298" s="157"/>
      <c r="T298" s="157"/>
      <c r="U298" s="157"/>
    </row>
    <row r="299" spans="1:21">
      <c r="A299" s="151"/>
      <c r="B299" s="152"/>
      <c r="C299" s="152"/>
      <c r="D299" s="153"/>
      <c r="E299" s="153"/>
      <c r="F299" s="152"/>
      <c r="G299" s="153"/>
      <c r="H299" s="157"/>
      <c r="I299" s="157"/>
      <c r="J299" s="157"/>
      <c r="K299" s="157"/>
      <c r="L299" s="157"/>
      <c r="M299" s="157"/>
      <c r="N299" s="157"/>
      <c r="O299" s="157"/>
      <c r="P299" s="157"/>
      <c r="Q299" s="157"/>
      <c r="R299" s="157"/>
      <c r="S299" s="157"/>
      <c r="T299" s="157"/>
      <c r="U299" s="157"/>
    </row>
    <row r="300" spans="1:21">
      <c r="A300" s="151"/>
      <c r="B300" s="152"/>
      <c r="C300" s="152"/>
      <c r="D300" s="153"/>
      <c r="E300" s="153"/>
      <c r="F300" s="152"/>
      <c r="G300" s="153"/>
      <c r="H300" s="157"/>
      <c r="I300" s="157"/>
      <c r="J300" s="157"/>
      <c r="K300" s="157"/>
      <c r="L300" s="157"/>
      <c r="M300" s="157"/>
      <c r="N300" s="157"/>
      <c r="O300" s="157"/>
      <c r="P300" s="157"/>
      <c r="Q300" s="157"/>
      <c r="R300" s="157"/>
      <c r="S300" s="157"/>
      <c r="T300" s="157"/>
      <c r="U300" s="157"/>
    </row>
    <row r="301" spans="1:21">
      <c r="A301" s="151"/>
      <c r="B301" s="152"/>
      <c r="C301" s="152"/>
      <c r="D301" s="153"/>
      <c r="E301" s="153"/>
      <c r="F301" s="152"/>
      <c r="G301" s="153"/>
      <c r="H301" s="157"/>
      <c r="I301" s="157"/>
      <c r="J301" s="157"/>
      <c r="K301" s="157"/>
      <c r="L301" s="157"/>
      <c r="M301" s="157"/>
      <c r="N301" s="157"/>
      <c r="O301" s="157"/>
      <c r="P301" s="157"/>
      <c r="Q301" s="157"/>
      <c r="R301" s="157"/>
      <c r="S301" s="157"/>
      <c r="T301" s="157"/>
      <c r="U301" s="157"/>
    </row>
    <row r="302" spans="1:21">
      <c r="A302" s="151"/>
      <c r="B302" s="152"/>
      <c r="C302" s="152"/>
      <c r="D302" s="153"/>
      <c r="E302" s="153"/>
      <c r="F302" s="152"/>
      <c r="G302" s="153"/>
      <c r="H302" s="157"/>
      <c r="I302" s="157"/>
      <c r="J302" s="157"/>
      <c r="K302" s="157"/>
      <c r="L302" s="157"/>
      <c r="M302" s="157"/>
      <c r="N302" s="157"/>
      <c r="O302" s="157"/>
      <c r="P302" s="157"/>
      <c r="Q302" s="157"/>
      <c r="R302" s="157"/>
      <c r="S302" s="157"/>
      <c r="T302" s="157"/>
      <c r="U302" s="157"/>
    </row>
    <row r="303" spans="1:21">
      <c r="A303" s="151"/>
      <c r="B303" s="152"/>
      <c r="C303" s="152"/>
      <c r="D303" s="153"/>
      <c r="E303" s="153"/>
      <c r="F303" s="152"/>
      <c r="G303" s="153"/>
      <c r="H303" s="157"/>
      <c r="I303" s="157"/>
      <c r="J303" s="157"/>
      <c r="K303" s="157"/>
      <c r="L303" s="157"/>
      <c r="M303" s="157"/>
      <c r="N303" s="157"/>
      <c r="O303" s="157"/>
      <c r="P303" s="157"/>
      <c r="Q303" s="157"/>
      <c r="R303" s="157"/>
      <c r="S303" s="157"/>
      <c r="T303" s="157"/>
      <c r="U303" s="157"/>
    </row>
    <row r="304" spans="1:21">
      <c r="A304" s="151"/>
      <c r="B304" s="152"/>
      <c r="C304" s="152"/>
      <c r="D304" s="153"/>
      <c r="E304" s="153"/>
      <c r="F304" s="152"/>
      <c r="G304" s="153"/>
      <c r="H304" s="157"/>
      <c r="I304" s="157"/>
      <c r="J304" s="157"/>
      <c r="K304" s="157"/>
      <c r="L304" s="157"/>
      <c r="M304" s="157"/>
      <c r="N304" s="157"/>
      <c r="O304" s="157"/>
      <c r="P304" s="157"/>
      <c r="Q304" s="157"/>
      <c r="R304" s="157"/>
      <c r="S304" s="157"/>
      <c r="T304" s="157"/>
      <c r="U304" s="157"/>
    </row>
  </sheetData>
  <autoFilter ref="A4:Y254"/>
  <mergeCells count="4">
    <mergeCell ref="G2:G3"/>
    <mergeCell ref="O3:U3"/>
    <mergeCell ref="H2:U2"/>
    <mergeCell ref="H3:N3"/>
  </mergeCell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dimension ref="A1:S304"/>
  <sheetViews>
    <sheetView showGridLines="0" zoomScale="75" zoomScaleNormal="75" workbookViewId="0">
      <pane xSplit="1" ySplit="4" topLeftCell="B202" activePane="bottomRight" state="frozen"/>
      <selection activeCell="N5" sqref="N5:N1252"/>
      <selection pane="topRight" activeCell="N5" sqref="N5:N1252"/>
      <selection pane="bottomLeft" activeCell="N5" sqref="N5:N1252"/>
      <selection pane="bottomRight" activeCell="H1" sqref="H1:H1048576"/>
    </sheetView>
  </sheetViews>
  <sheetFormatPr baseColWidth="10" defaultColWidth="9" defaultRowHeight="12"/>
  <cols>
    <col min="1" max="1" width="5.875" style="112" bestFit="1" customWidth="1"/>
    <col min="2" max="3" width="11.5" style="3" customWidth="1"/>
    <col min="4" max="4" width="12" style="2" bestFit="1" customWidth="1"/>
    <col min="5" max="5" width="11.875" style="2" bestFit="1" customWidth="1"/>
    <col min="6" max="6" width="12.375" style="3" bestFit="1" customWidth="1"/>
    <col min="7" max="7" width="10.25" style="2" bestFit="1" customWidth="1"/>
    <col min="8" max="8" width="9.125" style="2" bestFit="1" customWidth="1"/>
    <col min="9" max="9" width="9.5" style="2" bestFit="1" customWidth="1"/>
    <col min="10" max="10" width="9.375" style="2" bestFit="1" customWidth="1"/>
    <col min="11" max="11" width="13.625" style="2" bestFit="1" customWidth="1"/>
    <col min="12" max="12" width="9.875" style="2" bestFit="1" customWidth="1"/>
    <col min="13" max="13" width="10.625" style="2" bestFit="1" customWidth="1"/>
    <col min="14" max="14" width="8.625" style="2" bestFit="1" customWidth="1"/>
    <col min="15" max="15" width="11.875" style="2" bestFit="1" customWidth="1"/>
    <col min="16" max="16" width="9.625" style="2" customWidth="1"/>
    <col min="17" max="18" width="9" style="2" bestFit="1" customWidth="1"/>
    <col min="19" max="19" width="9" style="80"/>
    <col min="20" max="16384" width="9" style="2"/>
  </cols>
  <sheetData>
    <row r="1" spans="1:19" s="1" customFormat="1" ht="12" customHeight="1">
      <c r="A1" s="109"/>
      <c r="B1" s="113" t="s">
        <v>125</v>
      </c>
      <c r="C1" s="113"/>
      <c r="D1" s="113"/>
      <c r="E1" s="134"/>
      <c r="F1" s="114"/>
      <c r="G1" s="24"/>
      <c r="H1" s="24"/>
      <c r="I1" s="24"/>
      <c r="J1" s="24"/>
      <c r="K1" s="24"/>
      <c r="L1" s="24"/>
      <c r="M1" s="24"/>
      <c r="N1" s="24"/>
      <c r="O1" s="24"/>
      <c r="P1" s="24"/>
      <c r="Q1" s="24"/>
      <c r="R1" s="24"/>
      <c r="S1" s="81"/>
    </row>
    <row r="2" spans="1:19" s="1" customFormat="1" ht="12" customHeight="1">
      <c r="A2" s="107"/>
      <c r="B2" s="102"/>
      <c r="C2" s="102" t="s">
        <v>246</v>
      </c>
      <c r="D2" s="102"/>
      <c r="E2" s="102"/>
      <c r="F2" s="103"/>
      <c r="G2" s="961" t="s">
        <v>7</v>
      </c>
      <c r="H2" s="961" t="s">
        <v>9</v>
      </c>
      <c r="I2" s="125" t="s">
        <v>12</v>
      </c>
      <c r="J2" s="126"/>
      <c r="K2" s="126"/>
      <c r="L2" s="126"/>
      <c r="M2" s="126"/>
      <c r="N2" s="126"/>
      <c r="O2" s="126"/>
      <c r="P2" s="126"/>
      <c r="Q2" s="126"/>
      <c r="R2" s="127"/>
      <c r="S2" s="81"/>
    </row>
    <row r="3" spans="1:19" s="1" customFormat="1" ht="12" customHeight="1">
      <c r="A3" s="107"/>
      <c r="B3" s="105"/>
      <c r="C3" s="105"/>
      <c r="D3" s="105"/>
      <c r="E3" s="105"/>
      <c r="F3" s="106"/>
      <c r="G3" s="961"/>
      <c r="H3" s="961"/>
      <c r="I3" s="122" t="s">
        <v>218</v>
      </c>
      <c r="J3" s="123"/>
      <c r="K3" s="123"/>
      <c r="L3" s="123"/>
      <c r="M3" s="123"/>
      <c r="N3" s="123"/>
      <c r="O3" s="123"/>
      <c r="P3" s="123"/>
      <c r="Q3" s="123"/>
      <c r="R3" s="124"/>
      <c r="S3" s="81"/>
    </row>
    <row r="4" spans="1:19" s="1" customFormat="1" ht="24">
      <c r="A4" s="108" t="s">
        <v>126</v>
      </c>
      <c r="B4" s="100" t="s">
        <v>234</v>
      </c>
      <c r="C4" s="100" t="s">
        <v>241</v>
      </c>
      <c r="D4" s="100" t="s">
        <v>254</v>
      </c>
      <c r="E4" s="100" t="s">
        <v>48</v>
      </c>
      <c r="F4" s="100" t="s">
        <v>229</v>
      </c>
      <c r="G4" s="5" t="s">
        <v>178</v>
      </c>
      <c r="H4" s="5" t="s">
        <v>192</v>
      </c>
      <c r="I4" s="128" t="s">
        <v>185</v>
      </c>
      <c r="J4" s="129" t="s">
        <v>186</v>
      </c>
      <c r="K4" s="129" t="s">
        <v>289</v>
      </c>
      <c r="L4" s="129" t="s">
        <v>187</v>
      </c>
      <c r="M4" s="129" t="s">
        <v>188</v>
      </c>
      <c r="N4" s="129" t="s">
        <v>189</v>
      </c>
      <c r="O4" s="129" t="s">
        <v>190</v>
      </c>
      <c r="P4" s="129" t="s">
        <v>191</v>
      </c>
      <c r="Q4" s="129" t="s">
        <v>149</v>
      </c>
      <c r="R4" s="130" t="s">
        <v>90</v>
      </c>
      <c r="S4" s="81"/>
    </row>
    <row r="5" spans="1:19" ht="12" customHeight="1">
      <c r="A5" s="110">
        <v>1</v>
      </c>
      <c r="B5" s="67" t="s">
        <v>239</v>
      </c>
      <c r="C5" s="16" t="s">
        <v>243</v>
      </c>
      <c r="D5" s="16" t="s">
        <v>251</v>
      </c>
      <c r="E5" s="17" t="s">
        <v>207</v>
      </c>
      <c r="F5" s="46" t="s">
        <v>89</v>
      </c>
      <c r="G5" s="93">
        <v>1</v>
      </c>
      <c r="H5" s="93">
        <v>1</v>
      </c>
      <c r="I5" s="53"/>
      <c r="J5" s="54"/>
      <c r="K5" s="54">
        <v>1</v>
      </c>
      <c r="L5" s="54"/>
      <c r="M5" s="54"/>
      <c r="N5" s="54"/>
      <c r="O5" s="54"/>
      <c r="P5" s="54"/>
      <c r="Q5" s="54">
        <v>1</v>
      </c>
      <c r="R5" s="55"/>
    </row>
    <row r="6" spans="1:19" ht="12" customHeight="1">
      <c r="A6" s="110">
        <v>2</v>
      </c>
      <c r="B6" s="66" t="s">
        <v>237</v>
      </c>
      <c r="C6" s="6" t="s">
        <v>244</v>
      </c>
      <c r="D6" s="6" t="s">
        <v>247</v>
      </c>
      <c r="E6" s="7" t="s">
        <v>207</v>
      </c>
      <c r="F6" s="47" t="s">
        <v>0</v>
      </c>
      <c r="G6" s="64">
        <v>1</v>
      </c>
      <c r="H6" s="64">
        <v>1</v>
      </c>
      <c r="I6" s="53"/>
      <c r="J6" s="54"/>
      <c r="K6" s="54"/>
      <c r="L6" s="54"/>
      <c r="M6" s="54"/>
      <c r="N6" s="54"/>
      <c r="O6" s="54"/>
      <c r="P6" s="54"/>
      <c r="Q6" s="54">
        <v>1</v>
      </c>
      <c r="R6" s="55"/>
    </row>
    <row r="7" spans="1:19" ht="12" customHeight="1">
      <c r="A7" s="110">
        <v>3</v>
      </c>
      <c r="B7" s="66" t="s">
        <v>50</v>
      </c>
      <c r="C7" s="6" t="s">
        <v>244</v>
      </c>
      <c r="D7" s="6" t="s">
        <v>249</v>
      </c>
      <c r="E7" s="7" t="s">
        <v>207</v>
      </c>
      <c r="F7" s="47" t="s">
        <v>0</v>
      </c>
      <c r="G7" s="64"/>
      <c r="H7" s="64"/>
      <c r="I7" s="53"/>
      <c r="J7" s="54"/>
      <c r="K7" s="54"/>
      <c r="L7" s="54"/>
      <c r="M7" s="54"/>
      <c r="N7" s="54"/>
      <c r="O7" s="54"/>
      <c r="P7" s="54"/>
      <c r="Q7" s="54"/>
      <c r="R7" s="55"/>
    </row>
    <row r="8" spans="1:19" ht="12" customHeight="1">
      <c r="A8" s="110">
        <v>4</v>
      </c>
      <c r="B8" s="66" t="s">
        <v>236</v>
      </c>
      <c r="C8" s="6" t="s">
        <v>243</v>
      </c>
      <c r="D8" s="6" t="s">
        <v>248</v>
      </c>
      <c r="E8" s="7" t="s">
        <v>207</v>
      </c>
      <c r="F8" s="47" t="s">
        <v>89</v>
      </c>
      <c r="G8" s="64"/>
      <c r="H8" s="64"/>
      <c r="I8" s="53"/>
      <c r="J8" s="54"/>
      <c r="K8" s="54"/>
      <c r="L8" s="54"/>
      <c r="M8" s="54"/>
      <c r="N8" s="54"/>
      <c r="O8" s="54"/>
      <c r="P8" s="54"/>
      <c r="Q8" s="54"/>
      <c r="R8" s="55"/>
    </row>
    <row r="9" spans="1:19" ht="12" customHeight="1">
      <c r="A9" s="110">
        <v>5</v>
      </c>
      <c r="B9" s="66" t="s">
        <v>236</v>
      </c>
      <c r="C9" s="6" t="s">
        <v>243</v>
      </c>
      <c r="D9" s="6" t="s">
        <v>250</v>
      </c>
      <c r="E9" s="7" t="s">
        <v>207</v>
      </c>
      <c r="F9" s="47" t="s">
        <v>89</v>
      </c>
      <c r="G9" s="64">
        <v>1</v>
      </c>
      <c r="H9" s="64"/>
      <c r="I9" s="53"/>
      <c r="J9" s="54"/>
      <c r="K9" s="54"/>
      <c r="L9" s="54"/>
      <c r="M9" s="54"/>
      <c r="N9" s="54"/>
      <c r="O9" s="54"/>
      <c r="P9" s="54"/>
      <c r="Q9" s="54"/>
      <c r="R9" s="55"/>
    </row>
    <row r="10" spans="1:19" ht="12" customHeight="1">
      <c r="A10" s="110">
        <v>6</v>
      </c>
      <c r="B10" s="66" t="s">
        <v>236</v>
      </c>
      <c r="C10" s="6" t="s">
        <v>242</v>
      </c>
      <c r="D10" s="6" t="s">
        <v>247</v>
      </c>
      <c r="E10" s="7" t="s">
        <v>207</v>
      </c>
      <c r="F10" s="47" t="s">
        <v>0</v>
      </c>
      <c r="G10" s="64"/>
      <c r="H10" s="64"/>
      <c r="I10" s="53"/>
      <c r="J10" s="54"/>
      <c r="K10" s="54"/>
      <c r="L10" s="54"/>
      <c r="M10" s="54"/>
      <c r="N10" s="54"/>
      <c r="O10" s="54"/>
      <c r="P10" s="54"/>
      <c r="Q10" s="54"/>
      <c r="R10" s="55"/>
    </row>
    <row r="11" spans="1:19" ht="12" customHeight="1">
      <c r="A11" s="110">
        <v>7</v>
      </c>
      <c r="B11" s="66" t="s">
        <v>236</v>
      </c>
      <c r="C11" s="6" t="s">
        <v>244</v>
      </c>
      <c r="D11" s="6" t="s">
        <v>248</v>
      </c>
      <c r="E11" s="7" t="s">
        <v>207</v>
      </c>
      <c r="F11" s="47" t="s">
        <v>0</v>
      </c>
      <c r="G11" s="64">
        <v>1</v>
      </c>
      <c r="H11" s="64">
        <v>1</v>
      </c>
      <c r="I11" s="53"/>
      <c r="J11" s="54"/>
      <c r="K11" s="54"/>
      <c r="L11" s="54"/>
      <c r="M11" s="54"/>
      <c r="N11" s="54"/>
      <c r="O11" s="54"/>
      <c r="P11" s="54"/>
      <c r="Q11" s="54">
        <v>1</v>
      </c>
      <c r="R11" s="55"/>
    </row>
    <row r="12" spans="1:19" ht="12" customHeight="1">
      <c r="A12" s="110">
        <v>8</v>
      </c>
      <c r="B12" s="66" t="s">
        <v>50</v>
      </c>
      <c r="C12" s="6" t="s">
        <v>242</v>
      </c>
      <c r="D12" s="6" t="s">
        <v>247</v>
      </c>
      <c r="E12" s="7" t="s">
        <v>207</v>
      </c>
      <c r="F12" s="47" t="s">
        <v>0</v>
      </c>
      <c r="G12" s="64"/>
      <c r="H12" s="64"/>
      <c r="I12" s="53"/>
      <c r="J12" s="54"/>
      <c r="K12" s="54"/>
      <c r="L12" s="54"/>
      <c r="M12" s="54"/>
      <c r="N12" s="54"/>
      <c r="O12" s="54"/>
      <c r="P12" s="54"/>
      <c r="Q12" s="54"/>
      <c r="R12" s="55"/>
    </row>
    <row r="13" spans="1:19" ht="12" customHeight="1">
      <c r="A13" s="110">
        <v>9</v>
      </c>
      <c r="B13" s="66" t="s">
        <v>236</v>
      </c>
      <c r="C13" s="6" t="s">
        <v>243</v>
      </c>
      <c r="D13" s="6" t="s">
        <v>250</v>
      </c>
      <c r="E13" s="7" t="s">
        <v>207</v>
      </c>
      <c r="F13" s="47" t="s">
        <v>89</v>
      </c>
      <c r="G13" s="64"/>
      <c r="H13" s="64"/>
      <c r="I13" s="53"/>
      <c r="J13" s="54"/>
      <c r="K13" s="54"/>
      <c r="L13" s="54"/>
      <c r="M13" s="54"/>
      <c r="N13" s="54"/>
      <c r="O13" s="54"/>
      <c r="P13" s="54"/>
      <c r="Q13" s="54"/>
      <c r="R13" s="55"/>
    </row>
    <row r="14" spans="1:19" ht="12" customHeight="1">
      <c r="A14" s="110">
        <v>10</v>
      </c>
      <c r="B14" s="66" t="s">
        <v>50</v>
      </c>
      <c r="C14" s="6" t="s">
        <v>242</v>
      </c>
      <c r="D14" s="6" t="s">
        <v>249</v>
      </c>
      <c r="E14" s="7" t="s">
        <v>207</v>
      </c>
      <c r="F14" s="47" t="s">
        <v>90</v>
      </c>
      <c r="G14" s="64">
        <v>1</v>
      </c>
      <c r="H14" s="64"/>
      <c r="I14" s="53"/>
      <c r="J14" s="54"/>
      <c r="K14" s="54"/>
      <c r="L14" s="54"/>
      <c r="M14" s="54"/>
      <c r="N14" s="54"/>
      <c r="O14" s="54"/>
      <c r="P14" s="54"/>
      <c r="Q14" s="54"/>
      <c r="R14" s="55"/>
    </row>
    <row r="15" spans="1:19" ht="12" customHeight="1">
      <c r="A15" s="110">
        <v>11</v>
      </c>
      <c r="B15" s="66" t="s">
        <v>239</v>
      </c>
      <c r="C15" s="6" t="s">
        <v>243</v>
      </c>
      <c r="D15" s="6" t="s">
        <v>247</v>
      </c>
      <c r="E15" s="7" t="s">
        <v>207</v>
      </c>
      <c r="F15" s="47" t="s">
        <v>0</v>
      </c>
      <c r="G15" s="64">
        <v>1</v>
      </c>
      <c r="H15" s="64"/>
      <c r="I15" s="53"/>
      <c r="J15" s="54"/>
      <c r="K15" s="54"/>
      <c r="L15" s="54"/>
      <c r="M15" s="54"/>
      <c r="N15" s="54"/>
      <c r="O15" s="54"/>
      <c r="P15" s="54"/>
      <c r="Q15" s="54"/>
      <c r="R15" s="55"/>
    </row>
    <row r="16" spans="1:19" ht="12" customHeight="1">
      <c r="A16" s="110">
        <v>12</v>
      </c>
      <c r="B16" s="66" t="s">
        <v>294</v>
      </c>
      <c r="C16" s="6" t="s">
        <v>242</v>
      </c>
      <c r="D16" s="6" t="s">
        <v>248</v>
      </c>
      <c r="E16" s="7" t="s">
        <v>207</v>
      </c>
      <c r="F16" s="47" t="s">
        <v>89</v>
      </c>
      <c r="G16" s="64">
        <v>1</v>
      </c>
      <c r="H16" s="64"/>
      <c r="I16" s="53"/>
      <c r="J16" s="54"/>
      <c r="K16" s="54"/>
      <c r="L16" s="54"/>
      <c r="M16" s="54"/>
      <c r="N16" s="54"/>
      <c r="O16" s="54"/>
      <c r="P16" s="54"/>
      <c r="Q16" s="54"/>
      <c r="R16" s="55"/>
    </row>
    <row r="17" spans="1:18" ht="12" customHeight="1">
      <c r="A17" s="110">
        <v>13</v>
      </c>
      <c r="B17" s="66" t="s">
        <v>294</v>
      </c>
      <c r="C17" s="47" t="s">
        <v>242</v>
      </c>
      <c r="D17" s="6" t="s">
        <v>249</v>
      </c>
      <c r="E17" s="47" t="s">
        <v>207</v>
      </c>
      <c r="F17" s="47" t="s">
        <v>90</v>
      </c>
      <c r="G17" s="64"/>
      <c r="H17" s="64"/>
      <c r="I17" s="53"/>
      <c r="J17" s="54"/>
      <c r="K17" s="54"/>
      <c r="L17" s="54"/>
      <c r="M17" s="54"/>
      <c r="N17" s="54"/>
      <c r="O17" s="54"/>
      <c r="P17" s="54"/>
      <c r="Q17" s="54"/>
      <c r="R17" s="55"/>
    </row>
    <row r="18" spans="1:18" ht="12" customHeight="1">
      <c r="A18" s="110">
        <v>14</v>
      </c>
      <c r="B18" s="66" t="s">
        <v>238</v>
      </c>
      <c r="C18" s="47" t="s">
        <v>243</v>
      </c>
      <c r="D18" s="6" t="s">
        <v>253</v>
      </c>
      <c r="E18" s="47" t="s">
        <v>207</v>
      </c>
      <c r="F18" s="47" t="s">
        <v>0</v>
      </c>
      <c r="G18" s="64">
        <v>1</v>
      </c>
      <c r="H18" s="64"/>
      <c r="I18" s="53"/>
      <c r="J18" s="54"/>
      <c r="K18" s="54"/>
      <c r="L18" s="54"/>
      <c r="M18" s="54"/>
      <c r="N18" s="54"/>
      <c r="O18" s="54"/>
      <c r="P18" s="54"/>
      <c r="Q18" s="54"/>
      <c r="R18" s="55"/>
    </row>
    <row r="19" spans="1:18" ht="12" customHeight="1">
      <c r="A19" s="110">
        <v>15</v>
      </c>
      <c r="B19" s="66" t="s">
        <v>240</v>
      </c>
      <c r="C19" s="6" t="s">
        <v>243</v>
      </c>
      <c r="D19" s="6" t="s">
        <v>252</v>
      </c>
      <c r="E19" s="7" t="s">
        <v>207</v>
      </c>
      <c r="F19" s="47" t="s">
        <v>89</v>
      </c>
      <c r="G19" s="64">
        <v>1</v>
      </c>
      <c r="H19" s="64">
        <v>1</v>
      </c>
      <c r="I19" s="53"/>
      <c r="J19" s="54"/>
      <c r="K19" s="54"/>
      <c r="L19" s="54"/>
      <c r="M19" s="54"/>
      <c r="N19" s="54"/>
      <c r="O19" s="54"/>
      <c r="P19" s="54"/>
      <c r="Q19" s="54">
        <v>1</v>
      </c>
      <c r="R19" s="55"/>
    </row>
    <row r="20" spans="1:18" ht="12" customHeight="1">
      <c r="A20" s="110">
        <v>16</v>
      </c>
      <c r="B20" s="66" t="s">
        <v>240</v>
      </c>
      <c r="C20" s="6" t="s">
        <v>245</v>
      </c>
      <c r="D20" s="6" t="s">
        <v>249</v>
      </c>
      <c r="E20" s="7" t="s">
        <v>207</v>
      </c>
      <c r="F20" s="47" t="s">
        <v>89</v>
      </c>
      <c r="G20" s="64">
        <v>1</v>
      </c>
      <c r="H20" s="64">
        <v>1</v>
      </c>
      <c r="I20" s="53"/>
      <c r="J20" s="54"/>
      <c r="K20" s="54"/>
      <c r="L20" s="54"/>
      <c r="M20" s="54"/>
      <c r="N20" s="54"/>
      <c r="O20" s="54"/>
      <c r="P20" s="54"/>
      <c r="Q20" s="54">
        <v>1</v>
      </c>
      <c r="R20" s="55"/>
    </row>
    <row r="21" spans="1:18" ht="12" customHeight="1">
      <c r="A21" s="110">
        <v>17</v>
      </c>
      <c r="B21" s="66" t="s">
        <v>240</v>
      </c>
      <c r="C21" s="6" t="s">
        <v>90</v>
      </c>
      <c r="D21" s="6" t="s">
        <v>249</v>
      </c>
      <c r="E21" s="7" t="s">
        <v>207</v>
      </c>
      <c r="F21" s="47" t="s">
        <v>0</v>
      </c>
      <c r="G21" s="64"/>
      <c r="H21" s="64"/>
      <c r="I21" s="53"/>
      <c r="J21" s="54"/>
      <c r="K21" s="54"/>
      <c r="L21" s="54"/>
      <c r="M21" s="54"/>
      <c r="N21" s="54"/>
      <c r="O21" s="54"/>
      <c r="P21" s="54"/>
      <c r="Q21" s="54"/>
      <c r="R21" s="55"/>
    </row>
    <row r="22" spans="1:18" ht="12" customHeight="1">
      <c r="A22" s="110">
        <v>18</v>
      </c>
      <c r="B22" s="66" t="s">
        <v>240</v>
      </c>
      <c r="C22" s="6" t="s">
        <v>90</v>
      </c>
      <c r="D22" s="6" t="s">
        <v>253</v>
      </c>
      <c r="E22" s="7" t="s">
        <v>207</v>
      </c>
      <c r="F22" s="47" t="s">
        <v>0</v>
      </c>
      <c r="G22" s="64">
        <v>1</v>
      </c>
      <c r="H22" s="64">
        <v>1</v>
      </c>
      <c r="I22" s="53"/>
      <c r="J22" s="54">
        <v>1</v>
      </c>
      <c r="K22" s="54"/>
      <c r="L22" s="54"/>
      <c r="M22" s="54"/>
      <c r="N22" s="54"/>
      <c r="O22" s="54">
        <v>1</v>
      </c>
      <c r="P22" s="54"/>
      <c r="Q22" s="54">
        <v>1</v>
      </c>
      <c r="R22" s="55"/>
    </row>
    <row r="23" spans="1:18" ht="12" customHeight="1">
      <c r="A23" s="110">
        <v>19</v>
      </c>
      <c r="B23" s="66" t="s">
        <v>240</v>
      </c>
      <c r="C23" s="6" t="s">
        <v>242</v>
      </c>
      <c r="D23" s="6" t="s">
        <v>248</v>
      </c>
      <c r="E23" s="7" t="s">
        <v>207</v>
      </c>
      <c r="F23" s="47" t="s">
        <v>0</v>
      </c>
      <c r="G23" s="64"/>
      <c r="H23" s="64"/>
      <c r="I23" s="53"/>
      <c r="J23" s="54"/>
      <c r="K23" s="54"/>
      <c r="L23" s="54"/>
      <c r="M23" s="54"/>
      <c r="N23" s="54"/>
      <c r="O23" s="54"/>
      <c r="P23" s="54"/>
      <c r="Q23" s="54"/>
      <c r="R23" s="55"/>
    </row>
    <row r="24" spans="1:18" ht="12" customHeight="1">
      <c r="A24" s="110">
        <v>20</v>
      </c>
      <c r="B24" s="66" t="s">
        <v>239</v>
      </c>
      <c r="C24" s="6" t="s">
        <v>244</v>
      </c>
      <c r="D24" s="6" t="s">
        <v>247</v>
      </c>
      <c r="E24" s="7" t="s">
        <v>207</v>
      </c>
      <c r="F24" s="47" t="s">
        <v>0</v>
      </c>
      <c r="G24" s="64"/>
      <c r="H24" s="64"/>
      <c r="I24" s="53"/>
      <c r="J24" s="54"/>
      <c r="K24" s="54"/>
      <c r="L24" s="54"/>
      <c r="M24" s="54"/>
      <c r="N24" s="54"/>
      <c r="O24" s="54"/>
      <c r="P24" s="54"/>
      <c r="Q24" s="54"/>
      <c r="R24" s="55"/>
    </row>
    <row r="25" spans="1:18" ht="12" customHeight="1">
      <c r="A25" s="110">
        <v>21</v>
      </c>
      <c r="B25" s="66" t="s">
        <v>239</v>
      </c>
      <c r="C25" s="6" t="s">
        <v>245</v>
      </c>
      <c r="D25" s="6" t="s">
        <v>253</v>
      </c>
      <c r="E25" s="7" t="s">
        <v>207</v>
      </c>
      <c r="F25" s="47" t="s">
        <v>89</v>
      </c>
      <c r="G25" s="64">
        <v>1</v>
      </c>
      <c r="H25" s="64"/>
      <c r="I25" s="53"/>
      <c r="J25" s="54"/>
      <c r="K25" s="54"/>
      <c r="L25" s="54"/>
      <c r="M25" s="54"/>
      <c r="N25" s="54"/>
      <c r="O25" s="54"/>
      <c r="P25" s="54"/>
      <c r="Q25" s="54"/>
      <c r="R25" s="55"/>
    </row>
    <row r="26" spans="1:18" ht="12" customHeight="1">
      <c r="A26" s="110">
        <v>22</v>
      </c>
      <c r="B26" s="66" t="s">
        <v>240</v>
      </c>
      <c r="C26" s="6" t="s">
        <v>244</v>
      </c>
      <c r="D26" s="6" t="s">
        <v>249</v>
      </c>
      <c r="E26" s="7" t="s">
        <v>207</v>
      </c>
      <c r="F26" s="47" t="s">
        <v>0</v>
      </c>
      <c r="G26" s="64">
        <v>1</v>
      </c>
      <c r="H26" s="64"/>
      <c r="I26" s="53"/>
      <c r="J26" s="54"/>
      <c r="K26" s="54"/>
      <c r="L26" s="54"/>
      <c r="M26" s="54"/>
      <c r="N26" s="54"/>
      <c r="O26" s="54"/>
      <c r="P26" s="54"/>
      <c r="Q26" s="54"/>
      <c r="R26" s="55"/>
    </row>
    <row r="27" spans="1:18" ht="12" customHeight="1">
      <c r="A27" s="110">
        <v>23</v>
      </c>
      <c r="B27" s="66" t="s">
        <v>240</v>
      </c>
      <c r="C27" s="6" t="s">
        <v>90</v>
      </c>
      <c r="D27" s="6" t="s">
        <v>247</v>
      </c>
      <c r="E27" s="7" t="s">
        <v>207</v>
      </c>
      <c r="F27" s="47" t="s">
        <v>0</v>
      </c>
      <c r="G27" s="64">
        <v>1</v>
      </c>
      <c r="H27" s="64"/>
      <c r="I27" s="53"/>
      <c r="J27" s="54"/>
      <c r="K27" s="54"/>
      <c r="L27" s="54"/>
      <c r="M27" s="54"/>
      <c r="N27" s="54"/>
      <c r="O27" s="54"/>
      <c r="P27" s="54"/>
      <c r="Q27" s="54"/>
      <c r="R27" s="55"/>
    </row>
    <row r="28" spans="1:18" ht="12" customHeight="1">
      <c r="A28" s="110">
        <v>24</v>
      </c>
      <c r="B28" s="66" t="s">
        <v>240</v>
      </c>
      <c r="C28" s="6" t="s">
        <v>244</v>
      </c>
      <c r="D28" s="6" t="s">
        <v>249</v>
      </c>
      <c r="E28" s="7" t="s">
        <v>207</v>
      </c>
      <c r="F28" s="47" t="s">
        <v>0</v>
      </c>
      <c r="G28" s="64">
        <v>1</v>
      </c>
      <c r="H28" s="64"/>
      <c r="I28" s="53"/>
      <c r="J28" s="54"/>
      <c r="K28" s="54"/>
      <c r="L28" s="54"/>
      <c r="M28" s="54"/>
      <c r="N28" s="54"/>
      <c r="O28" s="54"/>
      <c r="P28" s="54"/>
      <c r="Q28" s="54"/>
      <c r="R28" s="55"/>
    </row>
    <row r="29" spans="1:18" ht="12" customHeight="1">
      <c r="A29" s="110">
        <v>25</v>
      </c>
      <c r="B29" s="66" t="s">
        <v>240</v>
      </c>
      <c r="C29" s="6" t="s">
        <v>244</v>
      </c>
      <c r="D29" s="6" t="s">
        <v>250</v>
      </c>
      <c r="E29" s="7" t="s">
        <v>207</v>
      </c>
      <c r="F29" s="47" t="s">
        <v>0</v>
      </c>
      <c r="G29" s="64">
        <v>1</v>
      </c>
      <c r="H29" s="64"/>
      <c r="I29" s="53"/>
      <c r="J29" s="54"/>
      <c r="K29" s="54"/>
      <c r="L29" s="54"/>
      <c r="M29" s="54"/>
      <c r="N29" s="54"/>
      <c r="O29" s="54"/>
      <c r="P29" s="54"/>
      <c r="Q29" s="54"/>
      <c r="R29" s="55"/>
    </row>
    <row r="30" spans="1:18" ht="12" customHeight="1">
      <c r="A30" s="110">
        <v>26</v>
      </c>
      <c r="B30" s="66" t="s">
        <v>235</v>
      </c>
      <c r="C30" s="6" t="s">
        <v>244</v>
      </c>
      <c r="D30" s="6" t="s">
        <v>250</v>
      </c>
      <c r="E30" s="7" t="s">
        <v>207</v>
      </c>
      <c r="F30" s="47" t="s">
        <v>0</v>
      </c>
      <c r="G30" s="64">
        <v>1</v>
      </c>
      <c r="H30" s="64"/>
      <c r="I30" s="53"/>
      <c r="J30" s="54"/>
      <c r="K30" s="54"/>
      <c r="L30" s="54"/>
      <c r="M30" s="54"/>
      <c r="N30" s="54"/>
      <c r="O30" s="54"/>
      <c r="P30" s="54"/>
      <c r="Q30" s="54"/>
      <c r="R30" s="55"/>
    </row>
    <row r="31" spans="1:18" ht="12" customHeight="1">
      <c r="A31" s="110">
        <v>27</v>
      </c>
      <c r="B31" s="66" t="s">
        <v>240</v>
      </c>
      <c r="C31" s="6" t="s">
        <v>244</v>
      </c>
      <c r="D31" s="6" t="s">
        <v>251</v>
      </c>
      <c r="E31" s="7" t="s">
        <v>207</v>
      </c>
      <c r="F31" s="47" t="s">
        <v>89</v>
      </c>
      <c r="G31" s="64">
        <v>1</v>
      </c>
      <c r="H31" s="64">
        <v>1</v>
      </c>
      <c r="I31" s="53">
        <v>1</v>
      </c>
      <c r="J31" s="54">
        <v>1</v>
      </c>
      <c r="K31" s="54"/>
      <c r="L31" s="54"/>
      <c r="M31" s="54"/>
      <c r="N31" s="54"/>
      <c r="O31" s="54"/>
      <c r="P31" s="54">
        <v>1</v>
      </c>
      <c r="Q31" s="54"/>
      <c r="R31" s="55"/>
    </row>
    <row r="32" spans="1:18" ht="12" customHeight="1">
      <c r="A32" s="110">
        <v>28</v>
      </c>
      <c r="B32" s="66" t="s">
        <v>235</v>
      </c>
      <c r="C32" s="6" t="s">
        <v>244</v>
      </c>
      <c r="D32" s="6" t="s">
        <v>248</v>
      </c>
      <c r="E32" s="7" t="s">
        <v>207</v>
      </c>
      <c r="F32" s="47" t="s">
        <v>0</v>
      </c>
      <c r="G32" s="64"/>
      <c r="H32" s="64"/>
      <c r="I32" s="53"/>
      <c r="J32" s="54"/>
      <c r="K32" s="54"/>
      <c r="L32" s="54"/>
      <c r="M32" s="54"/>
      <c r="N32" s="54"/>
      <c r="O32" s="54"/>
      <c r="P32" s="54"/>
      <c r="Q32" s="54"/>
      <c r="R32" s="55"/>
    </row>
    <row r="33" spans="1:18" ht="12" customHeight="1">
      <c r="A33" s="110">
        <v>29</v>
      </c>
      <c r="B33" s="66" t="s">
        <v>235</v>
      </c>
      <c r="C33" s="6" t="s">
        <v>244</v>
      </c>
      <c r="D33" s="6" t="s">
        <v>247</v>
      </c>
      <c r="E33" s="7" t="s">
        <v>207</v>
      </c>
      <c r="F33" s="47" t="s">
        <v>0</v>
      </c>
      <c r="G33" s="64"/>
      <c r="H33" s="64"/>
      <c r="I33" s="53"/>
      <c r="J33" s="54"/>
      <c r="K33" s="54"/>
      <c r="L33" s="54"/>
      <c r="M33" s="54"/>
      <c r="N33" s="54"/>
      <c r="O33" s="54"/>
      <c r="P33" s="54"/>
      <c r="Q33" s="54"/>
      <c r="R33" s="55"/>
    </row>
    <row r="34" spans="1:18" ht="12" customHeight="1">
      <c r="A34" s="110">
        <v>30</v>
      </c>
      <c r="B34" s="66" t="s">
        <v>239</v>
      </c>
      <c r="C34" s="6" t="s">
        <v>243</v>
      </c>
      <c r="D34" s="6" t="s">
        <v>247</v>
      </c>
      <c r="E34" s="7" t="s">
        <v>207</v>
      </c>
      <c r="F34" s="47" t="s">
        <v>89</v>
      </c>
      <c r="G34" s="64">
        <v>1</v>
      </c>
      <c r="H34" s="64">
        <v>1</v>
      </c>
      <c r="I34" s="53"/>
      <c r="J34" s="54"/>
      <c r="K34" s="54"/>
      <c r="L34" s="54"/>
      <c r="M34" s="54"/>
      <c r="N34" s="54"/>
      <c r="O34" s="54"/>
      <c r="P34" s="54"/>
      <c r="Q34" s="54">
        <v>1</v>
      </c>
      <c r="R34" s="55"/>
    </row>
    <row r="35" spans="1:18" ht="12" customHeight="1">
      <c r="A35" s="110">
        <v>31</v>
      </c>
      <c r="B35" s="66" t="s">
        <v>235</v>
      </c>
      <c r="C35" s="6" t="s">
        <v>244</v>
      </c>
      <c r="D35" s="6" t="s">
        <v>248</v>
      </c>
      <c r="E35" s="7" t="s">
        <v>207</v>
      </c>
      <c r="F35" s="47" t="s">
        <v>89</v>
      </c>
      <c r="G35" s="64"/>
      <c r="H35" s="64"/>
      <c r="I35" s="53"/>
      <c r="J35" s="54"/>
      <c r="K35" s="54"/>
      <c r="L35" s="54"/>
      <c r="M35" s="54"/>
      <c r="N35" s="54"/>
      <c r="O35" s="54"/>
      <c r="P35" s="54"/>
      <c r="Q35" s="54"/>
      <c r="R35" s="55"/>
    </row>
    <row r="36" spans="1:18" ht="12" customHeight="1">
      <c r="A36" s="110">
        <v>32</v>
      </c>
      <c r="B36" s="66" t="s">
        <v>240</v>
      </c>
      <c r="C36" s="6" t="s">
        <v>244</v>
      </c>
      <c r="D36" s="6" t="s">
        <v>252</v>
      </c>
      <c r="E36" s="7" t="s">
        <v>207</v>
      </c>
      <c r="F36" s="47" t="s">
        <v>89</v>
      </c>
      <c r="G36" s="64">
        <v>1</v>
      </c>
      <c r="H36" s="64">
        <v>1</v>
      </c>
      <c r="I36" s="53"/>
      <c r="J36" s="54">
        <v>1</v>
      </c>
      <c r="K36" s="54"/>
      <c r="L36" s="54"/>
      <c r="M36" s="54"/>
      <c r="N36" s="54"/>
      <c r="O36" s="54">
        <v>1</v>
      </c>
      <c r="P36" s="54"/>
      <c r="Q36" s="54">
        <v>1</v>
      </c>
      <c r="R36" s="55"/>
    </row>
    <row r="37" spans="1:18" ht="12" customHeight="1">
      <c r="A37" s="110">
        <v>33</v>
      </c>
      <c r="B37" s="66" t="s">
        <v>240</v>
      </c>
      <c r="C37" s="6" t="s">
        <v>244</v>
      </c>
      <c r="D37" s="6" t="s">
        <v>249</v>
      </c>
      <c r="E37" s="7" t="s">
        <v>207</v>
      </c>
      <c r="F37" s="47" t="s">
        <v>90</v>
      </c>
      <c r="G37" s="64"/>
      <c r="H37" s="64"/>
      <c r="I37" s="53"/>
      <c r="J37" s="54"/>
      <c r="K37" s="54"/>
      <c r="L37" s="54"/>
      <c r="M37" s="54"/>
      <c r="N37" s="54"/>
      <c r="O37" s="54"/>
      <c r="P37" s="54"/>
      <c r="Q37" s="54"/>
      <c r="R37" s="55"/>
    </row>
    <row r="38" spans="1:18" ht="12" customHeight="1">
      <c r="A38" s="110">
        <v>34</v>
      </c>
      <c r="B38" s="66" t="s">
        <v>240</v>
      </c>
      <c r="C38" s="6" t="s">
        <v>244</v>
      </c>
      <c r="D38" s="6" t="s">
        <v>248</v>
      </c>
      <c r="E38" s="7" t="s">
        <v>207</v>
      </c>
      <c r="F38" s="47" t="s">
        <v>0</v>
      </c>
      <c r="G38" s="64">
        <v>1</v>
      </c>
      <c r="H38" s="64">
        <v>1</v>
      </c>
      <c r="I38" s="53">
        <v>1</v>
      </c>
      <c r="J38" s="54">
        <v>1</v>
      </c>
      <c r="K38" s="54"/>
      <c r="L38" s="54"/>
      <c r="M38" s="54"/>
      <c r="N38" s="54"/>
      <c r="O38" s="54">
        <v>1</v>
      </c>
      <c r="P38" s="54"/>
      <c r="Q38" s="54">
        <v>1</v>
      </c>
      <c r="R38" s="55"/>
    </row>
    <row r="39" spans="1:18" ht="12" customHeight="1">
      <c r="A39" s="110">
        <v>35</v>
      </c>
      <c r="B39" s="66" t="s">
        <v>235</v>
      </c>
      <c r="C39" s="6" t="s">
        <v>244</v>
      </c>
      <c r="D39" s="6" t="s">
        <v>249</v>
      </c>
      <c r="E39" s="7" t="s">
        <v>207</v>
      </c>
      <c r="F39" s="47" t="s">
        <v>0</v>
      </c>
      <c r="G39" s="64">
        <v>1</v>
      </c>
      <c r="H39" s="64"/>
      <c r="I39" s="53"/>
      <c r="J39" s="54"/>
      <c r="K39" s="54"/>
      <c r="L39" s="54"/>
      <c r="M39" s="54"/>
      <c r="N39" s="54"/>
      <c r="O39" s="54"/>
      <c r="P39" s="54"/>
      <c r="Q39" s="54"/>
      <c r="R39" s="55"/>
    </row>
    <row r="40" spans="1:18" ht="12" customHeight="1">
      <c r="A40" s="110">
        <v>36</v>
      </c>
      <c r="B40" s="66" t="s">
        <v>293</v>
      </c>
      <c r="C40" s="6" t="s">
        <v>244</v>
      </c>
      <c r="D40" s="6" t="s">
        <v>247</v>
      </c>
      <c r="E40" s="7" t="s">
        <v>207</v>
      </c>
      <c r="F40" s="47" t="s">
        <v>0</v>
      </c>
      <c r="G40" s="64">
        <v>1</v>
      </c>
      <c r="H40" s="64">
        <v>1</v>
      </c>
      <c r="I40" s="53"/>
      <c r="J40" s="54"/>
      <c r="K40" s="54"/>
      <c r="L40" s="54"/>
      <c r="M40" s="54"/>
      <c r="N40" s="54"/>
      <c r="O40" s="54"/>
      <c r="P40" s="54"/>
      <c r="Q40" s="54">
        <v>1</v>
      </c>
      <c r="R40" s="55"/>
    </row>
    <row r="41" spans="1:18" ht="12" customHeight="1">
      <c r="A41" s="110">
        <v>37</v>
      </c>
      <c r="B41" s="66" t="s">
        <v>293</v>
      </c>
      <c r="C41" s="6" t="s">
        <v>244</v>
      </c>
      <c r="D41" s="6" t="s">
        <v>247</v>
      </c>
      <c r="E41" s="7" t="s">
        <v>207</v>
      </c>
      <c r="F41" s="47" t="s">
        <v>0</v>
      </c>
      <c r="G41" s="64">
        <v>1</v>
      </c>
      <c r="H41" s="64">
        <v>1</v>
      </c>
      <c r="I41" s="53"/>
      <c r="J41" s="54"/>
      <c r="K41" s="54"/>
      <c r="L41" s="54"/>
      <c r="M41" s="54"/>
      <c r="N41" s="54"/>
      <c r="O41" s="54"/>
      <c r="P41" s="54"/>
      <c r="Q41" s="54">
        <v>1</v>
      </c>
      <c r="R41" s="55"/>
    </row>
    <row r="42" spans="1:18" ht="12" customHeight="1">
      <c r="A42" s="110">
        <v>38</v>
      </c>
      <c r="B42" s="66" t="s">
        <v>293</v>
      </c>
      <c r="C42" s="6" t="s">
        <v>244</v>
      </c>
      <c r="D42" s="6" t="s">
        <v>249</v>
      </c>
      <c r="E42" s="7" t="s">
        <v>207</v>
      </c>
      <c r="F42" s="47" t="s">
        <v>0</v>
      </c>
      <c r="G42" s="64"/>
      <c r="H42" s="64"/>
      <c r="I42" s="53"/>
      <c r="J42" s="54"/>
      <c r="K42" s="54"/>
      <c r="L42" s="54"/>
      <c r="M42" s="54"/>
      <c r="N42" s="54"/>
      <c r="O42" s="54"/>
      <c r="P42" s="54"/>
      <c r="Q42" s="54"/>
      <c r="R42" s="55"/>
    </row>
    <row r="43" spans="1:18" ht="12" customHeight="1">
      <c r="A43" s="110">
        <v>39</v>
      </c>
      <c r="B43" s="66" t="s">
        <v>235</v>
      </c>
      <c r="C43" s="6" t="s">
        <v>244</v>
      </c>
      <c r="D43" s="6" t="s">
        <v>249</v>
      </c>
      <c r="E43" s="7" t="s">
        <v>207</v>
      </c>
      <c r="F43" s="47" t="s">
        <v>0</v>
      </c>
      <c r="G43" s="64"/>
      <c r="H43" s="64"/>
      <c r="I43" s="53"/>
      <c r="J43" s="54"/>
      <c r="K43" s="54"/>
      <c r="L43" s="54"/>
      <c r="M43" s="54"/>
      <c r="N43" s="54"/>
      <c r="O43" s="54"/>
      <c r="P43" s="54"/>
      <c r="Q43" s="54"/>
      <c r="R43" s="55"/>
    </row>
    <row r="44" spans="1:18" ht="12" customHeight="1">
      <c r="A44" s="110">
        <v>40</v>
      </c>
      <c r="B44" s="66" t="s">
        <v>235</v>
      </c>
      <c r="C44" s="6" t="s">
        <v>242</v>
      </c>
      <c r="D44" s="6" t="s">
        <v>250</v>
      </c>
      <c r="E44" s="7" t="s">
        <v>207</v>
      </c>
      <c r="F44" s="47" t="s">
        <v>89</v>
      </c>
      <c r="G44" s="64"/>
      <c r="H44" s="64"/>
      <c r="I44" s="53"/>
      <c r="J44" s="54"/>
      <c r="K44" s="54"/>
      <c r="L44" s="54"/>
      <c r="M44" s="54"/>
      <c r="N44" s="54"/>
      <c r="O44" s="54"/>
      <c r="P44" s="54"/>
      <c r="Q44" s="54"/>
      <c r="R44" s="55"/>
    </row>
    <row r="45" spans="1:18" ht="12" customHeight="1">
      <c r="A45" s="110">
        <v>41</v>
      </c>
      <c r="B45" s="66" t="s">
        <v>240</v>
      </c>
      <c r="C45" s="6" t="s">
        <v>244</v>
      </c>
      <c r="D45" s="6" t="s">
        <v>248</v>
      </c>
      <c r="E45" s="7" t="s">
        <v>207</v>
      </c>
      <c r="F45" s="47" t="s">
        <v>89</v>
      </c>
      <c r="G45" s="64">
        <v>1</v>
      </c>
      <c r="H45" s="64"/>
      <c r="I45" s="53"/>
      <c r="J45" s="54"/>
      <c r="K45" s="54"/>
      <c r="L45" s="54"/>
      <c r="M45" s="54"/>
      <c r="N45" s="54"/>
      <c r="O45" s="54"/>
      <c r="P45" s="54"/>
      <c r="Q45" s="54"/>
      <c r="R45" s="55"/>
    </row>
    <row r="46" spans="1:18" ht="12" customHeight="1">
      <c r="A46" s="110">
        <v>42</v>
      </c>
      <c r="B46" s="66" t="s">
        <v>235</v>
      </c>
      <c r="C46" s="6" t="s">
        <v>242</v>
      </c>
      <c r="D46" s="6" t="s">
        <v>249</v>
      </c>
      <c r="E46" s="7" t="s">
        <v>207</v>
      </c>
      <c r="F46" s="47" t="s">
        <v>0</v>
      </c>
      <c r="G46" s="64"/>
      <c r="H46" s="64"/>
      <c r="I46" s="53"/>
      <c r="J46" s="54"/>
      <c r="K46" s="54"/>
      <c r="L46" s="54"/>
      <c r="M46" s="54"/>
      <c r="N46" s="54"/>
      <c r="O46" s="54"/>
      <c r="P46" s="54"/>
      <c r="Q46" s="54"/>
      <c r="R46" s="55"/>
    </row>
    <row r="47" spans="1:18" ht="12" customHeight="1">
      <c r="A47" s="110">
        <v>43</v>
      </c>
      <c r="B47" s="66" t="s">
        <v>235</v>
      </c>
      <c r="C47" s="6" t="s">
        <v>245</v>
      </c>
      <c r="D47" s="6" t="s">
        <v>250</v>
      </c>
      <c r="E47" s="7" t="s">
        <v>207</v>
      </c>
      <c r="F47" s="47" t="s">
        <v>0</v>
      </c>
      <c r="G47" s="64">
        <v>1</v>
      </c>
      <c r="H47" s="64">
        <v>1</v>
      </c>
      <c r="I47" s="53">
        <v>1</v>
      </c>
      <c r="J47" s="54"/>
      <c r="K47" s="54"/>
      <c r="L47" s="54"/>
      <c r="M47" s="54"/>
      <c r="N47" s="54"/>
      <c r="O47" s="54"/>
      <c r="P47" s="54"/>
      <c r="Q47" s="54">
        <v>1</v>
      </c>
      <c r="R47" s="55"/>
    </row>
    <row r="48" spans="1:18" ht="12" customHeight="1">
      <c r="A48" s="110">
        <v>44</v>
      </c>
      <c r="B48" s="66" t="s">
        <v>239</v>
      </c>
      <c r="C48" s="6" t="s">
        <v>243</v>
      </c>
      <c r="D48" s="6" t="s">
        <v>251</v>
      </c>
      <c r="E48" s="7" t="s">
        <v>207</v>
      </c>
      <c r="F48" s="47" t="s">
        <v>89</v>
      </c>
      <c r="G48" s="64">
        <v>1</v>
      </c>
      <c r="H48" s="64">
        <v>1</v>
      </c>
      <c r="I48" s="53"/>
      <c r="J48" s="54"/>
      <c r="K48" s="54"/>
      <c r="L48" s="54"/>
      <c r="M48" s="54"/>
      <c r="N48" s="54"/>
      <c r="O48" s="54"/>
      <c r="P48" s="54"/>
      <c r="Q48" s="54">
        <v>1</v>
      </c>
      <c r="R48" s="55"/>
    </row>
    <row r="49" spans="1:18" ht="12" customHeight="1">
      <c r="A49" s="110">
        <v>45</v>
      </c>
      <c r="B49" s="66" t="s">
        <v>235</v>
      </c>
      <c r="C49" s="6" t="s">
        <v>245</v>
      </c>
      <c r="D49" s="6" t="s">
        <v>248</v>
      </c>
      <c r="E49" s="7" t="s">
        <v>207</v>
      </c>
      <c r="F49" s="47" t="s">
        <v>89</v>
      </c>
      <c r="G49" s="64">
        <v>1</v>
      </c>
      <c r="H49" s="64"/>
      <c r="I49" s="53"/>
      <c r="J49" s="54"/>
      <c r="K49" s="54"/>
      <c r="L49" s="54"/>
      <c r="M49" s="54"/>
      <c r="N49" s="54"/>
      <c r="O49" s="54"/>
      <c r="P49" s="54"/>
      <c r="Q49" s="54"/>
      <c r="R49" s="55"/>
    </row>
    <row r="50" spans="1:18" ht="12" customHeight="1">
      <c r="A50" s="110">
        <v>46</v>
      </c>
      <c r="B50" s="66" t="s">
        <v>235</v>
      </c>
      <c r="C50" s="6" t="s">
        <v>245</v>
      </c>
      <c r="D50" s="6" t="s">
        <v>248</v>
      </c>
      <c r="E50" s="7" t="s">
        <v>207</v>
      </c>
      <c r="F50" s="47" t="s">
        <v>89</v>
      </c>
      <c r="G50" s="64">
        <v>1</v>
      </c>
      <c r="H50" s="64"/>
      <c r="I50" s="53"/>
      <c r="J50" s="54"/>
      <c r="K50" s="54"/>
      <c r="L50" s="54"/>
      <c r="M50" s="54"/>
      <c r="N50" s="54"/>
      <c r="O50" s="54"/>
      <c r="P50" s="54"/>
      <c r="Q50" s="54"/>
      <c r="R50" s="55"/>
    </row>
    <row r="51" spans="1:18" ht="12" customHeight="1">
      <c r="A51" s="110">
        <v>47</v>
      </c>
      <c r="B51" s="66" t="s">
        <v>240</v>
      </c>
      <c r="C51" s="6" t="s">
        <v>244</v>
      </c>
      <c r="D51" s="6" t="s">
        <v>253</v>
      </c>
      <c r="E51" s="7" t="s">
        <v>207</v>
      </c>
      <c r="F51" s="47" t="s">
        <v>0</v>
      </c>
      <c r="G51" s="64">
        <v>1</v>
      </c>
      <c r="H51" s="64"/>
      <c r="I51" s="53"/>
      <c r="J51" s="54"/>
      <c r="K51" s="54"/>
      <c r="L51" s="54"/>
      <c r="M51" s="54"/>
      <c r="N51" s="54"/>
      <c r="O51" s="54"/>
      <c r="P51" s="54"/>
      <c r="Q51" s="54"/>
      <c r="R51" s="55"/>
    </row>
    <row r="52" spans="1:18" ht="12" customHeight="1">
      <c r="A52" s="110">
        <v>48</v>
      </c>
      <c r="B52" s="66" t="s">
        <v>240</v>
      </c>
      <c r="C52" s="6" t="s">
        <v>244</v>
      </c>
      <c r="D52" s="6" t="s">
        <v>252</v>
      </c>
      <c r="E52" s="7" t="s">
        <v>207</v>
      </c>
      <c r="F52" s="47" t="s">
        <v>89</v>
      </c>
      <c r="G52" s="64">
        <v>1</v>
      </c>
      <c r="H52" s="64">
        <v>1</v>
      </c>
      <c r="I52" s="53"/>
      <c r="J52" s="54"/>
      <c r="K52" s="54"/>
      <c r="L52" s="54"/>
      <c r="M52" s="54"/>
      <c r="N52" s="54"/>
      <c r="O52" s="54"/>
      <c r="P52" s="54"/>
      <c r="Q52" s="54">
        <v>1</v>
      </c>
      <c r="R52" s="55"/>
    </row>
    <row r="53" spans="1:18" ht="12" customHeight="1">
      <c r="A53" s="110">
        <v>49</v>
      </c>
      <c r="B53" s="66" t="s">
        <v>235</v>
      </c>
      <c r="C53" s="6" t="s">
        <v>244</v>
      </c>
      <c r="D53" s="6" t="s">
        <v>247</v>
      </c>
      <c r="E53" s="7" t="s">
        <v>208</v>
      </c>
      <c r="F53" s="47" t="s">
        <v>89</v>
      </c>
      <c r="G53" s="64">
        <v>1</v>
      </c>
      <c r="H53" s="64">
        <v>1</v>
      </c>
      <c r="I53" s="53">
        <v>1</v>
      </c>
      <c r="J53" s="54">
        <v>1</v>
      </c>
      <c r="K53" s="54"/>
      <c r="L53" s="54"/>
      <c r="M53" s="54"/>
      <c r="N53" s="54"/>
      <c r="O53" s="54"/>
      <c r="P53" s="54"/>
      <c r="Q53" s="54">
        <v>1</v>
      </c>
      <c r="R53" s="55"/>
    </row>
    <row r="54" spans="1:18" ht="12" customHeight="1">
      <c r="A54" s="110">
        <v>50</v>
      </c>
      <c r="B54" s="66" t="s">
        <v>235</v>
      </c>
      <c r="C54" s="6" t="s">
        <v>244</v>
      </c>
      <c r="D54" s="6" t="s">
        <v>248</v>
      </c>
      <c r="E54" s="7" t="s">
        <v>208</v>
      </c>
      <c r="F54" s="47" t="s">
        <v>0</v>
      </c>
      <c r="G54" s="64">
        <v>1</v>
      </c>
      <c r="H54" s="64"/>
      <c r="I54" s="53"/>
      <c r="J54" s="54"/>
      <c r="K54" s="54"/>
      <c r="L54" s="54"/>
      <c r="M54" s="54"/>
      <c r="N54" s="54"/>
      <c r="O54" s="54"/>
      <c r="P54" s="54"/>
      <c r="Q54" s="54"/>
      <c r="R54" s="55"/>
    </row>
    <row r="55" spans="1:18" ht="12" customHeight="1">
      <c r="A55" s="110">
        <v>51</v>
      </c>
      <c r="B55" s="66" t="s">
        <v>294</v>
      </c>
      <c r="C55" s="6" t="s">
        <v>243</v>
      </c>
      <c r="D55" s="6" t="s">
        <v>250</v>
      </c>
      <c r="E55" s="7" t="s">
        <v>208</v>
      </c>
      <c r="F55" s="47" t="s">
        <v>0</v>
      </c>
      <c r="G55" s="64">
        <v>1</v>
      </c>
      <c r="H55" s="64"/>
      <c r="I55" s="53"/>
      <c r="J55" s="54"/>
      <c r="K55" s="54"/>
      <c r="L55" s="54"/>
      <c r="M55" s="54"/>
      <c r="N55" s="54"/>
      <c r="O55" s="54"/>
      <c r="P55" s="54"/>
      <c r="Q55" s="54"/>
      <c r="R55" s="55"/>
    </row>
    <row r="56" spans="1:18" ht="12" customHeight="1">
      <c r="A56" s="110">
        <v>52</v>
      </c>
      <c r="B56" s="66" t="s">
        <v>238</v>
      </c>
      <c r="C56" s="47" t="s">
        <v>245</v>
      </c>
      <c r="D56" s="6" t="s">
        <v>251</v>
      </c>
      <c r="E56" s="47" t="s">
        <v>208</v>
      </c>
      <c r="F56" s="47" t="s">
        <v>89</v>
      </c>
      <c r="G56" s="64">
        <v>1</v>
      </c>
      <c r="H56" s="64">
        <v>1</v>
      </c>
      <c r="I56" s="53">
        <v>1</v>
      </c>
      <c r="J56" s="54"/>
      <c r="K56" s="54"/>
      <c r="L56" s="54"/>
      <c r="M56" s="54"/>
      <c r="N56" s="54"/>
      <c r="O56" s="54"/>
      <c r="P56" s="54"/>
      <c r="Q56" s="54"/>
      <c r="R56" s="55"/>
    </row>
    <row r="57" spans="1:18" ht="12" customHeight="1">
      <c r="A57" s="110">
        <v>53</v>
      </c>
      <c r="B57" s="66" t="s">
        <v>238</v>
      </c>
      <c r="C57" s="6" t="s">
        <v>243</v>
      </c>
      <c r="D57" s="6" t="s">
        <v>253</v>
      </c>
      <c r="E57" s="7" t="s">
        <v>208</v>
      </c>
      <c r="F57" s="47" t="s">
        <v>0</v>
      </c>
      <c r="G57" s="64">
        <v>1</v>
      </c>
      <c r="H57" s="64"/>
      <c r="I57" s="53"/>
      <c r="J57" s="54"/>
      <c r="K57" s="54"/>
      <c r="L57" s="54"/>
      <c r="M57" s="54"/>
      <c r="N57" s="54"/>
      <c r="O57" s="54"/>
      <c r="P57" s="54"/>
      <c r="Q57" s="54"/>
      <c r="R57" s="55"/>
    </row>
    <row r="58" spans="1:18" ht="12" customHeight="1">
      <c r="A58" s="110">
        <v>54</v>
      </c>
      <c r="B58" s="66" t="s">
        <v>240</v>
      </c>
      <c r="C58" s="6" t="s">
        <v>244</v>
      </c>
      <c r="D58" s="6" t="s">
        <v>249</v>
      </c>
      <c r="E58" s="7" t="s">
        <v>208</v>
      </c>
      <c r="F58" s="47" t="s">
        <v>0</v>
      </c>
      <c r="G58" s="64">
        <v>1</v>
      </c>
      <c r="H58" s="64">
        <v>1</v>
      </c>
      <c r="I58" s="53"/>
      <c r="J58" s="54"/>
      <c r="K58" s="54"/>
      <c r="L58" s="54"/>
      <c r="M58" s="54"/>
      <c r="N58" s="54"/>
      <c r="O58" s="54"/>
      <c r="P58" s="54">
        <v>1</v>
      </c>
      <c r="Q58" s="54"/>
      <c r="R58" s="55"/>
    </row>
    <row r="59" spans="1:18" ht="12" customHeight="1">
      <c r="A59" s="110">
        <v>55</v>
      </c>
      <c r="B59" s="66" t="s">
        <v>50</v>
      </c>
      <c r="C59" s="6" t="s">
        <v>243</v>
      </c>
      <c r="D59" s="6" t="s">
        <v>247</v>
      </c>
      <c r="E59" s="7" t="s">
        <v>208</v>
      </c>
      <c r="F59" s="47" t="s">
        <v>0</v>
      </c>
      <c r="G59" s="64">
        <v>1</v>
      </c>
      <c r="H59" s="64"/>
      <c r="I59" s="53"/>
      <c r="J59" s="54"/>
      <c r="K59" s="54"/>
      <c r="L59" s="54"/>
      <c r="M59" s="54"/>
      <c r="N59" s="54"/>
      <c r="O59" s="54"/>
      <c r="P59" s="54"/>
      <c r="Q59" s="54"/>
      <c r="R59" s="55"/>
    </row>
    <row r="60" spans="1:18" ht="12" customHeight="1">
      <c r="A60" s="110">
        <v>56</v>
      </c>
      <c r="B60" s="66" t="s">
        <v>238</v>
      </c>
      <c r="C60" s="6" t="s">
        <v>245</v>
      </c>
      <c r="D60" s="6" t="s">
        <v>248</v>
      </c>
      <c r="E60" s="7" t="s">
        <v>208</v>
      </c>
      <c r="F60" s="47" t="s">
        <v>0</v>
      </c>
      <c r="G60" s="64">
        <v>1</v>
      </c>
      <c r="H60" s="64"/>
      <c r="I60" s="53"/>
      <c r="J60" s="54"/>
      <c r="K60" s="54"/>
      <c r="L60" s="54"/>
      <c r="M60" s="54"/>
      <c r="N60" s="54"/>
      <c r="O60" s="54"/>
      <c r="P60" s="54"/>
      <c r="Q60" s="54"/>
      <c r="R60" s="55"/>
    </row>
    <row r="61" spans="1:18" ht="12" customHeight="1">
      <c r="A61" s="110">
        <v>57</v>
      </c>
      <c r="B61" s="66" t="s">
        <v>237</v>
      </c>
      <c r="C61" s="6" t="s">
        <v>245</v>
      </c>
      <c r="D61" s="6" t="s">
        <v>247</v>
      </c>
      <c r="E61" s="7" t="s">
        <v>208</v>
      </c>
      <c r="F61" s="47" t="s">
        <v>0</v>
      </c>
      <c r="G61" s="64"/>
      <c r="H61" s="64"/>
      <c r="I61" s="53"/>
      <c r="J61" s="54"/>
      <c r="K61" s="54"/>
      <c r="L61" s="54"/>
      <c r="M61" s="54"/>
      <c r="N61" s="54"/>
      <c r="O61" s="54"/>
      <c r="P61" s="54"/>
      <c r="Q61" s="54"/>
      <c r="R61" s="55"/>
    </row>
    <row r="62" spans="1:18" ht="12" customHeight="1">
      <c r="A62" s="110">
        <v>58</v>
      </c>
      <c r="B62" s="66" t="s">
        <v>235</v>
      </c>
      <c r="C62" s="6" t="s">
        <v>244</v>
      </c>
      <c r="D62" s="6" t="s">
        <v>247</v>
      </c>
      <c r="E62" s="7" t="s">
        <v>208</v>
      </c>
      <c r="F62" s="47" t="s">
        <v>0</v>
      </c>
      <c r="G62" s="64">
        <v>1</v>
      </c>
      <c r="H62" s="64">
        <v>1</v>
      </c>
      <c r="I62" s="53"/>
      <c r="J62" s="54"/>
      <c r="K62" s="54"/>
      <c r="L62" s="54"/>
      <c r="M62" s="54"/>
      <c r="N62" s="54"/>
      <c r="O62" s="54"/>
      <c r="P62" s="54"/>
      <c r="Q62" s="54">
        <v>1</v>
      </c>
      <c r="R62" s="55"/>
    </row>
    <row r="63" spans="1:18" ht="12" customHeight="1">
      <c r="A63" s="110">
        <v>59</v>
      </c>
      <c r="B63" s="66" t="s">
        <v>235</v>
      </c>
      <c r="C63" s="6" t="s">
        <v>244</v>
      </c>
      <c r="D63" s="6" t="s">
        <v>248</v>
      </c>
      <c r="E63" s="7" t="s">
        <v>208</v>
      </c>
      <c r="F63" s="47" t="s">
        <v>0</v>
      </c>
      <c r="G63" s="64">
        <v>1</v>
      </c>
      <c r="H63" s="64"/>
      <c r="I63" s="53"/>
      <c r="J63" s="54"/>
      <c r="K63" s="54"/>
      <c r="L63" s="54"/>
      <c r="M63" s="54"/>
      <c r="N63" s="54"/>
      <c r="O63" s="54"/>
      <c r="P63" s="54"/>
      <c r="Q63" s="54"/>
      <c r="R63" s="55"/>
    </row>
    <row r="64" spans="1:18" ht="12" customHeight="1">
      <c r="A64" s="110">
        <v>60</v>
      </c>
      <c r="B64" s="66" t="s">
        <v>235</v>
      </c>
      <c r="C64" s="6" t="s">
        <v>242</v>
      </c>
      <c r="D64" s="6" t="s">
        <v>248</v>
      </c>
      <c r="E64" s="7" t="s">
        <v>208</v>
      </c>
      <c r="F64" s="47" t="s">
        <v>0</v>
      </c>
      <c r="G64" s="64">
        <v>1</v>
      </c>
      <c r="H64" s="64">
        <v>1</v>
      </c>
      <c r="I64" s="53"/>
      <c r="J64" s="54"/>
      <c r="K64" s="54"/>
      <c r="L64" s="54"/>
      <c r="M64" s="54"/>
      <c r="N64" s="54"/>
      <c r="O64" s="54"/>
      <c r="P64" s="54">
        <v>1</v>
      </c>
      <c r="Q64" s="54"/>
      <c r="R64" s="55"/>
    </row>
    <row r="65" spans="1:18" ht="12" customHeight="1">
      <c r="A65" s="110">
        <v>61</v>
      </c>
      <c r="B65" s="66" t="s">
        <v>235</v>
      </c>
      <c r="C65" s="6" t="s">
        <v>242</v>
      </c>
      <c r="D65" s="6" t="s">
        <v>249</v>
      </c>
      <c r="E65" s="7" t="s">
        <v>208</v>
      </c>
      <c r="F65" s="47" t="s">
        <v>89</v>
      </c>
      <c r="G65" s="64">
        <v>1</v>
      </c>
      <c r="H65" s="64"/>
      <c r="I65" s="53"/>
      <c r="J65" s="54"/>
      <c r="K65" s="54"/>
      <c r="L65" s="54"/>
      <c r="M65" s="54"/>
      <c r="N65" s="54"/>
      <c r="O65" s="54"/>
      <c r="P65" s="54"/>
      <c r="Q65" s="54"/>
      <c r="R65" s="55"/>
    </row>
    <row r="66" spans="1:18" ht="12" customHeight="1">
      <c r="A66" s="110">
        <v>62</v>
      </c>
      <c r="B66" s="66" t="s">
        <v>235</v>
      </c>
      <c r="C66" s="6" t="s">
        <v>244</v>
      </c>
      <c r="D66" s="6" t="s">
        <v>247</v>
      </c>
      <c r="E66" s="7" t="s">
        <v>208</v>
      </c>
      <c r="F66" s="47" t="s">
        <v>0</v>
      </c>
      <c r="G66" s="64"/>
      <c r="H66" s="64"/>
      <c r="I66" s="53"/>
      <c r="J66" s="54"/>
      <c r="K66" s="54"/>
      <c r="L66" s="54"/>
      <c r="M66" s="54"/>
      <c r="N66" s="54"/>
      <c r="O66" s="54"/>
      <c r="P66" s="54"/>
      <c r="Q66" s="54"/>
      <c r="R66" s="55"/>
    </row>
    <row r="67" spans="1:18" ht="12" customHeight="1">
      <c r="A67" s="110">
        <v>63</v>
      </c>
      <c r="B67" s="66" t="s">
        <v>235</v>
      </c>
      <c r="C67" s="6" t="s">
        <v>243</v>
      </c>
      <c r="D67" s="6" t="s">
        <v>249</v>
      </c>
      <c r="E67" s="7" t="s">
        <v>208</v>
      </c>
      <c r="F67" s="47" t="s">
        <v>0</v>
      </c>
      <c r="G67" s="64">
        <v>1</v>
      </c>
      <c r="H67" s="64"/>
      <c r="I67" s="53"/>
      <c r="J67" s="54"/>
      <c r="K67" s="54"/>
      <c r="L67" s="54"/>
      <c r="M67" s="54"/>
      <c r="N67" s="54"/>
      <c r="O67" s="54"/>
      <c r="P67" s="54"/>
      <c r="Q67" s="54"/>
      <c r="R67" s="55"/>
    </row>
    <row r="68" spans="1:18" ht="12" customHeight="1">
      <c r="A68" s="110">
        <v>64</v>
      </c>
      <c r="B68" s="66" t="s">
        <v>50</v>
      </c>
      <c r="C68" s="6" t="s">
        <v>245</v>
      </c>
      <c r="D68" s="6" t="s">
        <v>90</v>
      </c>
      <c r="E68" s="7" t="s">
        <v>208</v>
      </c>
      <c r="F68" s="47" t="s">
        <v>89</v>
      </c>
      <c r="G68" s="64">
        <v>1</v>
      </c>
      <c r="H68" s="64"/>
      <c r="I68" s="53"/>
      <c r="J68" s="54"/>
      <c r="K68" s="54"/>
      <c r="L68" s="54"/>
      <c r="M68" s="54"/>
      <c r="N68" s="54"/>
      <c r="O68" s="54"/>
      <c r="P68" s="54"/>
      <c r="Q68" s="54"/>
      <c r="R68" s="55"/>
    </row>
    <row r="69" spans="1:18" ht="12" customHeight="1">
      <c r="A69" s="110">
        <v>65</v>
      </c>
      <c r="B69" s="66" t="s">
        <v>235</v>
      </c>
      <c r="C69" s="6" t="s">
        <v>243</v>
      </c>
      <c r="D69" s="6" t="s">
        <v>249</v>
      </c>
      <c r="E69" s="7" t="s">
        <v>208</v>
      </c>
      <c r="F69" s="47" t="s">
        <v>89</v>
      </c>
      <c r="G69" s="64">
        <v>1</v>
      </c>
      <c r="H69" s="64"/>
      <c r="I69" s="53"/>
      <c r="J69" s="54"/>
      <c r="K69" s="54"/>
      <c r="L69" s="54"/>
      <c r="M69" s="54"/>
      <c r="N69" s="54"/>
      <c r="O69" s="54"/>
      <c r="P69" s="54"/>
      <c r="Q69" s="54"/>
      <c r="R69" s="55"/>
    </row>
    <row r="70" spans="1:18" ht="12" customHeight="1">
      <c r="A70" s="110">
        <v>66</v>
      </c>
      <c r="B70" s="66" t="s">
        <v>235</v>
      </c>
      <c r="C70" s="6" t="s">
        <v>242</v>
      </c>
      <c r="D70" s="6" t="s">
        <v>250</v>
      </c>
      <c r="E70" s="7" t="s">
        <v>208</v>
      </c>
      <c r="F70" s="47" t="s">
        <v>89</v>
      </c>
      <c r="G70" s="64">
        <v>1</v>
      </c>
      <c r="H70" s="64"/>
      <c r="I70" s="53"/>
      <c r="J70" s="54"/>
      <c r="K70" s="54"/>
      <c r="L70" s="54"/>
      <c r="M70" s="54"/>
      <c r="N70" s="54"/>
      <c r="O70" s="54"/>
      <c r="P70" s="54"/>
      <c r="Q70" s="54"/>
      <c r="R70" s="55"/>
    </row>
    <row r="71" spans="1:18" ht="12" customHeight="1">
      <c r="A71" s="110">
        <v>67</v>
      </c>
      <c r="B71" s="66" t="s">
        <v>235</v>
      </c>
      <c r="C71" s="6" t="s">
        <v>242</v>
      </c>
      <c r="D71" s="6" t="s">
        <v>248</v>
      </c>
      <c r="E71" s="7" t="s">
        <v>208</v>
      </c>
      <c r="F71" s="47" t="s">
        <v>0</v>
      </c>
      <c r="G71" s="64">
        <v>1</v>
      </c>
      <c r="H71" s="64">
        <v>1</v>
      </c>
      <c r="I71" s="53">
        <v>1</v>
      </c>
      <c r="J71" s="54">
        <v>1</v>
      </c>
      <c r="K71" s="54"/>
      <c r="L71" s="54"/>
      <c r="M71" s="54"/>
      <c r="N71" s="54"/>
      <c r="O71" s="54"/>
      <c r="P71" s="54"/>
      <c r="Q71" s="54"/>
      <c r="R71" s="55"/>
    </row>
    <row r="72" spans="1:18" ht="12" customHeight="1">
      <c r="A72" s="110">
        <v>68</v>
      </c>
      <c r="B72" s="66" t="s">
        <v>235</v>
      </c>
      <c r="C72" s="6" t="s">
        <v>243</v>
      </c>
      <c r="D72" s="6" t="s">
        <v>251</v>
      </c>
      <c r="E72" s="7" t="s">
        <v>208</v>
      </c>
      <c r="F72" s="47" t="s">
        <v>89</v>
      </c>
      <c r="G72" s="64">
        <v>1</v>
      </c>
      <c r="H72" s="64"/>
      <c r="I72" s="53"/>
      <c r="J72" s="54"/>
      <c r="K72" s="54"/>
      <c r="L72" s="54"/>
      <c r="M72" s="54"/>
      <c r="N72" s="54"/>
      <c r="O72" s="54"/>
      <c r="P72" s="54"/>
      <c r="Q72" s="54"/>
      <c r="R72" s="55"/>
    </row>
    <row r="73" spans="1:18" ht="12" customHeight="1">
      <c r="A73" s="110">
        <v>69</v>
      </c>
      <c r="B73" s="66" t="s">
        <v>235</v>
      </c>
      <c r="C73" s="6" t="s">
        <v>245</v>
      </c>
      <c r="D73" s="6" t="s">
        <v>247</v>
      </c>
      <c r="E73" s="7" t="s">
        <v>208</v>
      </c>
      <c r="F73" s="47" t="s">
        <v>0</v>
      </c>
      <c r="G73" s="64">
        <v>1</v>
      </c>
      <c r="H73" s="64">
        <v>1</v>
      </c>
      <c r="I73" s="53">
        <v>1</v>
      </c>
      <c r="J73" s="54">
        <v>1</v>
      </c>
      <c r="K73" s="54"/>
      <c r="L73" s="54"/>
      <c r="M73" s="54"/>
      <c r="N73" s="54"/>
      <c r="O73" s="54"/>
      <c r="P73" s="54"/>
      <c r="Q73" s="54">
        <v>1</v>
      </c>
      <c r="R73" s="55"/>
    </row>
    <row r="74" spans="1:18" ht="12" customHeight="1">
      <c r="A74" s="110">
        <v>70</v>
      </c>
      <c r="B74" s="66" t="s">
        <v>235</v>
      </c>
      <c r="C74" s="6" t="s">
        <v>244</v>
      </c>
      <c r="D74" s="6" t="s">
        <v>248</v>
      </c>
      <c r="E74" s="7" t="s">
        <v>208</v>
      </c>
      <c r="F74" s="47" t="s">
        <v>0</v>
      </c>
      <c r="G74" s="64">
        <v>1</v>
      </c>
      <c r="H74" s="64"/>
      <c r="I74" s="53"/>
      <c r="J74" s="54"/>
      <c r="K74" s="54"/>
      <c r="L74" s="54"/>
      <c r="M74" s="54"/>
      <c r="N74" s="54"/>
      <c r="O74" s="54"/>
      <c r="P74" s="54"/>
      <c r="Q74" s="54"/>
      <c r="R74" s="55"/>
    </row>
    <row r="75" spans="1:18" ht="12" customHeight="1">
      <c r="A75" s="110">
        <v>71</v>
      </c>
      <c r="B75" s="66" t="s">
        <v>235</v>
      </c>
      <c r="C75" s="6" t="s">
        <v>244</v>
      </c>
      <c r="D75" s="6" t="s">
        <v>247</v>
      </c>
      <c r="E75" s="7" t="s">
        <v>208</v>
      </c>
      <c r="F75" s="47" t="s">
        <v>0</v>
      </c>
      <c r="G75" s="64">
        <v>1</v>
      </c>
      <c r="H75" s="64"/>
      <c r="I75" s="53"/>
      <c r="J75" s="54"/>
      <c r="K75" s="54"/>
      <c r="L75" s="54"/>
      <c r="M75" s="54"/>
      <c r="N75" s="54"/>
      <c r="O75" s="54"/>
      <c r="P75" s="54"/>
      <c r="Q75" s="54"/>
      <c r="R75" s="55"/>
    </row>
    <row r="76" spans="1:18" ht="12" customHeight="1">
      <c r="A76" s="110">
        <v>72</v>
      </c>
      <c r="B76" s="66" t="s">
        <v>235</v>
      </c>
      <c r="C76" s="6" t="s">
        <v>244</v>
      </c>
      <c r="D76" s="6" t="s">
        <v>248</v>
      </c>
      <c r="E76" s="7" t="s">
        <v>208</v>
      </c>
      <c r="F76" s="47" t="s">
        <v>89</v>
      </c>
      <c r="G76" s="64"/>
      <c r="H76" s="64"/>
      <c r="I76" s="53"/>
      <c r="J76" s="54"/>
      <c r="K76" s="54"/>
      <c r="L76" s="54"/>
      <c r="M76" s="54"/>
      <c r="N76" s="54"/>
      <c r="O76" s="54"/>
      <c r="P76" s="54"/>
      <c r="Q76" s="54"/>
      <c r="R76" s="55"/>
    </row>
    <row r="77" spans="1:18" ht="12" customHeight="1">
      <c r="A77" s="110">
        <v>73</v>
      </c>
      <c r="B77" s="66" t="s">
        <v>235</v>
      </c>
      <c r="C77" s="6" t="s">
        <v>244</v>
      </c>
      <c r="D77" s="6" t="s">
        <v>247</v>
      </c>
      <c r="E77" s="7" t="s">
        <v>208</v>
      </c>
      <c r="F77" s="47" t="s">
        <v>0</v>
      </c>
      <c r="G77" s="64">
        <v>1</v>
      </c>
      <c r="H77" s="64">
        <v>1</v>
      </c>
      <c r="I77" s="53">
        <v>1</v>
      </c>
      <c r="J77" s="54"/>
      <c r="K77" s="54"/>
      <c r="L77" s="54"/>
      <c r="M77" s="54"/>
      <c r="N77" s="54"/>
      <c r="O77" s="54"/>
      <c r="P77" s="54"/>
      <c r="Q77" s="54"/>
      <c r="R77" s="55"/>
    </row>
    <row r="78" spans="1:18" ht="12" customHeight="1">
      <c r="A78" s="110">
        <v>74</v>
      </c>
      <c r="B78" s="66" t="s">
        <v>235</v>
      </c>
      <c r="C78" s="6" t="s">
        <v>244</v>
      </c>
      <c r="D78" s="6" t="s">
        <v>248</v>
      </c>
      <c r="E78" s="7" t="s">
        <v>208</v>
      </c>
      <c r="F78" s="47" t="s">
        <v>0</v>
      </c>
      <c r="G78" s="64">
        <v>1</v>
      </c>
      <c r="H78" s="64">
        <v>1</v>
      </c>
      <c r="I78" s="53"/>
      <c r="J78" s="54"/>
      <c r="K78" s="54"/>
      <c r="L78" s="54"/>
      <c r="M78" s="54"/>
      <c r="N78" s="54"/>
      <c r="O78" s="54"/>
      <c r="P78" s="54"/>
      <c r="Q78" s="54">
        <v>1</v>
      </c>
      <c r="R78" s="55"/>
    </row>
    <row r="79" spans="1:18" ht="12" customHeight="1">
      <c r="A79" s="110">
        <v>75</v>
      </c>
      <c r="B79" s="66" t="s">
        <v>235</v>
      </c>
      <c r="C79" s="6" t="s">
        <v>244</v>
      </c>
      <c r="D79" s="6" t="s">
        <v>247</v>
      </c>
      <c r="E79" s="7" t="s">
        <v>208</v>
      </c>
      <c r="F79" s="47" t="s">
        <v>0</v>
      </c>
      <c r="G79" s="64">
        <v>1</v>
      </c>
      <c r="H79" s="64"/>
      <c r="I79" s="53"/>
      <c r="J79" s="54"/>
      <c r="K79" s="54"/>
      <c r="L79" s="54"/>
      <c r="M79" s="54"/>
      <c r="N79" s="54"/>
      <c r="O79" s="54"/>
      <c r="P79" s="54"/>
      <c r="Q79" s="54"/>
      <c r="R79" s="55"/>
    </row>
    <row r="80" spans="1:18" ht="12" customHeight="1">
      <c r="A80" s="110">
        <v>76</v>
      </c>
      <c r="B80" s="66" t="s">
        <v>235</v>
      </c>
      <c r="C80" s="6" t="s">
        <v>245</v>
      </c>
      <c r="D80" s="6" t="s">
        <v>247</v>
      </c>
      <c r="E80" s="7" t="s">
        <v>208</v>
      </c>
      <c r="F80" s="47" t="s">
        <v>89</v>
      </c>
      <c r="G80" s="64">
        <v>1</v>
      </c>
      <c r="H80" s="64"/>
      <c r="I80" s="53"/>
      <c r="J80" s="54"/>
      <c r="K80" s="54"/>
      <c r="L80" s="54"/>
      <c r="M80" s="54"/>
      <c r="N80" s="54"/>
      <c r="O80" s="54"/>
      <c r="P80" s="54"/>
      <c r="Q80" s="54"/>
      <c r="R80" s="55"/>
    </row>
    <row r="81" spans="1:18" ht="12" customHeight="1">
      <c r="A81" s="110">
        <v>77</v>
      </c>
      <c r="B81" s="66" t="s">
        <v>235</v>
      </c>
      <c r="C81" s="6" t="s">
        <v>245</v>
      </c>
      <c r="D81" s="6" t="s">
        <v>249</v>
      </c>
      <c r="E81" s="7" t="s">
        <v>208</v>
      </c>
      <c r="F81" s="47" t="s">
        <v>0</v>
      </c>
      <c r="G81" s="64">
        <v>1</v>
      </c>
      <c r="H81" s="64">
        <v>1</v>
      </c>
      <c r="I81" s="53"/>
      <c r="J81" s="54">
        <v>1</v>
      </c>
      <c r="K81" s="54"/>
      <c r="L81" s="54"/>
      <c r="M81" s="54"/>
      <c r="N81" s="54"/>
      <c r="O81" s="54"/>
      <c r="P81" s="54"/>
      <c r="Q81" s="54"/>
      <c r="R81" s="55"/>
    </row>
    <row r="82" spans="1:18" ht="12" customHeight="1">
      <c r="A82" s="110">
        <v>78</v>
      </c>
      <c r="B82" s="66" t="s">
        <v>235</v>
      </c>
      <c r="C82" s="6" t="s">
        <v>243</v>
      </c>
      <c r="D82" s="6" t="s">
        <v>249</v>
      </c>
      <c r="E82" s="7" t="s">
        <v>208</v>
      </c>
      <c r="F82" s="47" t="s">
        <v>89</v>
      </c>
      <c r="G82" s="64">
        <v>1</v>
      </c>
      <c r="H82" s="64"/>
      <c r="I82" s="53"/>
      <c r="J82" s="54"/>
      <c r="K82" s="54"/>
      <c r="L82" s="54"/>
      <c r="M82" s="54"/>
      <c r="N82" s="54"/>
      <c r="O82" s="54"/>
      <c r="P82" s="54"/>
      <c r="Q82" s="54"/>
      <c r="R82" s="55"/>
    </row>
    <row r="83" spans="1:18" ht="12" customHeight="1">
      <c r="A83" s="110">
        <v>79</v>
      </c>
      <c r="B83" s="66" t="s">
        <v>235</v>
      </c>
      <c r="C83" s="6" t="s">
        <v>244</v>
      </c>
      <c r="D83" s="6" t="s">
        <v>247</v>
      </c>
      <c r="E83" s="7" t="s">
        <v>208</v>
      </c>
      <c r="F83" s="47" t="s">
        <v>0</v>
      </c>
      <c r="G83" s="64">
        <v>1</v>
      </c>
      <c r="H83" s="64"/>
      <c r="I83" s="53"/>
      <c r="J83" s="54"/>
      <c r="K83" s="54"/>
      <c r="L83" s="54"/>
      <c r="M83" s="54"/>
      <c r="N83" s="54"/>
      <c r="O83" s="54"/>
      <c r="P83" s="54"/>
      <c r="Q83" s="54"/>
      <c r="R83" s="55"/>
    </row>
    <row r="84" spans="1:18" ht="12" customHeight="1">
      <c r="A84" s="110">
        <v>80</v>
      </c>
      <c r="B84" s="66" t="s">
        <v>235</v>
      </c>
      <c r="C84" s="6" t="s">
        <v>244</v>
      </c>
      <c r="D84" s="6" t="s">
        <v>247</v>
      </c>
      <c r="E84" s="7" t="s">
        <v>208</v>
      </c>
      <c r="F84" s="47" t="s">
        <v>89</v>
      </c>
      <c r="G84" s="64">
        <v>1</v>
      </c>
      <c r="H84" s="64"/>
      <c r="I84" s="53"/>
      <c r="J84" s="54"/>
      <c r="K84" s="54"/>
      <c r="L84" s="54"/>
      <c r="M84" s="54"/>
      <c r="N84" s="54"/>
      <c r="O84" s="54"/>
      <c r="P84" s="54"/>
      <c r="Q84" s="54"/>
      <c r="R84" s="55"/>
    </row>
    <row r="85" spans="1:18" ht="12" customHeight="1">
      <c r="A85" s="110">
        <v>81</v>
      </c>
      <c r="B85" s="66" t="s">
        <v>50</v>
      </c>
      <c r="C85" s="6" t="s">
        <v>245</v>
      </c>
      <c r="D85" s="6" t="s">
        <v>90</v>
      </c>
      <c r="E85" s="7" t="s">
        <v>208</v>
      </c>
      <c r="F85" s="47" t="s">
        <v>89</v>
      </c>
      <c r="G85" s="64">
        <v>1</v>
      </c>
      <c r="H85" s="64"/>
      <c r="I85" s="53"/>
      <c r="J85" s="54"/>
      <c r="K85" s="54"/>
      <c r="L85" s="54"/>
      <c r="M85" s="54"/>
      <c r="N85" s="54"/>
      <c r="O85" s="54"/>
      <c r="P85" s="54"/>
      <c r="Q85" s="54"/>
      <c r="R85" s="55"/>
    </row>
    <row r="86" spans="1:18" ht="12" customHeight="1">
      <c r="A86" s="110">
        <v>82</v>
      </c>
      <c r="B86" s="66" t="s">
        <v>236</v>
      </c>
      <c r="C86" s="6" t="s">
        <v>243</v>
      </c>
      <c r="D86" s="6" t="s">
        <v>248</v>
      </c>
      <c r="E86" s="7" t="s">
        <v>208</v>
      </c>
      <c r="F86" s="47" t="s">
        <v>89</v>
      </c>
      <c r="G86" s="64">
        <v>1</v>
      </c>
      <c r="H86" s="64"/>
      <c r="I86" s="53"/>
      <c r="J86" s="54"/>
      <c r="K86" s="54"/>
      <c r="L86" s="54"/>
      <c r="M86" s="54"/>
      <c r="N86" s="54"/>
      <c r="O86" s="54"/>
      <c r="P86" s="54"/>
      <c r="Q86" s="54"/>
      <c r="R86" s="55"/>
    </row>
    <row r="87" spans="1:18" ht="12" customHeight="1">
      <c r="A87" s="110">
        <v>83</v>
      </c>
      <c r="B87" s="66" t="s">
        <v>236</v>
      </c>
      <c r="C87" s="6" t="s">
        <v>243</v>
      </c>
      <c r="D87" s="6" t="s">
        <v>249</v>
      </c>
      <c r="E87" s="7" t="s">
        <v>208</v>
      </c>
      <c r="F87" s="47" t="s">
        <v>89</v>
      </c>
      <c r="G87" s="64">
        <v>1</v>
      </c>
      <c r="H87" s="64"/>
      <c r="I87" s="53"/>
      <c r="J87" s="54"/>
      <c r="K87" s="54"/>
      <c r="L87" s="54"/>
      <c r="M87" s="54"/>
      <c r="N87" s="54"/>
      <c r="O87" s="54"/>
      <c r="P87" s="54"/>
      <c r="Q87" s="54"/>
      <c r="R87" s="55"/>
    </row>
    <row r="88" spans="1:18" ht="12" customHeight="1">
      <c r="A88" s="110">
        <v>84</v>
      </c>
      <c r="B88" s="66" t="s">
        <v>237</v>
      </c>
      <c r="C88" s="6" t="s">
        <v>244</v>
      </c>
      <c r="D88" s="6" t="s">
        <v>251</v>
      </c>
      <c r="E88" s="7" t="s">
        <v>208</v>
      </c>
      <c r="F88" s="47" t="s">
        <v>89</v>
      </c>
      <c r="G88" s="64">
        <v>1</v>
      </c>
      <c r="H88" s="64"/>
      <c r="I88" s="53"/>
      <c r="J88" s="54"/>
      <c r="K88" s="54"/>
      <c r="L88" s="54"/>
      <c r="M88" s="54"/>
      <c r="N88" s="54"/>
      <c r="O88" s="54"/>
      <c r="P88" s="54"/>
      <c r="Q88" s="54"/>
      <c r="R88" s="55"/>
    </row>
    <row r="89" spans="1:18" ht="12" customHeight="1">
      <c r="A89" s="110">
        <v>85</v>
      </c>
      <c r="B89" s="66" t="s">
        <v>236</v>
      </c>
      <c r="C89" s="6" t="s">
        <v>243</v>
      </c>
      <c r="D89" s="6" t="s">
        <v>249</v>
      </c>
      <c r="E89" s="7" t="s">
        <v>208</v>
      </c>
      <c r="F89" s="47" t="s">
        <v>0</v>
      </c>
      <c r="G89" s="64"/>
      <c r="H89" s="64"/>
      <c r="I89" s="53"/>
      <c r="J89" s="54"/>
      <c r="K89" s="54"/>
      <c r="L89" s="54"/>
      <c r="M89" s="54"/>
      <c r="N89" s="54"/>
      <c r="O89" s="54"/>
      <c r="P89" s="54"/>
      <c r="Q89" s="54"/>
      <c r="R89" s="55"/>
    </row>
    <row r="90" spans="1:18" ht="12" customHeight="1">
      <c r="A90" s="110">
        <v>86</v>
      </c>
      <c r="B90" s="66" t="s">
        <v>50</v>
      </c>
      <c r="C90" s="6" t="s">
        <v>242</v>
      </c>
      <c r="D90" s="6" t="s">
        <v>247</v>
      </c>
      <c r="E90" s="7" t="s">
        <v>208</v>
      </c>
      <c r="F90" s="47" t="s">
        <v>0</v>
      </c>
      <c r="G90" s="64"/>
      <c r="H90" s="64"/>
      <c r="I90" s="53"/>
      <c r="J90" s="54"/>
      <c r="K90" s="54"/>
      <c r="L90" s="54"/>
      <c r="M90" s="54"/>
      <c r="N90" s="54"/>
      <c r="O90" s="54"/>
      <c r="P90" s="54"/>
      <c r="Q90" s="54"/>
      <c r="R90" s="55"/>
    </row>
    <row r="91" spans="1:18" ht="12" customHeight="1">
      <c r="A91" s="110">
        <v>87</v>
      </c>
      <c r="B91" s="66" t="s">
        <v>50</v>
      </c>
      <c r="C91" s="6" t="s">
        <v>242</v>
      </c>
      <c r="D91" s="6" t="s">
        <v>249</v>
      </c>
      <c r="E91" s="7" t="s">
        <v>208</v>
      </c>
      <c r="F91" s="47" t="s">
        <v>89</v>
      </c>
      <c r="G91" s="64"/>
      <c r="H91" s="64"/>
      <c r="I91" s="53"/>
      <c r="J91" s="54"/>
      <c r="K91" s="54"/>
      <c r="L91" s="54"/>
      <c r="M91" s="54"/>
      <c r="N91" s="54"/>
      <c r="O91" s="54"/>
      <c r="P91" s="54"/>
      <c r="Q91" s="54"/>
      <c r="R91" s="55"/>
    </row>
    <row r="92" spans="1:18" ht="12" customHeight="1">
      <c r="A92" s="110">
        <v>88</v>
      </c>
      <c r="B92" s="66" t="s">
        <v>239</v>
      </c>
      <c r="C92" s="6" t="s">
        <v>243</v>
      </c>
      <c r="D92" s="6" t="s">
        <v>247</v>
      </c>
      <c r="E92" s="7" t="s">
        <v>208</v>
      </c>
      <c r="F92" s="47" t="s">
        <v>0</v>
      </c>
      <c r="G92" s="64">
        <v>1</v>
      </c>
      <c r="H92" s="64"/>
      <c r="I92" s="53"/>
      <c r="J92" s="54"/>
      <c r="K92" s="54"/>
      <c r="L92" s="54"/>
      <c r="M92" s="54"/>
      <c r="N92" s="54"/>
      <c r="O92" s="54"/>
      <c r="P92" s="54"/>
      <c r="Q92" s="54"/>
      <c r="R92" s="55"/>
    </row>
    <row r="93" spans="1:18" ht="12" customHeight="1">
      <c r="A93" s="110">
        <v>89</v>
      </c>
      <c r="B93" s="66" t="s">
        <v>239</v>
      </c>
      <c r="C93" s="6" t="s">
        <v>243</v>
      </c>
      <c r="D93" s="6" t="s">
        <v>250</v>
      </c>
      <c r="E93" s="7" t="s">
        <v>208</v>
      </c>
      <c r="F93" s="47" t="s">
        <v>89</v>
      </c>
      <c r="G93" s="64">
        <v>1</v>
      </c>
      <c r="H93" s="64">
        <v>1</v>
      </c>
      <c r="I93" s="53"/>
      <c r="J93" s="54"/>
      <c r="K93" s="54"/>
      <c r="L93" s="54"/>
      <c r="M93" s="54"/>
      <c r="N93" s="54"/>
      <c r="O93" s="54"/>
      <c r="P93" s="54"/>
      <c r="Q93" s="54">
        <v>1</v>
      </c>
      <c r="R93" s="55"/>
    </row>
    <row r="94" spans="1:18" ht="12" customHeight="1">
      <c r="A94" s="110">
        <v>90</v>
      </c>
      <c r="B94" s="66" t="s">
        <v>239</v>
      </c>
      <c r="C94" s="6" t="s">
        <v>243</v>
      </c>
      <c r="D94" s="6" t="s">
        <v>249</v>
      </c>
      <c r="E94" s="7" t="s">
        <v>208</v>
      </c>
      <c r="F94" s="47" t="s">
        <v>0</v>
      </c>
      <c r="G94" s="64"/>
      <c r="H94" s="64"/>
      <c r="I94" s="53"/>
      <c r="J94" s="54"/>
      <c r="K94" s="54"/>
      <c r="L94" s="54"/>
      <c r="M94" s="54"/>
      <c r="N94" s="54"/>
      <c r="O94" s="54"/>
      <c r="P94" s="54"/>
      <c r="Q94" s="54"/>
      <c r="R94" s="55"/>
    </row>
    <row r="95" spans="1:18" ht="12" customHeight="1">
      <c r="A95" s="110">
        <v>91</v>
      </c>
      <c r="B95" s="66" t="s">
        <v>239</v>
      </c>
      <c r="C95" s="6" t="s">
        <v>243</v>
      </c>
      <c r="D95" s="6" t="s">
        <v>248</v>
      </c>
      <c r="E95" s="7" t="s">
        <v>208</v>
      </c>
      <c r="F95" s="47" t="s">
        <v>89</v>
      </c>
      <c r="G95" s="64"/>
      <c r="H95" s="64"/>
      <c r="I95" s="53"/>
      <c r="J95" s="54"/>
      <c r="K95" s="54"/>
      <c r="L95" s="54"/>
      <c r="M95" s="54"/>
      <c r="N95" s="54"/>
      <c r="O95" s="54"/>
      <c r="P95" s="54"/>
      <c r="Q95" s="54"/>
      <c r="R95" s="55"/>
    </row>
    <row r="96" spans="1:18" ht="12" customHeight="1">
      <c r="A96" s="110">
        <v>92</v>
      </c>
      <c r="B96" s="66" t="s">
        <v>239</v>
      </c>
      <c r="C96" s="6" t="s">
        <v>244</v>
      </c>
      <c r="D96" s="6" t="s">
        <v>247</v>
      </c>
      <c r="E96" s="7" t="s">
        <v>208</v>
      </c>
      <c r="F96" s="47" t="s">
        <v>89</v>
      </c>
      <c r="G96" s="64">
        <v>1</v>
      </c>
      <c r="H96" s="64">
        <v>1</v>
      </c>
      <c r="I96" s="53"/>
      <c r="J96" s="54"/>
      <c r="K96" s="54"/>
      <c r="L96" s="54"/>
      <c r="M96" s="54"/>
      <c r="N96" s="54"/>
      <c r="O96" s="54"/>
      <c r="P96" s="54"/>
      <c r="Q96" s="54">
        <v>1</v>
      </c>
      <c r="R96" s="55"/>
    </row>
    <row r="97" spans="1:18" ht="12" customHeight="1">
      <c r="A97" s="110">
        <v>93</v>
      </c>
      <c r="B97" s="66" t="s">
        <v>294</v>
      </c>
      <c r="C97" s="6" t="s">
        <v>242</v>
      </c>
      <c r="D97" s="6" t="s">
        <v>247</v>
      </c>
      <c r="E97" s="7" t="s">
        <v>208</v>
      </c>
      <c r="F97" s="47" t="s">
        <v>89</v>
      </c>
      <c r="G97" s="64">
        <v>1</v>
      </c>
      <c r="H97" s="64"/>
      <c r="I97" s="53"/>
      <c r="J97" s="54"/>
      <c r="K97" s="54"/>
      <c r="L97" s="54"/>
      <c r="M97" s="54"/>
      <c r="N97" s="54"/>
      <c r="O97" s="54"/>
      <c r="P97" s="54"/>
      <c r="Q97" s="54"/>
      <c r="R97" s="55"/>
    </row>
    <row r="98" spans="1:18" ht="12" customHeight="1">
      <c r="A98" s="110">
        <v>94</v>
      </c>
      <c r="B98" s="66" t="s">
        <v>240</v>
      </c>
      <c r="C98" s="6" t="s">
        <v>245</v>
      </c>
      <c r="D98" s="6" t="s">
        <v>250</v>
      </c>
      <c r="E98" s="7" t="s">
        <v>208</v>
      </c>
      <c r="F98" s="47" t="s">
        <v>0</v>
      </c>
      <c r="G98" s="64">
        <v>1</v>
      </c>
      <c r="H98" s="64"/>
      <c r="I98" s="53"/>
      <c r="J98" s="54"/>
      <c r="K98" s="54"/>
      <c r="L98" s="54"/>
      <c r="M98" s="54"/>
      <c r="N98" s="54"/>
      <c r="O98" s="54"/>
      <c r="P98" s="54"/>
      <c r="Q98" s="54"/>
      <c r="R98" s="55"/>
    </row>
    <row r="99" spans="1:18" ht="12" customHeight="1">
      <c r="A99" s="110">
        <v>95</v>
      </c>
      <c r="B99" s="66" t="s">
        <v>240</v>
      </c>
      <c r="C99" s="6" t="s">
        <v>90</v>
      </c>
      <c r="D99" s="6" t="s">
        <v>90</v>
      </c>
      <c r="E99" s="7" t="s">
        <v>208</v>
      </c>
      <c r="F99" s="47" t="s">
        <v>90</v>
      </c>
      <c r="G99" s="64">
        <v>1</v>
      </c>
      <c r="H99" s="64"/>
      <c r="I99" s="53"/>
      <c r="J99" s="54"/>
      <c r="K99" s="54"/>
      <c r="L99" s="54"/>
      <c r="M99" s="54"/>
      <c r="N99" s="54"/>
      <c r="O99" s="54"/>
      <c r="P99" s="54"/>
      <c r="Q99" s="54"/>
      <c r="R99" s="55"/>
    </row>
    <row r="100" spans="1:18" ht="12" customHeight="1">
      <c r="A100" s="110">
        <v>96</v>
      </c>
      <c r="B100" s="66" t="s">
        <v>240</v>
      </c>
      <c r="C100" s="6" t="s">
        <v>244</v>
      </c>
      <c r="D100" s="6" t="s">
        <v>249</v>
      </c>
      <c r="E100" s="7" t="s">
        <v>208</v>
      </c>
      <c r="F100" s="47" t="s">
        <v>0</v>
      </c>
      <c r="G100" s="64">
        <v>1</v>
      </c>
      <c r="H100" s="64"/>
      <c r="I100" s="53"/>
      <c r="J100" s="54"/>
      <c r="K100" s="54"/>
      <c r="L100" s="54"/>
      <c r="M100" s="54"/>
      <c r="N100" s="54"/>
      <c r="O100" s="54"/>
      <c r="P100" s="54"/>
      <c r="Q100" s="54"/>
      <c r="R100" s="55"/>
    </row>
    <row r="101" spans="1:18" ht="12" customHeight="1">
      <c r="A101" s="110">
        <v>97</v>
      </c>
      <c r="B101" s="66" t="s">
        <v>240</v>
      </c>
      <c r="C101" s="6" t="s">
        <v>244</v>
      </c>
      <c r="D101" s="6" t="s">
        <v>247</v>
      </c>
      <c r="E101" s="7" t="s">
        <v>208</v>
      </c>
      <c r="F101" s="47" t="s">
        <v>0</v>
      </c>
      <c r="G101" s="64">
        <v>1</v>
      </c>
      <c r="H101" s="64"/>
      <c r="I101" s="53"/>
      <c r="J101" s="54"/>
      <c r="K101" s="54"/>
      <c r="L101" s="54"/>
      <c r="M101" s="54"/>
      <c r="N101" s="54"/>
      <c r="O101" s="54"/>
      <c r="P101" s="54"/>
      <c r="Q101" s="54"/>
      <c r="R101" s="55"/>
    </row>
    <row r="102" spans="1:18" ht="12" customHeight="1">
      <c r="A102" s="110">
        <v>98</v>
      </c>
      <c r="B102" s="66" t="s">
        <v>240</v>
      </c>
      <c r="C102" s="6" t="s">
        <v>90</v>
      </c>
      <c r="D102" s="6" t="s">
        <v>247</v>
      </c>
      <c r="E102" s="7" t="s">
        <v>208</v>
      </c>
      <c r="F102" s="47" t="s">
        <v>0</v>
      </c>
      <c r="G102" s="64"/>
      <c r="H102" s="64"/>
      <c r="I102" s="53"/>
      <c r="J102" s="54"/>
      <c r="K102" s="54"/>
      <c r="L102" s="54"/>
      <c r="M102" s="54"/>
      <c r="N102" s="54"/>
      <c r="O102" s="54"/>
      <c r="P102" s="54"/>
      <c r="Q102" s="54"/>
      <c r="R102" s="55"/>
    </row>
    <row r="103" spans="1:18" ht="12" customHeight="1">
      <c r="A103" s="110">
        <v>99</v>
      </c>
      <c r="B103" s="66" t="s">
        <v>240</v>
      </c>
      <c r="C103" s="6" t="s">
        <v>90</v>
      </c>
      <c r="D103" s="6" t="s">
        <v>247</v>
      </c>
      <c r="E103" s="7" t="s">
        <v>208</v>
      </c>
      <c r="F103" s="47" t="s">
        <v>89</v>
      </c>
      <c r="G103" s="64">
        <v>1</v>
      </c>
      <c r="H103" s="64"/>
      <c r="I103" s="53"/>
      <c r="J103" s="54"/>
      <c r="K103" s="54"/>
      <c r="L103" s="54"/>
      <c r="M103" s="54"/>
      <c r="N103" s="54"/>
      <c r="O103" s="54"/>
      <c r="P103" s="54"/>
      <c r="Q103" s="54"/>
      <c r="R103" s="55"/>
    </row>
    <row r="104" spans="1:18" ht="12" customHeight="1">
      <c r="A104" s="110">
        <v>100</v>
      </c>
      <c r="B104" s="66" t="s">
        <v>240</v>
      </c>
      <c r="C104" s="6" t="s">
        <v>244</v>
      </c>
      <c r="D104" s="6" t="s">
        <v>249</v>
      </c>
      <c r="E104" s="7" t="s">
        <v>208</v>
      </c>
      <c r="F104" s="47" t="s">
        <v>89</v>
      </c>
      <c r="G104" s="64">
        <v>1</v>
      </c>
      <c r="H104" s="64"/>
      <c r="I104" s="53"/>
      <c r="J104" s="54"/>
      <c r="K104" s="54"/>
      <c r="L104" s="54"/>
      <c r="M104" s="54"/>
      <c r="N104" s="54"/>
      <c r="O104" s="54"/>
      <c r="P104" s="54"/>
      <c r="Q104" s="54"/>
      <c r="R104" s="55"/>
    </row>
    <row r="105" spans="1:18" ht="12" customHeight="1">
      <c r="A105" s="110">
        <v>101</v>
      </c>
      <c r="B105" s="66" t="s">
        <v>294</v>
      </c>
      <c r="C105" s="47" t="s">
        <v>243</v>
      </c>
      <c r="D105" s="6" t="s">
        <v>249</v>
      </c>
      <c r="E105" s="47" t="s">
        <v>208</v>
      </c>
      <c r="F105" s="47" t="s">
        <v>89</v>
      </c>
      <c r="G105" s="64"/>
      <c r="H105" s="64"/>
      <c r="I105" s="53"/>
      <c r="J105" s="54"/>
      <c r="K105" s="54"/>
      <c r="L105" s="54"/>
      <c r="M105" s="54"/>
      <c r="N105" s="54"/>
      <c r="O105" s="54"/>
      <c r="P105" s="54"/>
      <c r="Q105" s="54"/>
      <c r="R105" s="55"/>
    </row>
    <row r="106" spans="1:18" ht="12" customHeight="1">
      <c r="A106" s="110">
        <v>102</v>
      </c>
      <c r="B106" s="66" t="s">
        <v>240</v>
      </c>
      <c r="C106" s="6" t="s">
        <v>244</v>
      </c>
      <c r="D106" s="6" t="s">
        <v>250</v>
      </c>
      <c r="E106" s="7" t="s">
        <v>208</v>
      </c>
      <c r="F106" s="47" t="s">
        <v>89</v>
      </c>
      <c r="G106" s="64">
        <v>1</v>
      </c>
      <c r="H106" s="64">
        <v>1</v>
      </c>
      <c r="I106" s="53">
        <v>1</v>
      </c>
      <c r="J106" s="54">
        <v>1</v>
      </c>
      <c r="K106" s="54"/>
      <c r="L106" s="54"/>
      <c r="M106" s="54"/>
      <c r="N106" s="54"/>
      <c r="O106" s="54">
        <v>1</v>
      </c>
      <c r="P106" s="54"/>
      <c r="Q106" s="54">
        <v>1</v>
      </c>
      <c r="R106" s="55"/>
    </row>
    <row r="107" spans="1:18" ht="12" customHeight="1">
      <c r="A107" s="110">
        <v>103</v>
      </c>
      <c r="B107" s="66" t="s">
        <v>293</v>
      </c>
      <c r="C107" s="6" t="s">
        <v>244</v>
      </c>
      <c r="D107" s="6" t="s">
        <v>247</v>
      </c>
      <c r="E107" s="7" t="s">
        <v>208</v>
      </c>
      <c r="F107" s="47" t="s">
        <v>0</v>
      </c>
      <c r="G107" s="64">
        <v>1</v>
      </c>
      <c r="H107" s="64"/>
      <c r="I107" s="53"/>
      <c r="J107" s="54"/>
      <c r="K107" s="54"/>
      <c r="L107" s="54"/>
      <c r="M107" s="54"/>
      <c r="N107" s="54"/>
      <c r="O107" s="54"/>
      <c r="P107" s="54"/>
      <c r="Q107" s="54"/>
      <c r="R107" s="55"/>
    </row>
    <row r="108" spans="1:18" ht="12" customHeight="1">
      <c r="A108" s="110">
        <v>104</v>
      </c>
      <c r="B108" s="66" t="s">
        <v>240</v>
      </c>
      <c r="C108" s="6" t="s">
        <v>244</v>
      </c>
      <c r="D108" s="6" t="s">
        <v>250</v>
      </c>
      <c r="E108" s="7" t="s">
        <v>208</v>
      </c>
      <c r="F108" s="47" t="s">
        <v>89</v>
      </c>
      <c r="G108" s="64">
        <v>1</v>
      </c>
      <c r="H108" s="64"/>
      <c r="I108" s="53"/>
      <c r="J108" s="54"/>
      <c r="K108" s="54"/>
      <c r="L108" s="54"/>
      <c r="M108" s="54"/>
      <c r="N108" s="54"/>
      <c r="O108" s="54"/>
      <c r="P108" s="54"/>
      <c r="Q108" s="54"/>
      <c r="R108" s="55"/>
    </row>
    <row r="109" spans="1:18" ht="12" customHeight="1">
      <c r="A109" s="110">
        <v>105</v>
      </c>
      <c r="B109" s="66" t="s">
        <v>240</v>
      </c>
      <c r="C109" s="6" t="s">
        <v>244</v>
      </c>
      <c r="D109" s="6" t="s">
        <v>249</v>
      </c>
      <c r="E109" s="7" t="s">
        <v>208</v>
      </c>
      <c r="F109" s="47" t="s">
        <v>0</v>
      </c>
      <c r="G109" s="64">
        <v>1</v>
      </c>
      <c r="H109" s="64">
        <v>1</v>
      </c>
      <c r="I109" s="53">
        <v>1</v>
      </c>
      <c r="J109" s="54">
        <v>1</v>
      </c>
      <c r="K109" s="54"/>
      <c r="L109" s="54"/>
      <c r="M109" s="54"/>
      <c r="N109" s="54"/>
      <c r="O109" s="54"/>
      <c r="P109" s="54"/>
      <c r="Q109" s="54">
        <v>1</v>
      </c>
      <c r="R109" s="55"/>
    </row>
    <row r="110" spans="1:18" ht="12" customHeight="1">
      <c r="A110" s="110">
        <v>106</v>
      </c>
      <c r="B110" s="66" t="s">
        <v>293</v>
      </c>
      <c r="C110" s="6" t="s">
        <v>243</v>
      </c>
      <c r="D110" s="6" t="s">
        <v>248</v>
      </c>
      <c r="E110" s="7" t="s">
        <v>208</v>
      </c>
      <c r="F110" s="47" t="s">
        <v>0</v>
      </c>
      <c r="G110" s="64">
        <v>1</v>
      </c>
      <c r="H110" s="64">
        <v>1</v>
      </c>
      <c r="I110" s="53">
        <v>1</v>
      </c>
      <c r="J110" s="54"/>
      <c r="K110" s="54"/>
      <c r="L110" s="54"/>
      <c r="M110" s="54"/>
      <c r="N110" s="54"/>
      <c r="O110" s="54"/>
      <c r="P110" s="54"/>
      <c r="Q110" s="54"/>
      <c r="R110" s="55"/>
    </row>
    <row r="111" spans="1:18" ht="12" customHeight="1">
      <c r="A111" s="110">
        <v>107</v>
      </c>
      <c r="B111" s="66" t="s">
        <v>240</v>
      </c>
      <c r="C111" s="6" t="s">
        <v>244</v>
      </c>
      <c r="D111" s="6" t="s">
        <v>250</v>
      </c>
      <c r="E111" s="7" t="s">
        <v>208</v>
      </c>
      <c r="F111" s="47" t="s">
        <v>0</v>
      </c>
      <c r="G111" s="64">
        <v>1</v>
      </c>
      <c r="H111" s="64"/>
      <c r="I111" s="53"/>
      <c r="J111" s="54"/>
      <c r="K111" s="54"/>
      <c r="L111" s="54"/>
      <c r="M111" s="54"/>
      <c r="N111" s="54"/>
      <c r="O111" s="54"/>
      <c r="P111" s="54"/>
      <c r="Q111" s="54"/>
      <c r="R111" s="55"/>
    </row>
    <row r="112" spans="1:18" ht="12" customHeight="1">
      <c r="A112" s="110">
        <v>108</v>
      </c>
      <c r="B112" s="66" t="s">
        <v>238</v>
      </c>
      <c r="C112" s="6" t="s">
        <v>244</v>
      </c>
      <c r="D112" s="6" t="s">
        <v>248</v>
      </c>
      <c r="E112" s="7" t="s">
        <v>209</v>
      </c>
      <c r="F112" s="47" t="s">
        <v>89</v>
      </c>
      <c r="G112" s="64">
        <v>1</v>
      </c>
      <c r="H112" s="64"/>
      <c r="I112" s="53"/>
      <c r="J112" s="54"/>
      <c r="K112" s="54"/>
      <c r="L112" s="54"/>
      <c r="M112" s="54"/>
      <c r="N112" s="54"/>
      <c r="O112" s="54"/>
      <c r="P112" s="54"/>
      <c r="Q112" s="54"/>
      <c r="R112" s="55"/>
    </row>
    <row r="113" spans="1:18" ht="12" customHeight="1">
      <c r="A113" s="110">
        <v>109</v>
      </c>
      <c r="B113" s="66" t="s">
        <v>238</v>
      </c>
      <c r="C113" s="6" t="s">
        <v>244</v>
      </c>
      <c r="D113" s="6" t="s">
        <v>247</v>
      </c>
      <c r="E113" s="7" t="s">
        <v>209</v>
      </c>
      <c r="F113" s="47" t="s">
        <v>0</v>
      </c>
      <c r="G113" s="64">
        <v>1</v>
      </c>
      <c r="H113" s="64">
        <v>1</v>
      </c>
      <c r="I113" s="53"/>
      <c r="J113" s="54"/>
      <c r="K113" s="54"/>
      <c r="L113" s="54"/>
      <c r="M113" s="54">
        <v>1</v>
      </c>
      <c r="N113" s="54"/>
      <c r="O113" s="54">
        <v>1</v>
      </c>
      <c r="P113" s="54">
        <v>1</v>
      </c>
      <c r="Q113" s="54"/>
      <c r="R113" s="55"/>
    </row>
    <row r="114" spans="1:18" ht="12" customHeight="1">
      <c r="A114" s="110">
        <v>110</v>
      </c>
      <c r="B114" s="66" t="s">
        <v>238</v>
      </c>
      <c r="C114" s="6" t="s">
        <v>245</v>
      </c>
      <c r="D114" s="6" t="s">
        <v>249</v>
      </c>
      <c r="E114" s="7" t="s">
        <v>209</v>
      </c>
      <c r="F114" s="47" t="s">
        <v>90</v>
      </c>
      <c r="G114" s="64">
        <v>1</v>
      </c>
      <c r="H114" s="64"/>
      <c r="I114" s="53"/>
      <c r="J114" s="54"/>
      <c r="K114" s="54"/>
      <c r="L114" s="54"/>
      <c r="M114" s="54"/>
      <c r="N114" s="54"/>
      <c r="O114" s="54"/>
      <c r="P114" s="54"/>
      <c r="Q114" s="54"/>
      <c r="R114" s="55"/>
    </row>
    <row r="115" spans="1:18" ht="12" customHeight="1">
      <c r="A115" s="110">
        <v>111</v>
      </c>
      <c r="B115" s="66" t="s">
        <v>238</v>
      </c>
      <c r="C115" s="6" t="s">
        <v>243</v>
      </c>
      <c r="D115" s="6" t="s">
        <v>248</v>
      </c>
      <c r="E115" s="7" t="s">
        <v>209</v>
      </c>
      <c r="F115" s="47" t="s">
        <v>0</v>
      </c>
      <c r="G115" s="64"/>
      <c r="H115" s="64"/>
      <c r="I115" s="53"/>
      <c r="J115" s="54"/>
      <c r="K115" s="54"/>
      <c r="L115" s="54"/>
      <c r="M115" s="54"/>
      <c r="N115" s="54"/>
      <c r="O115" s="54"/>
      <c r="P115" s="54"/>
      <c r="Q115" s="54"/>
      <c r="R115" s="55"/>
    </row>
    <row r="116" spans="1:18" ht="12" customHeight="1">
      <c r="A116" s="110">
        <v>112</v>
      </c>
      <c r="B116" s="66" t="s">
        <v>238</v>
      </c>
      <c r="C116" s="6" t="s">
        <v>243</v>
      </c>
      <c r="D116" s="6" t="s">
        <v>248</v>
      </c>
      <c r="E116" s="7" t="s">
        <v>209</v>
      </c>
      <c r="F116" s="47" t="s">
        <v>0</v>
      </c>
      <c r="G116" s="64">
        <v>1</v>
      </c>
      <c r="H116" s="64"/>
      <c r="I116" s="53"/>
      <c r="J116" s="54"/>
      <c r="K116" s="54"/>
      <c r="L116" s="54"/>
      <c r="M116" s="54"/>
      <c r="N116" s="54"/>
      <c r="O116" s="54"/>
      <c r="P116" s="54"/>
      <c r="Q116" s="54"/>
      <c r="R116" s="55"/>
    </row>
    <row r="117" spans="1:18" ht="12" customHeight="1">
      <c r="A117" s="110">
        <v>113</v>
      </c>
      <c r="B117" s="66" t="s">
        <v>238</v>
      </c>
      <c r="C117" s="6" t="s">
        <v>90</v>
      </c>
      <c r="D117" s="6" t="s">
        <v>247</v>
      </c>
      <c r="E117" s="7" t="s">
        <v>209</v>
      </c>
      <c r="F117" s="47" t="s">
        <v>0</v>
      </c>
      <c r="G117" s="64">
        <v>1</v>
      </c>
      <c r="H117" s="64">
        <v>1</v>
      </c>
      <c r="I117" s="53">
        <v>1</v>
      </c>
      <c r="J117" s="54"/>
      <c r="K117" s="54"/>
      <c r="L117" s="54"/>
      <c r="M117" s="54"/>
      <c r="N117" s="54"/>
      <c r="O117" s="54"/>
      <c r="P117" s="54"/>
      <c r="Q117" s="54"/>
      <c r="R117" s="55"/>
    </row>
    <row r="118" spans="1:18" ht="12" customHeight="1">
      <c r="A118" s="110">
        <v>114</v>
      </c>
      <c r="B118" s="66" t="s">
        <v>294</v>
      </c>
      <c r="C118" s="6" t="s">
        <v>243</v>
      </c>
      <c r="D118" s="6" t="s">
        <v>247</v>
      </c>
      <c r="E118" s="7" t="s">
        <v>209</v>
      </c>
      <c r="F118" s="47" t="s">
        <v>89</v>
      </c>
      <c r="G118" s="64">
        <v>1</v>
      </c>
      <c r="H118" s="64">
        <v>1</v>
      </c>
      <c r="I118" s="53">
        <v>1</v>
      </c>
      <c r="J118" s="54"/>
      <c r="K118" s="54"/>
      <c r="L118" s="54"/>
      <c r="M118" s="54"/>
      <c r="N118" s="54"/>
      <c r="O118" s="54"/>
      <c r="P118" s="54"/>
      <c r="Q118" s="54"/>
      <c r="R118" s="55"/>
    </row>
    <row r="119" spans="1:18" ht="12" customHeight="1">
      <c r="A119" s="110">
        <v>115</v>
      </c>
      <c r="B119" s="66" t="s">
        <v>239</v>
      </c>
      <c r="C119" s="6" t="s">
        <v>243</v>
      </c>
      <c r="D119" s="6" t="s">
        <v>248</v>
      </c>
      <c r="E119" s="7" t="s">
        <v>209</v>
      </c>
      <c r="F119" s="47" t="s">
        <v>0</v>
      </c>
      <c r="G119" s="64">
        <v>1</v>
      </c>
      <c r="H119" s="64">
        <v>1</v>
      </c>
      <c r="I119" s="53"/>
      <c r="J119" s="54">
        <v>1</v>
      </c>
      <c r="K119" s="54"/>
      <c r="L119" s="54"/>
      <c r="M119" s="54"/>
      <c r="N119" s="54"/>
      <c r="O119" s="54"/>
      <c r="P119" s="54"/>
      <c r="Q119" s="54"/>
      <c r="R119" s="55"/>
    </row>
    <row r="120" spans="1:18" ht="12" customHeight="1">
      <c r="A120" s="110">
        <v>116</v>
      </c>
      <c r="B120" s="66" t="s">
        <v>239</v>
      </c>
      <c r="C120" s="6" t="s">
        <v>243</v>
      </c>
      <c r="D120" s="6" t="s">
        <v>252</v>
      </c>
      <c r="E120" s="7" t="s">
        <v>209</v>
      </c>
      <c r="F120" s="47" t="s">
        <v>0</v>
      </c>
      <c r="G120" s="64"/>
      <c r="H120" s="64"/>
      <c r="I120" s="53"/>
      <c r="J120" s="54"/>
      <c r="K120" s="54"/>
      <c r="L120" s="54"/>
      <c r="M120" s="54"/>
      <c r="N120" s="54"/>
      <c r="O120" s="54"/>
      <c r="P120" s="54"/>
      <c r="Q120" s="54"/>
      <c r="R120" s="55"/>
    </row>
    <row r="121" spans="1:18" ht="12" customHeight="1">
      <c r="A121" s="110">
        <v>117</v>
      </c>
      <c r="B121" s="66" t="s">
        <v>235</v>
      </c>
      <c r="C121" s="6" t="s">
        <v>243</v>
      </c>
      <c r="D121" s="6" t="s">
        <v>248</v>
      </c>
      <c r="E121" s="7" t="s">
        <v>209</v>
      </c>
      <c r="F121" s="47" t="s">
        <v>89</v>
      </c>
      <c r="G121" s="64"/>
      <c r="H121" s="64"/>
      <c r="I121" s="53"/>
      <c r="J121" s="54"/>
      <c r="K121" s="54"/>
      <c r="L121" s="54"/>
      <c r="M121" s="54"/>
      <c r="N121" s="54"/>
      <c r="O121" s="54"/>
      <c r="P121" s="54"/>
      <c r="Q121" s="54"/>
      <c r="R121" s="55"/>
    </row>
    <row r="122" spans="1:18" ht="12" customHeight="1">
      <c r="A122" s="110">
        <v>118</v>
      </c>
      <c r="B122" s="66" t="s">
        <v>235</v>
      </c>
      <c r="C122" s="47" t="s">
        <v>243</v>
      </c>
      <c r="D122" s="6" t="s">
        <v>250</v>
      </c>
      <c r="E122" s="47" t="s">
        <v>209</v>
      </c>
      <c r="F122" s="47" t="s">
        <v>0</v>
      </c>
      <c r="G122" s="64">
        <v>1</v>
      </c>
      <c r="H122" s="64"/>
      <c r="I122" s="53"/>
      <c r="J122" s="54"/>
      <c r="K122" s="54"/>
      <c r="L122" s="54"/>
      <c r="M122" s="54"/>
      <c r="N122" s="54"/>
      <c r="O122" s="54"/>
      <c r="P122" s="54"/>
      <c r="Q122" s="54"/>
      <c r="R122" s="55"/>
    </row>
    <row r="123" spans="1:18" ht="12" customHeight="1">
      <c r="A123" s="110">
        <v>119</v>
      </c>
      <c r="B123" s="66" t="s">
        <v>237</v>
      </c>
      <c r="C123" s="6" t="s">
        <v>244</v>
      </c>
      <c r="D123" s="6" t="s">
        <v>253</v>
      </c>
      <c r="E123" s="7" t="s">
        <v>209</v>
      </c>
      <c r="F123" s="47" t="s">
        <v>89</v>
      </c>
      <c r="G123" s="64">
        <v>1</v>
      </c>
      <c r="H123" s="64"/>
      <c r="I123" s="53"/>
      <c r="J123" s="54"/>
      <c r="K123" s="54"/>
      <c r="L123" s="54"/>
      <c r="M123" s="54"/>
      <c r="N123" s="54"/>
      <c r="O123" s="54"/>
      <c r="P123" s="54"/>
      <c r="Q123" s="54"/>
      <c r="R123" s="55"/>
    </row>
    <row r="124" spans="1:18" ht="12" customHeight="1">
      <c r="A124" s="110">
        <v>120</v>
      </c>
      <c r="B124" s="66" t="s">
        <v>239</v>
      </c>
      <c r="C124" s="6" t="s">
        <v>243</v>
      </c>
      <c r="D124" s="6" t="s">
        <v>250</v>
      </c>
      <c r="E124" s="7" t="s">
        <v>209</v>
      </c>
      <c r="F124" s="47" t="s">
        <v>89</v>
      </c>
      <c r="G124" s="64"/>
      <c r="H124" s="64"/>
      <c r="I124" s="53"/>
      <c r="J124" s="54"/>
      <c r="K124" s="54"/>
      <c r="L124" s="54"/>
      <c r="M124" s="54"/>
      <c r="N124" s="54"/>
      <c r="O124" s="54"/>
      <c r="P124" s="54"/>
      <c r="Q124" s="54"/>
      <c r="R124" s="55"/>
    </row>
    <row r="125" spans="1:18" ht="12" customHeight="1">
      <c r="A125" s="110">
        <v>121</v>
      </c>
      <c r="B125" s="66" t="s">
        <v>294</v>
      </c>
      <c r="C125" s="6" t="s">
        <v>242</v>
      </c>
      <c r="D125" s="6" t="s">
        <v>248</v>
      </c>
      <c r="E125" s="7" t="s">
        <v>209</v>
      </c>
      <c r="F125" s="47" t="s">
        <v>89</v>
      </c>
      <c r="G125" s="64"/>
      <c r="H125" s="64"/>
      <c r="I125" s="53"/>
      <c r="J125" s="54"/>
      <c r="K125" s="54"/>
      <c r="L125" s="54"/>
      <c r="M125" s="54"/>
      <c r="N125" s="54"/>
      <c r="O125" s="54"/>
      <c r="P125" s="54"/>
      <c r="Q125" s="54"/>
      <c r="R125" s="55"/>
    </row>
    <row r="126" spans="1:18" ht="12" customHeight="1">
      <c r="A126" s="110">
        <v>122</v>
      </c>
      <c r="B126" s="66" t="s">
        <v>240</v>
      </c>
      <c r="C126" s="6" t="s">
        <v>244</v>
      </c>
      <c r="D126" s="6" t="s">
        <v>249</v>
      </c>
      <c r="E126" s="7" t="s">
        <v>209</v>
      </c>
      <c r="F126" s="47" t="s">
        <v>0</v>
      </c>
      <c r="G126" s="64">
        <v>1</v>
      </c>
      <c r="H126" s="64">
        <v>1</v>
      </c>
      <c r="I126" s="53"/>
      <c r="J126" s="54"/>
      <c r="K126" s="54"/>
      <c r="L126" s="54"/>
      <c r="M126" s="54"/>
      <c r="N126" s="54"/>
      <c r="O126" s="54"/>
      <c r="P126" s="54"/>
      <c r="Q126" s="54">
        <v>1</v>
      </c>
      <c r="R126" s="55"/>
    </row>
    <row r="127" spans="1:18" ht="12" customHeight="1">
      <c r="A127" s="110">
        <v>123</v>
      </c>
      <c r="B127" s="66" t="s">
        <v>240</v>
      </c>
      <c r="C127" s="6" t="s">
        <v>244</v>
      </c>
      <c r="D127" s="6" t="s">
        <v>249</v>
      </c>
      <c r="E127" s="7" t="s">
        <v>209</v>
      </c>
      <c r="F127" s="47" t="s">
        <v>0</v>
      </c>
      <c r="G127" s="64">
        <v>1</v>
      </c>
      <c r="H127" s="64">
        <v>1</v>
      </c>
      <c r="I127" s="53"/>
      <c r="J127" s="54"/>
      <c r="K127" s="54"/>
      <c r="L127" s="54"/>
      <c r="M127" s="54"/>
      <c r="N127" s="54"/>
      <c r="O127" s="54"/>
      <c r="P127" s="54"/>
      <c r="Q127" s="54">
        <v>1</v>
      </c>
      <c r="R127" s="55"/>
    </row>
    <row r="128" spans="1:18" ht="12" customHeight="1">
      <c r="A128" s="110">
        <v>124</v>
      </c>
      <c r="B128" s="66" t="s">
        <v>240</v>
      </c>
      <c r="C128" s="6" t="s">
        <v>244</v>
      </c>
      <c r="D128" s="6" t="s">
        <v>250</v>
      </c>
      <c r="E128" s="7" t="s">
        <v>209</v>
      </c>
      <c r="F128" s="47" t="s">
        <v>89</v>
      </c>
      <c r="G128" s="64">
        <v>1</v>
      </c>
      <c r="H128" s="64">
        <v>1</v>
      </c>
      <c r="I128" s="53"/>
      <c r="J128" s="54">
        <v>1</v>
      </c>
      <c r="K128" s="54"/>
      <c r="L128" s="54"/>
      <c r="M128" s="54"/>
      <c r="N128" s="54"/>
      <c r="O128" s="54">
        <v>1</v>
      </c>
      <c r="P128" s="54"/>
      <c r="Q128" s="54">
        <v>1</v>
      </c>
      <c r="R128" s="55"/>
    </row>
    <row r="129" spans="1:18" ht="12" customHeight="1">
      <c r="A129" s="110">
        <v>125</v>
      </c>
      <c r="B129" s="66" t="s">
        <v>240</v>
      </c>
      <c r="C129" s="6" t="s">
        <v>90</v>
      </c>
      <c r="D129" s="6" t="s">
        <v>248</v>
      </c>
      <c r="E129" s="7" t="s">
        <v>209</v>
      </c>
      <c r="F129" s="47" t="s">
        <v>0</v>
      </c>
      <c r="G129" s="64">
        <v>1</v>
      </c>
      <c r="H129" s="64">
        <v>1</v>
      </c>
      <c r="I129" s="53">
        <v>1</v>
      </c>
      <c r="J129" s="54"/>
      <c r="K129" s="54"/>
      <c r="L129" s="54"/>
      <c r="M129" s="54"/>
      <c r="N129" s="54"/>
      <c r="O129" s="54"/>
      <c r="P129" s="54"/>
      <c r="Q129" s="54"/>
      <c r="R129" s="55"/>
    </row>
    <row r="130" spans="1:18" ht="12" customHeight="1">
      <c r="A130" s="110">
        <v>126</v>
      </c>
      <c r="B130" s="66" t="s">
        <v>239</v>
      </c>
      <c r="C130" s="6" t="s">
        <v>243</v>
      </c>
      <c r="D130" s="6" t="s">
        <v>248</v>
      </c>
      <c r="E130" s="7" t="s">
        <v>209</v>
      </c>
      <c r="F130" s="47" t="s">
        <v>0</v>
      </c>
      <c r="G130" s="64"/>
      <c r="H130" s="64"/>
      <c r="I130" s="53"/>
      <c r="J130" s="54"/>
      <c r="K130" s="54"/>
      <c r="L130" s="54"/>
      <c r="M130" s="54"/>
      <c r="N130" s="54"/>
      <c r="O130" s="54"/>
      <c r="P130" s="54"/>
      <c r="Q130" s="54"/>
      <c r="R130" s="55"/>
    </row>
    <row r="131" spans="1:18" ht="12" customHeight="1">
      <c r="A131" s="110">
        <v>127</v>
      </c>
      <c r="B131" s="66" t="s">
        <v>240</v>
      </c>
      <c r="C131" s="6" t="s">
        <v>242</v>
      </c>
      <c r="D131" s="6" t="s">
        <v>249</v>
      </c>
      <c r="E131" s="7" t="s">
        <v>209</v>
      </c>
      <c r="F131" s="47" t="s">
        <v>0</v>
      </c>
      <c r="G131" s="64"/>
      <c r="H131" s="64"/>
      <c r="I131" s="53"/>
      <c r="J131" s="54"/>
      <c r="K131" s="54"/>
      <c r="L131" s="54"/>
      <c r="M131" s="54"/>
      <c r="N131" s="54"/>
      <c r="O131" s="54"/>
      <c r="P131" s="54"/>
      <c r="Q131" s="54"/>
      <c r="R131" s="55"/>
    </row>
    <row r="132" spans="1:18" ht="12" customHeight="1">
      <c r="A132" s="110">
        <v>128</v>
      </c>
      <c r="B132" s="66" t="s">
        <v>239</v>
      </c>
      <c r="C132" s="47" t="s">
        <v>243</v>
      </c>
      <c r="D132" s="6" t="s">
        <v>247</v>
      </c>
      <c r="E132" s="47" t="s">
        <v>209</v>
      </c>
      <c r="F132" s="47" t="s">
        <v>0</v>
      </c>
      <c r="G132" s="64"/>
      <c r="H132" s="64"/>
      <c r="I132" s="53"/>
      <c r="J132" s="54"/>
      <c r="K132" s="54"/>
      <c r="L132" s="54"/>
      <c r="M132" s="54"/>
      <c r="N132" s="54"/>
      <c r="O132" s="54"/>
      <c r="P132" s="54"/>
      <c r="Q132" s="54"/>
      <c r="R132" s="55"/>
    </row>
    <row r="133" spans="1:18" ht="12" customHeight="1">
      <c r="A133" s="110">
        <v>129</v>
      </c>
      <c r="B133" s="66" t="s">
        <v>239</v>
      </c>
      <c r="C133" s="47" t="s">
        <v>243</v>
      </c>
      <c r="D133" s="6" t="s">
        <v>250</v>
      </c>
      <c r="E133" s="47" t="s">
        <v>209</v>
      </c>
      <c r="F133" s="47" t="s">
        <v>89</v>
      </c>
      <c r="G133" s="64">
        <v>1</v>
      </c>
      <c r="H133" s="64"/>
      <c r="I133" s="53"/>
      <c r="J133" s="54"/>
      <c r="K133" s="54"/>
      <c r="L133" s="54"/>
      <c r="M133" s="54"/>
      <c r="N133" s="54"/>
      <c r="O133" s="54"/>
      <c r="P133" s="54"/>
      <c r="Q133" s="54"/>
      <c r="R133" s="55"/>
    </row>
    <row r="134" spans="1:18" ht="12" customHeight="1">
      <c r="A134" s="110">
        <v>130</v>
      </c>
      <c r="B134" s="66" t="s">
        <v>239</v>
      </c>
      <c r="C134" s="6" t="s">
        <v>243</v>
      </c>
      <c r="D134" s="6" t="s">
        <v>251</v>
      </c>
      <c r="E134" s="7" t="s">
        <v>209</v>
      </c>
      <c r="F134" s="47" t="s">
        <v>89</v>
      </c>
      <c r="G134" s="64">
        <v>1</v>
      </c>
      <c r="H134" s="64">
        <v>1</v>
      </c>
      <c r="I134" s="53"/>
      <c r="J134" s="54"/>
      <c r="K134" s="54"/>
      <c r="L134" s="54"/>
      <c r="M134" s="54"/>
      <c r="N134" s="54"/>
      <c r="O134" s="54"/>
      <c r="P134" s="54"/>
      <c r="Q134" s="54">
        <v>1</v>
      </c>
      <c r="R134" s="55"/>
    </row>
    <row r="135" spans="1:18" ht="12" customHeight="1">
      <c r="A135" s="110">
        <v>131</v>
      </c>
      <c r="B135" s="66" t="s">
        <v>240</v>
      </c>
      <c r="C135" s="6" t="s">
        <v>244</v>
      </c>
      <c r="D135" s="6" t="s">
        <v>90</v>
      </c>
      <c r="E135" s="7" t="s">
        <v>208</v>
      </c>
      <c r="F135" s="47" t="s">
        <v>0</v>
      </c>
      <c r="G135" s="64">
        <v>1</v>
      </c>
      <c r="H135" s="64">
        <v>1</v>
      </c>
      <c r="I135" s="53">
        <v>1</v>
      </c>
      <c r="J135" s="54">
        <v>1</v>
      </c>
      <c r="K135" s="54"/>
      <c r="L135" s="54"/>
      <c r="M135" s="54"/>
      <c r="N135" s="54"/>
      <c r="O135" s="54"/>
      <c r="P135" s="54"/>
      <c r="Q135" s="54">
        <v>1</v>
      </c>
      <c r="R135" s="55"/>
    </row>
    <row r="136" spans="1:18" ht="12" customHeight="1">
      <c r="A136" s="110">
        <v>132</v>
      </c>
      <c r="B136" s="66" t="s">
        <v>235</v>
      </c>
      <c r="C136" s="6" t="s">
        <v>244</v>
      </c>
      <c r="D136" s="6" t="s">
        <v>249</v>
      </c>
      <c r="E136" s="7" t="s">
        <v>207</v>
      </c>
      <c r="F136" s="47" t="s">
        <v>0</v>
      </c>
      <c r="G136" s="64">
        <v>1</v>
      </c>
      <c r="H136" s="64">
        <v>1</v>
      </c>
      <c r="I136" s="53">
        <v>1</v>
      </c>
      <c r="J136" s="54">
        <v>1</v>
      </c>
      <c r="K136" s="54"/>
      <c r="L136" s="54"/>
      <c r="M136" s="54"/>
      <c r="N136" s="54"/>
      <c r="O136" s="54"/>
      <c r="P136" s="54"/>
      <c r="Q136" s="54">
        <v>1</v>
      </c>
      <c r="R136" s="55"/>
    </row>
    <row r="137" spans="1:18" ht="12" customHeight="1">
      <c r="A137" s="110">
        <v>133</v>
      </c>
      <c r="B137" s="66" t="s">
        <v>240</v>
      </c>
      <c r="C137" s="47" t="s">
        <v>244</v>
      </c>
      <c r="D137" s="6" t="s">
        <v>251</v>
      </c>
      <c r="E137" s="47" t="s">
        <v>208</v>
      </c>
      <c r="F137" s="47" t="s">
        <v>89</v>
      </c>
      <c r="G137" s="64">
        <v>1</v>
      </c>
      <c r="H137" s="64">
        <v>1</v>
      </c>
      <c r="I137" s="53"/>
      <c r="J137" s="54">
        <v>1</v>
      </c>
      <c r="K137" s="54"/>
      <c r="L137" s="54"/>
      <c r="M137" s="54"/>
      <c r="N137" s="54"/>
      <c r="O137" s="54"/>
      <c r="P137" s="54"/>
      <c r="Q137" s="54">
        <v>1</v>
      </c>
      <c r="R137" s="55"/>
    </row>
    <row r="138" spans="1:18" ht="12" customHeight="1">
      <c r="A138" s="110">
        <v>134</v>
      </c>
      <c r="B138" s="66" t="s">
        <v>235</v>
      </c>
      <c r="C138" s="6" t="s">
        <v>244</v>
      </c>
      <c r="D138" s="6" t="s">
        <v>248</v>
      </c>
      <c r="E138" s="7" t="s">
        <v>207</v>
      </c>
      <c r="F138" s="47" t="s">
        <v>89</v>
      </c>
      <c r="G138" s="64">
        <v>1</v>
      </c>
      <c r="H138" s="64">
        <v>1</v>
      </c>
      <c r="I138" s="53">
        <v>1</v>
      </c>
      <c r="J138" s="54">
        <v>1</v>
      </c>
      <c r="K138" s="54"/>
      <c r="L138" s="54"/>
      <c r="M138" s="54"/>
      <c r="N138" s="54"/>
      <c r="O138" s="54"/>
      <c r="P138" s="54"/>
      <c r="Q138" s="54"/>
      <c r="R138" s="55"/>
    </row>
    <row r="139" spans="1:18" ht="12" customHeight="1">
      <c r="A139" s="110">
        <v>135</v>
      </c>
      <c r="B139" s="66" t="s">
        <v>235</v>
      </c>
      <c r="C139" s="6" t="s">
        <v>90</v>
      </c>
      <c r="D139" s="6" t="s">
        <v>249</v>
      </c>
      <c r="E139" s="7" t="s">
        <v>207</v>
      </c>
      <c r="F139" s="47" t="s">
        <v>0</v>
      </c>
      <c r="G139" s="64"/>
      <c r="H139" s="64"/>
      <c r="I139" s="53"/>
      <c r="J139" s="54"/>
      <c r="K139" s="54"/>
      <c r="L139" s="54"/>
      <c r="M139" s="54"/>
      <c r="N139" s="54"/>
      <c r="O139" s="54"/>
      <c r="P139" s="54"/>
      <c r="Q139" s="54"/>
      <c r="R139" s="55"/>
    </row>
    <row r="140" spans="1:18" ht="12" customHeight="1">
      <c r="A140" s="110">
        <v>136</v>
      </c>
      <c r="B140" s="66" t="s">
        <v>293</v>
      </c>
      <c r="C140" s="47" t="s">
        <v>244</v>
      </c>
      <c r="D140" s="6" t="s">
        <v>248</v>
      </c>
      <c r="E140" s="47" t="s">
        <v>207</v>
      </c>
      <c r="F140" s="47" t="s">
        <v>89</v>
      </c>
      <c r="G140" s="64">
        <v>1</v>
      </c>
      <c r="H140" s="64"/>
      <c r="I140" s="53"/>
      <c r="J140" s="54"/>
      <c r="K140" s="54"/>
      <c r="L140" s="54"/>
      <c r="M140" s="54"/>
      <c r="N140" s="54"/>
      <c r="O140" s="54"/>
      <c r="P140" s="54"/>
      <c r="Q140" s="54"/>
      <c r="R140" s="55"/>
    </row>
    <row r="141" spans="1:18" ht="12" customHeight="1">
      <c r="A141" s="110">
        <v>137</v>
      </c>
      <c r="B141" s="66" t="s">
        <v>293</v>
      </c>
      <c r="C141" s="6" t="s">
        <v>244</v>
      </c>
      <c r="D141" s="6" t="s">
        <v>248</v>
      </c>
      <c r="E141" s="7" t="s">
        <v>208</v>
      </c>
      <c r="F141" s="47" t="s">
        <v>0</v>
      </c>
      <c r="G141" s="64"/>
      <c r="H141" s="64"/>
      <c r="I141" s="53"/>
      <c r="J141" s="54"/>
      <c r="K141" s="54"/>
      <c r="L141" s="54"/>
      <c r="M141" s="54"/>
      <c r="N141" s="54"/>
      <c r="O141" s="54"/>
      <c r="P141" s="54"/>
      <c r="Q141" s="54"/>
      <c r="R141" s="55"/>
    </row>
    <row r="142" spans="1:18" ht="12" customHeight="1">
      <c r="A142" s="110">
        <v>138</v>
      </c>
      <c r="B142" s="66" t="s">
        <v>240</v>
      </c>
      <c r="C142" s="6" t="s">
        <v>244</v>
      </c>
      <c r="D142" s="6" t="s">
        <v>250</v>
      </c>
      <c r="E142" s="7" t="s">
        <v>209</v>
      </c>
      <c r="F142" s="47" t="s">
        <v>89</v>
      </c>
      <c r="G142" s="64">
        <v>1</v>
      </c>
      <c r="H142" s="64"/>
      <c r="I142" s="53"/>
      <c r="J142" s="54"/>
      <c r="K142" s="54"/>
      <c r="L142" s="54"/>
      <c r="M142" s="54"/>
      <c r="N142" s="54"/>
      <c r="O142" s="54"/>
      <c r="P142" s="54"/>
      <c r="Q142" s="54"/>
      <c r="R142" s="55"/>
    </row>
    <row r="143" spans="1:18" ht="12" customHeight="1">
      <c r="A143" s="110">
        <v>139</v>
      </c>
      <c r="B143" s="66" t="s">
        <v>235</v>
      </c>
      <c r="C143" s="6" t="s">
        <v>244</v>
      </c>
      <c r="D143" s="6" t="s">
        <v>248</v>
      </c>
      <c r="E143" s="7" t="s">
        <v>209</v>
      </c>
      <c r="F143" s="47" t="s">
        <v>89</v>
      </c>
      <c r="G143" s="64">
        <v>1</v>
      </c>
      <c r="H143" s="64">
        <v>1</v>
      </c>
      <c r="I143" s="53">
        <v>1</v>
      </c>
      <c r="J143" s="54"/>
      <c r="K143" s="54"/>
      <c r="L143" s="54"/>
      <c r="M143" s="54"/>
      <c r="N143" s="54"/>
      <c r="O143" s="54"/>
      <c r="P143" s="54"/>
      <c r="Q143" s="54"/>
      <c r="R143" s="55"/>
    </row>
    <row r="144" spans="1:18" ht="12" customHeight="1">
      <c r="A144" s="110">
        <v>140</v>
      </c>
      <c r="B144" s="66" t="s">
        <v>235</v>
      </c>
      <c r="C144" s="6" t="s">
        <v>244</v>
      </c>
      <c r="D144" s="6" t="s">
        <v>249</v>
      </c>
      <c r="E144" s="7" t="s">
        <v>207</v>
      </c>
      <c r="F144" s="47" t="s">
        <v>0</v>
      </c>
      <c r="G144" s="64">
        <v>1</v>
      </c>
      <c r="H144" s="64">
        <v>1</v>
      </c>
      <c r="I144" s="53">
        <v>1</v>
      </c>
      <c r="J144" s="54"/>
      <c r="K144" s="54"/>
      <c r="L144" s="54"/>
      <c r="M144" s="54"/>
      <c r="N144" s="54"/>
      <c r="O144" s="54"/>
      <c r="P144" s="54"/>
      <c r="Q144" s="54"/>
      <c r="R144" s="55"/>
    </row>
    <row r="145" spans="1:18" ht="12" customHeight="1">
      <c r="A145" s="110">
        <v>141</v>
      </c>
      <c r="B145" s="66" t="s">
        <v>293</v>
      </c>
      <c r="C145" s="6" t="s">
        <v>244</v>
      </c>
      <c r="D145" s="6" t="s">
        <v>250</v>
      </c>
      <c r="E145" s="7" t="s">
        <v>208</v>
      </c>
      <c r="F145" s="47" t="s">
        <v>0</v>
      </c>
      <c r="G145" s="64">
        <v>1</v>
      </c>
      <c r="H145" s="64"/>
      <c r="I145" s="53"/>
      <c r="J145" s="54"/>
      <c r="K145" s="54"/>
      <c r="L145" s="54"/>
      <c r="M145" s="54"/>
      <c r="N145" s="54"/>
      <c r="O145" s="54"/>
      <c r="P145" s="54"/>
      <c r="Q145" s="54"/>
      <c r="R145" s="55"/>
    </row>
    <row r="146" spans="1:18" ht="12" customHeight="1">
      <c r="A146" s="110">
        <v>142</v>
      </c>
      <c r="B146" s="66" t="s">
        <v>293</v>
      </c>
      <c r="C146" s="6" t="s">
        <v>244</v>
      </c>
      <c r="D146" s="6" t="s">
        <v>248</v>
      </c>
      <c r="E146" s="7" t="s">
        <v>208</v>
      </c>
      <c r="F146" s="47" t="s">
        <v>89</v>
      </c>
      <c r="G146" s="64">
        <v>1</v>
      </c>
      <c r="H146" s="64">
        <v>1</v>
      </c>
      <c r="I146" s="53"/>
      <c r="J146" s="54"/>
      <c r="K146" s="54"/>
      <c r="L146" s="54"/>
      <c r="M146" s="54"/>
      <c r="N146" s="54"/>
      <c r="O146" s="54"/>
      <c r="P146" s="54"/>
      <c r="Q146" s="54">
        <v>1</v>
      </c>
      <c r="R146" s="55"/>
    </row>
    <row r="147" spans="1:18" ht="12" customHeight="1">
      <c r="A147" s="110">
        <v>143</v>
      </c>
      <c r="B147" s="66" t="s">
        <v>293</v>
      </c>
      <c r="C147" s="6" t="s">
        <v>244</v>
      </c>
      <c r="D147" s="6" t="s">
        <v>250</v>
      </c>
      <c r="E147" s="7" t="s">
        <v>208</v>
      </c>
      <c r="F147" s="47" t="s">
        <v>89</v>
      </c>
      <c r="G147" s="64">
        <v>1</v>
      </c>
      <c r="H147" s="64"/>
      <c r="I147" s="53"/>
      <c r="J147" s="54"/>
      <c r="K147" s="54"/>
      <c r="L147" s="54"/>
      <c r="M147" s="54"/>
      <c r="N147" s="54"/>
      <c r="O147" s="54"/>
      <c r="P147" s="54"/>
      <c r="Q147" s="54"/>
      <c r="R147" s="55"/>
    </row>
    <row r="148" spans="1:18" ht="12" customHeight="1">
      <c r="A148" s="110">
        <v>144</v>
      </c>
      <c r="B148" s="66" t="s">
        <v>293</v>
      </c>
      <c r="C148" s="6" t="s">
        <v>244</v>
      </c>
      <c r="D148" s="6" t="s">
        <v>253</v>
      </c>
      <c r="E148" s="7" t="s">
        <v>208</v>
      </c>
      <c r="F148" s="47" t="s">
        <v>89</v>
      </c>
      <c r="G148" s="64">
        <v>1</v>
      </c>
      <c r="H148" s="64"/>
      <c r="I148" s="53"/>
      <c r="J148" s="54"/>
      <c r="K148" s="54"/>
      <c r="L148" s="54"/>
      <c r="M148" s="54"/>
      <c r="N148" s="54"/>
      <c r="O148" s="54"/>
      <c r="P148" s="54"/>
      <c r="Q148" s="54"/>
      <c r="R148" s="55"/>
    </row>
    <row r="149" spans="1:18" ht="12" customHeight="1">
      <c r="A149" s="110">
        <v>145</v>
      </c>
      <c r="B149" s="66" t="s">
        <v>240</v>
      </c>
      <c r="C149" s="6" t="s">
        <v>244</v>
      </c>
      <c r="D149" s="6" t="s">
        <v>250</v>
      </c>
      <c r="E149" s="7" t="s">
        <v>209</v>
      </c>
      <c r="F149" s="47" t="s">
        <v>89</v>
      </c>
      <c r="G149" s="64">
        <v>1</v>
      </c>
      <c r="H149" s="64"/>
      <c r="I149" s="53"/>
      <c r="J149" s="54"/>
      <c r="K149" s="54"/>
      <c r="L149" s="54"/>
      <c r="M149" s="54"/>
      <c r="N149" s="54"/>
      <c r="O149" s="54"/>
      <c r="P149" s="54"/>
      <c r="Q149" s="54"/>
      <c r="R149" s="55"/>
    </row>
    <row r="150" spans="1:18" ht="12" customHeight="1">
      <c r="A150" s="110">
        <v>146</v>
      </c>
      <c r="B150" s="66" t="s">
        <v>293</v>
      </c>
      <c r="C150" s="6" t="s">
        <v>244</v>
      </c>
      <c r="D150" s="6" t="s">
        <v>248</v>
      </c>
      <c r="E150" s="7" t="s">
        <v>208</v>
      </c>
      <c r="F150" s="47" t="s">
        <v>0</v>
      </c>
      <c r="G150" s="64">
        <v>1</v>
      </c>
      <c r="H150" s="64">
        <v>1</v>
      </c>
      <c r="I150" s="53"/>
      <c r="J150" s="54"/>
      <c r="K150" s="54"/>
      <c r="L150" s="54"/>
      <c r="M150" s="54"/>
      <c r="N150" s="54"/>
      <c r="O150" s="54"/>
      <c r="P150" s="54"/>
      <c r="Q150" s="54">
        <v>1</v>
      </c>
      <c r="R150" s="55"/>
    </row>
    <row r="151" spans="1:18" ht="12" customHeight="1">
      <c r="A151" s="110">
        <v>147</v>
      </c>
      <c r="B151" s="66" t="s">
        <v>235</v>
      </c>
      <c r="C151" s="6" t="s">
        <v>245</v>
      </c>
      <c r="D151" s="6" t="s">
        <v>247</v>
      </c>
      <c r="E151" s="7" t="s">
        <v>209</v>
      </c>
      <c r="F151" s="47" t="s">
        <v>0</v>
      </c>
      <c r="G151" s="64">
        <v>1</v>
      </c>
      <c r="H151" s="64"/>
      <c r="I151" s="53"/>
      <c r="J151" s="54"/>
      <c r="K151" s="54"/>
      <c r="L151" s="54"/>
      <c r="M151" s="54"/>
      <c r="N151" s="54"/>
      <c r="O151" s="54"/>
      <c r="P151" s="54"/>
      <c r="Q151" s="54"/>
      <c r="R151" s="55"/>
    </row>
    <row r="152" spans="1:18" ht="12" customHeight="1">
      <c r="A152" s="110">
        <v>148</v>
      </c>
      <c r="B152" s="66" t="s">
        <v>235</v>
      </c>
      <c r="C152" s="6" t="s">
        <v>244</v>
      </c>
      <c r="D152" s="6" t="s">
        <v>250</v>
      </c>
      <c r="E152" s="7" t="s">
        <v>209</v>
      </c>
      <c r="F152" s="47" t="s">
        <v>89</v>
      </c>
      <c r="G152" s="64">
        <v>1</v>
      </c>
      <c r="H152" s="64">
        <v>1</v>
      </c>
      <c r="I152" s="53"/>
      <c r="J152" s="54"/>
      <c r="K152" s="54"/>
      <c r="L152" s="54"/>
      <c r="M152" s="54"/>
      <c r="N152" s="54"/>
      <c r="O152" s="54"/>
      <c r="P152" s="54"/>
      <c r="Q152" s="54">
        <v>1</v>
      </c>
      <c r="R152" s="55"/>
    </row>
    <row r="153" spans="1:18" ht="12" customHeight="1">
      <c r="A153" s="110">
        <v>149</v>
      </c>
      <c r="B153" s="66" t="s">
        <v>240</v>
      </c>
      <c r="C153" s="6" t="s">
        <v>244</v>
      </c>
      <c r="D153" s="6" t="s">
        <v>90</v>
      </c>
      <c r="E153" s="7" t="s">
        <v>209</v>
      </c>
      <c r="F153" s="47" t="s">
        <v>90</v>
      </c>
      <c r="G153" s="64">
        <v>1</v>
      </c>
      <c r="H153" s="64">
        <v>1</v>
      </c>
      <c r="I153" s="53"/>
      <c r="J153" s="54">
        <v>1</v>
      </c>
      <c r="K153" s="54">
        <v>1</v>
      </c>
      <c r="L153" s="54"/>
      <c r="M153" s="54"/>
      <c r="N153" s="54"/>
      <c r="O153" s="54"/>
      <c r="P153" s="54"/>
      <c r="Q153" s="54">
        <v>1</v>
      </c>
      <c r="R153" s="55"/>
    </row>
    <row r="154" spans="1:18" ht="12" customHeight="1">
      <c r="A154" s="110">
        <v>150</v>
      </c>
      <c r="B154" s="66" t="s">
        <v>50</v>
      </c>
      <c r="C154" s="6" t="s">
        <v>242</v>
      </c>
      <c r="D154" s="6" t="s">
        <v>250</v>
      </c>
      <c r="E154" s="7" t="s">
        <v>208</v>
      </c>
      <c r="F154" s="47" t="s">
        <v>89</v>
      </c>
      <c r="G154" s="64">
        <v>1</v>
      </c>
      <c r="H154" s="64">
        <v>1</v>
      </c>
      <c r="I154" s="53">
        <v>1</v>
      </c>
      <c r="J154" s="54"/>
      <c r="K154" s="54"/>
      <c r="L154" s="54"/>
      <c r="M154" s="54"/>
      <c r="N154" s="54"/>
      <c r="O154" s="54"/>
      <c r="P154" s="54"/>
      <c r="Q154" s="54">
        <v>1</v>
      </c>
      <c r="R154" s="55"/>
    </row>
    <row r="155" spans="1:18" ht="12" customHeight="1">
      <c r="A155" s="110">
        <v>151</v>
      </c>
      <c r="B155" s="66" t="s">
        <v>240</v>
      </c>
      <c r="C155" s="6" t="s">
        <v>244</v>
      </c>
      <c r="D155" s="6" t="s">
        <v>249</v>
      </c>
      <c r="E155" s="7" t="s">
        <v>208</v>
      </c>
      <c r="F155" s="47" t="s">
        <v>89</v>
      </c>
      <c r="G155" s="64">
        <v>1</v>
      </c>
      <c r="H155" s="64">
        <v>1</v>
      </c>
      <c r="I155" s="53">
        <v>1</v>
      </c>
      <c r="J155" s="54"/>
      <c r="K155" s="54"/>
      <c r="L155" s="54"/>
      <c r="M155" s="54"/>
      <c r="N155" s="54"/>
      <c r="O155" s="54"/>
      <c r="P155" s="54"/>
      <c r="Q155" s="54">
        <v>1</v>
      </c>
      <c r="R155" s="55"/>
    </row>
    <row r="156" spans="1:18" ht="12" customHeight="1">
      <c r="A156" s="110">
        <v>152</v>
      </c>
      <c r="B156" s="66" t="s">
        <v>294</v>
      </c>
      <c r="C156" s="6" t="s">
        <v>242</v>
      </c>
      <c r="D156" s="6" t="s">
        <v>249</v>
      </c>
      <c r="E156" s="7" t="s">
        <v>208</v>
      </c>
      <c r="F156" s="47" t="s">
        <v>0</v>
      </c>
      <c r="G156" s="64"/>
      <c r="H156" s="64"/>
      <c r="I156" s="53"/>
      <c r="J156" s="54"/>
      <c r="K156" s="54"/>
      <c r="L156" s="54"/>
      <c r="M156" s="54"/>
      <c r="N156" s="54"/>
      <c r="O156" s="54"/>
      <c r="P156" s="54"/>
      <c r="Q156" s="54"/>
      <c r="R156" s="55"/>
    </row>
    <row r="157" spans="1:18" ht="12" customHeight="1">
      <c r="A157" s="110">
        <v>153</v>
      </c>
      <c r="B157" s="66" t="s">
        <v>294</v>
      </c>
      <c r="C157" s="6" t="s">
        <v>242</v>
      </c>
      <c r="D157" s="6" t="s">
        <v>253</v>
      </c>
      <c r="E157" s="7" t="s">
        <v>207</v>
      </c>
      <c r="F157" s="47" t="s">
        <v>0</v>
      </c>
      <c r="G157" s="64">
        <v>1</v>
      </c>
      <c r="H157" s="64"/>
      <c r="I157" s="53"/>
      <c r="J157" s="54"/>
      <c r="K157" s="54"/>
      <c r="L157" s="54"/>
      <c r="M157" s="54"/>
      <c r="N157" s="54"/>
      <c r="O157" s="54"/>
      <c r="P157" s="54"/>
      <c r="Q157" s="54"/>
      <c r="R157" s="55"/>
    </row>
    <row r="158" spans="1:18" ht="12" customHeight="1">
      <c r="A158" s="110">
        <v>154</v>
      </c>
      <c r="B158" s="66" t="s">
        <v>240</v>
      </c>
      <c r="C158" s="6" t="s">
        <v>244</v>
      </c>
      <c r="D158" s="6" t="s">
        <v>247</v>
      </c>
      <c r="E158" s="7" t="s">
        <v>208</v>
      </c>
      <c r="F158" s="47" t="s">
        <v>0</v>
      </c>
      <c r="G158" s="64">
        <v>1</v>
      </c>
      <c r="H158" s="64"/>
      <c r="I158" s="53"/>
      <c r="J158" s="54"/>
      <c r="K158" s="54"/>
      <c r="L158" s="54"/>
      <c r="M158" s="54"/>
      <c r="N158" s="54"/>
      <c r="O158" s="54"/>
      <c r="P158" s="54"/>
      <c r="Q158" s="54"/>
      <c r="R158" s="55"/>
    </row>
    <row r="159" spans="1:18" ht="12" customHeight="1">
      <c r="A159" s="110">
        <v>155</v>
      </c>
      <c r="B159" s="66" t="s">
        <v>293</v>
      </c>
      <c r="C159" s="6" t="s">
        <v>244</v>
      </c>
      <c r="D159" s="6" t="s">
        <v>249</v>
      </c>
      <c r="E159" s="7" t="s">
        <v>208</v>
      </c>
      <c r="F159" s="47" t="s">
        <v>89</v>
      </c>
      <c r="G159" s="64">
        <v>1</v>
      </c>
      <c r="H159" s="64"/>
      <c r="I159" s="53"/>
      <c r="J159" s="54"/>
      <c r="K159" s="54"/>
      <c r="L159" s="54"/>
      <c r="M159" s="54"/>
      <c r="N159" s="54"/>
      <c r="O159" s="54"/>
      <c r="P159" s="54"/>
      <c r="Q159" s="54"/>
      <c r="R159" s="55"/>
    </row>
    <row r="160" spans="1:18" ht="12" customHeight="1">
      <c r="A160" s="110">
        <v>156</v>
      </c>
      <c r="B160" s="66" t="s">
        <v>294</v>
      </c>
      <c r="C160" s="6" t="s">
        <v>244</v>
      </c>
      <c r="D160" s="6" t="s">
        <v>252</v>
      </c>
      <c r="E160" s="7" t="s">
        <v>208</v>
      </c>
      <c r="F160" s="47" t="s">
        <v>89</v>
      </c>
      <c r="G160" s="64">
        <v>1</v>
      </c>
      <c r="H160" s="64">
        <v>1</v>
      </c>
      <c r="I160" s="53">
        <v>1</v>
      </c>
      <c r="J160" s="54"/>
      <c r="K160" s="54">
        <v>1</v>
      </c>
      <c r="L160" s="54"/>
      <c r="M160" s="54"/>
      <c r="N160" s="54"/>
      <c r="O160" s="54"/>
      <c r="P160" s="54"/>
      <c r="Q160" s="54"/>
      <c r="R160" s="55"/>
    </row>
    <row r="161" spans="1:18" ht="12" customHeight="1">
      <c r="A161" s="110">
        <v>157</v>
      </c>
      <c r="B161" s="66" t="s">
        <v>240</v>
      </c>
      <c r="C161" s="6" t="s">
        <v>244</v>
      </c>
      <c r="D161" s="6" t="s">
        <v>250</v>
      </c>
      <c r="E161" s="7" t="s">
        <v>207</v>
      </c>
      <c r="F161" s="47" t="s">
        <v>89</v>
      </c>
      <c r="G161" s="64">
        <v>1</v>
      </c>
      <c r="H161" s="64">
        <v>1</v>
      </c>
      <c r="I161" s="53">
        <v>1</v>
      </c>
      <c r="J161" s="54">
        <v>1</v>
      </c>
      <c r="K161" s="54"/>
      <c r="L161" s="54"/>
      <c r="M161" s="54"/>
      <c r="N161" s="54"/>
      <c r="O161" s="54">
        <v>1</v>
      </c>
      <c r="P161" s="54"/>
      <c r="Q161" s="54">
        <v>1</v>
      </c>
      <c r="R161" s="55"/>
    </row>
    <row r="162" spans="1:18" ht="12" customHeight="1">
      <c r="A162" s="110">
        <v>158</v>
      </c>
      <c r="B162" s="66" t="s">
        <v>293</v>
      </c>
      <c r="C162" s="6" t="s">
        <v>244</v>
      </c>
      <c r="D162" s="6" t="s">
        <v>249</v>
      </c>
      <c r="E162" s="7" t="s">
        <v>208</v>
      </c>
      <c r="F162" s="47" t="s">
        <v>89</v>
      </c>
      <c r="G162" s="64">
        <v>1</v>
      </c>
      <c r="H162" s="64"/>
      <c r="I162" s="53"/>
      <c r="J162" s="54"/>
      <c r="K162" s="54"/>
      <c r="L162" s="54"/>
      <c r="M162" s="54"/>
      <c r="N162" s="54"/>
      <c r="O162" s="54"/>
      <c r="P162" s="54"/>
      <c r="Q162" s="54"/>
      <c r="R162" s="55"/>
    </row>
    <row r="163" spans="1:18" ht="12" customHeight="1">
      <c r="A163" s="110">
        <v>159</v>
      </c>
      <c r="B163" s="66" t="s">
        <v>294</v>
      </c>
      <c r="C163" s="6" t="s">
        <v>90</v>
      </c>
      <c r="D163" s="6" t="s">
        <v>248</v>
      </c>
      <c r="E163" s="7" t="s">
        <v>208</v>
      </c>
      <c r="F163" s="47" t="s">
        <v>0</v>
      </c>
      <c r="G163" s="64"/>
      <c r="H163" s="64"/>
      <c r="I163" s="53"/>
      <c r="J163" s="54"/>
      <c r="K163" s="54"/>
      <c r="L163" s="54"/>
      <c r="M163" s="54"/>
      <c r="N163" s="54"/>
      <c r="O163" s="54"/>
      <c r="P163" s="54"/>
      <c r="Q163" s="54"/>
      <c r="R163" s="55"/>
    </row>
    <row r="164" spans="1:18" ht="12" customHeight="1">
      <c r="A164" s="110">
        <v>160</v>
      </c>
      <c r="B164" s="66" t="s">
        <v>293</v>
      </c>
      <c r="C164" s="6" t="s">
        <v>244</v>
      </c>
      <c r="D164" s="6" t="s">
        <v>248</v>
      </c>
      <c r="E164" s="7" t="s">
        <v>207</v>
      </c>
      <c r="F164" s="47" t="s">
        <v>0</v>
      </c>
      <c r="G164" s="64"/>
      <c r="H164" s="64"/>
      <c r="I164" s="53"/>
      <c r="J164" s="54"/>
      <c r="K164" s="54"/>
      <c r="L164" s="54"/>
      <c r="M164" s="54"/>
      <c r="N164" s="54"/>
      <c r="O164" s="54"/>
      <c r="P164" s="54"/>
      <c r="Q164" s="54"/>
      <c r="R164" s="55"/>
    </row>
    <row r="165" spans="1:18" ht="12" customHeight="1">
      <c r="A165" s="110">
        <v>161</v>
      </c>
      <c r="B165" s="66" t="s">
        <v>294</v>
      </c>
      <c r="C165" s="6" t="s">
        <v>243</v>
      </c>
      <c r="D165" s="6" t="s">
        <v>247</v>
      </c>
      <c r="E165" s="7" t="s">
        <v>207</v>
      </c>
      <c r="F165" s="47" t="s">
        <v>0</v>
      </c>
      <c r="G165" s="64">
        <v>1</v>
      </c>
      <c r="H165" s="64">
        <v>1</v>
      </c>
      <c r="I165" s="53">
        <v>1</v>
      </c>
      <c r="J165" s="54"/>
      <c r="K165" s="54"/>
      <c r="L165" s="54"/>
      <c r="M165" s="54"/>
      <c r="N165" s="54"/>
      <c r="O165" s="54"/>
      <c r="P165" s="54"/>
      <c r="Q165" s="54"/>
      <c r="R165" s="55"/>
    </row>
    <row r="166" spans="1:18" ht="12" customHeight="1">
      <c r="A166" s="110">
        <v>162</v>
      </c>
      <c r="B166" s="66" t="s">
        <v>240</v>
      </c>
      <c r="C166" s="47" t="s">
        <v>244</v>
      </c>
      <c r="D166" s="6" t="s">
        <v>250</v>
      </c>
      <c r="E166" s="47" t="s">
        <v>207</v>
      </c>
      <c r="F166" s="47" t="s">
        <v>89</v>
      </c>
      <c r="G166" s="64"/>
      <c r="H166" s="64"/>
      <c r="I166" s="53"/>
      <c r="J166" s="54"/>
      <c r="K166" s="54"/>
      <c r="L166" s="54"/>
      <c r="M166" s="54"/>
      <c r="N166" s="54"/>
      <c r="O166" s="54"/>
      <c r="P166" s="54"/>
      <c r="Q166" s="54"/>
      <c r="R166" s="55"/>
    </row>
    <row r="167" spans="1:18" ht="12" customHeight="1">
      <c r="A167" s="110">
        <v>163</v>
      </c>
      <c r="B167" s="66" t="s">
        <v>50</v>
      </c>
      <c r="C167" s="6" t="s">
        <v>242</v>
      </c>
      <c r="D167" s="6" t="s">
        <v>251</v>
      </c>
      <c r="E167" s="7" t="s">
        <v>208</v>
      </c>
      <c r="F167" s="47" t="s">
        <v>89</v>
      </c>
      <c r="G167" s="64">
        <v>1</v>
      </c>
      <c r="H167" s="64">
        <v>1</v>
      </c>
      <c r="I167" s="53"/>
      <c r="J167" s="54"/>
      <c r="K167" s="54"/>
      <c r="L167" s="54"/>
      <c r="M167" s="54"/>
      <c r="N167" s="54"/>
      <c r="O167" s="54"/>
      <c r="P167" s="54"/>
      <c r="Q167" s="54">
        <v>1</v>
      </c>
      <c r="R167" s="55"/>
    </row>
    <row r="168" spans="1:18" ht="12" customHeight="1">
      <c r="A168" s="110">
        <v>164</v>
      </c>
      <c r="B168" s="66" t="s">
        <v>240</v>
      </c>
      <c r="C168" s="6" t="s">
        <v>244</v>
      </c>
      <c r="D168" s="6" t="s">
        <v>251</v>
      </c>
      <c r="E168" s="7" t="s">
        <v>207</v>
      </c>
      <c r="F168" s="47" t="s">
        <v>89</v>
      </c>
      <c r="G168" s="64">
        <v>1</v>
      </c>
      <c r="H168" s="64"/>
      <c r="I168" s="53"/>
      <c r="J168" s="54"/>
      <c r="K168" s="54"/>
      <c r="L168" s="54"/>
      <c r="M168" s="54"/>
      <c r="N168" s="54"/>
      <c r="O168" s="54"/>
      <c r="P168" s="54"/>
      <c r="Q168" s="54"/>
      <c r="R168" s="55"/>
    </row>
    <row r="169" spans="1:18" ht="12" customHeight="1">
      <c r="A169" s="110">
        <v>165</v>
      </c>
      <c r="B169" s="66" t="s">
        <v>294</v>
      </c>
      <c r="C169" s="6" t="s">
        <v>90</v>
      </c>
      <c r="D169" s="6" t="s">
        <v>248</v>
      </c>
      <c r="E169" s="7" t="s">
        <v>207</v>
      </c>
      <c r="F169" s="47" t="s">
        <v>89</v>
      </c>
      <c r="G169" s="64"/>
      <c r="H169" s="64"/>
      <c r="I169" s="53"/>
      <c r="J169" s="54"/>
      <c r="K169" s="54"/>
      <c r="L169" s="54"/>
      <c r="M169" s="54"/>
      <c r="N169" s="54"/>
      <c r="O169" s="54"/>
      <c r="P169" s="54"/>
      <c r="Q169" s="54"/>
      <c r="R169" s="55"/>
    </row>
    <row r="170" spans="1:18" ht="12" customHeight="1">
      <c r="A170" s="110">
        <v>166</v>
      </c>
      <c r="B170" s="66" t="s">
        <v>293</v>
      </c>
      <c r="C170" s="47" t="s">
        <v>244</v>
      </c>
      <c r="D170" s="6" t="s">
        <v>247</v>
      </c>
      <c r="E170" s="47" t="s">
        <v>207</v>
      </c>
      <c r="F170" s="47" t="s">
        <v>0</v>
      </c>
      <c r="G170" s="64">
        <v>1</v>
      </c>
      <c r="H170" s="64"/>
      <c r="I170" s="53"/>
      <c r="J170" s="54"/>
      <c r="K170" s="54"/>
      <c r="L170" s="54"/>
      <c r="M170" s="54"/>
      <c r="N170" s="54"/>
      <c r="O170" s="54"/>
      <c r="P170" s="54"/>
      <c r="Q170" s="54"/>
      <c r="R170" s="55"/>
    </row>
    <row r="171" spans="1:18" ht="12" customHeight="1">
      <c r="A171" s="110">
        <v>167</v>
      </c>
      <c r="B171" s="66" t="s">
        <v>293</v>
      </c>
      <c r="C171" s="6" t="s">
        <v>244</v>
      </c>
      <c r="D171" s="6" t="s">
        <v>247</v>
      </c>
      <c r="E171" s="7" t="s">
        <v>207</v>
      </c>
      <c r="F171" s="47" t="s">
        <v>0</v>
      </c>
      <c r="G171" s="64"/>
      <c r="H171" s="64"/>
      <c r="I171" s="53"/>
      <c r="J171" s="54"/>
      <c r="K171" s="54"/>
      <c r="L171" s="54"/>
      <c r="M171" s="54"/>
      <c r="N171" s="54"/>
      <c r="O171" s="54"/>
      <c r="P171" s="54"/>
      <c r="Q171" s="54"/>
      <c r="R171" s="55"/>
    </row>
    <row r="172" spans="1:18" ht="12" customHeight="1">
      <c r="A172" s="110">
        <v>168</v>
      </c>
      <c r="B172" s="66" t="s">
        <v>240</v>
      </c>
      <c r="C172" s="6" t="s">
        <v>244</v>
      </c>
      <c r="D172" s="6" t="s">
        <v>247</v>
      </c>
      <c r="E172" s="7" t="s">
        <v>209</v>
      </c>
      <c r="F172" s="47" t="s">
        <v>89</v>
      </c>
      <c r="G172" s="64">
        <v>1</v>
      </c>
      <c r="H172" s="64">
        <v>1</v>
      </c>
      <c r="I172" s="53"/>
      <c r="J172" s="54">
        <v>1</v>
      </c>
      <c r="K172" s="54">
        <v>1</v>
      </c>
      <c r="L172" s="54"/>
      <c r="M172" s="54"/>
      <c r="N172" s="54"/>
      <c r="O172" s="54"/>
      <c r="P172" s="54"/>
      <c r="Q172" s="54">
        <v>1</v>
      </c>
      <c r="R172" s="55"/>
    </row>
    <row r="173" spans="1:18" ht="12" customHeight="1">
      <c r="A173" s="110">
        <v>169</v>
      </c>
      <c r="B173" s="66" t="s">
        <v>293</v>
      </c>
      <c r="C173" s="47" t="s">
        <v>244</v>
      </c>
      <c r="D173" s="47" t="s">
        <v>249</v>
      </c>
      <c r="E173" s="47" t="s">
        <v>208</v>
      </c>
      <c r="F173" s="47" t="s">
        <v>89</v>
      </c>
      <c r="G173" s="64">
        <v>1</v>
      </c>
      <c r="H173" s="64"/>
      <c r="I173" s="53"/>
      <c r="J173" s="54"/>
      <c r="K173" s="54"/>
      <c r="L173" s="54"/>
      <c r="M173" s="54"/>
      <c r="N173" s="54"/>
      <c r="O173" s="54"/>
      <c r="P173" s="54"/>
      <c r="Q173" s="54"/>
      <c r="R173" s="55"/>
    </row>
    <row r="174" spans="1:18" ht="12" customHeight="1">
      <c r="A174" s="110">
        <v>170</v>
      </c>
      <c r="B174" s="66" t="s">
        <v>238</v>
      </c>
      <c r="C174" s="6" t="s">
        <v>242</v>
      </c>
      <c r="D174" s="6" t="s">
        <v>250</v>
      </c>
      <c r="E174" s="7" t="s">
        <v>209</v>
      </c>
      <c r="F174" s="47" t="s">
        <v>0</v>
      </c>
      <c r="G174" s="64"/>
      <c r="H174" s="64"/>
      <c r="I174" s="53"/>
      <c r="J174" s="54"/>
      <c r="K174" s="54"/>
      <c r="L174" s="54"/>
      <c r="M174" s="54"/>
      <c r="N174" s="54"/>
      <c r="O174" s="54"/>
      <c r="P174" s="54"/>
      <c r="Q174" s="54"/>
      <c r="R174" s="55"/>
    </row>
    <row r="175" spans="1:18" ht="12" customHeight="1">
      <c r="A175" s="110">
        <v>171</v>
      </c>
      <c r="B175" s="66" t="s">
        <v>294</v>
      </c>
      <c r="C175" s="6" t="s">
        <v>244</v>
      </c>
      <c r="D175" s="6" t="s">
        <v>248</v>
      </c>
      <c r="E175" s="7" t="s">
        <v>208</v>
      </c>
      <c r="F175" s="47" t="s">
        <v>0</v>
      </c>
      <c r="G175" s="64"/>
      <c r="H175" s="64"/>
      <c r="I175" s="53"/>
      <c r="J175" s="54"/>
      <c r="K175" s="54"/>
      <c r="L175" s="54"/>
      <c r="M175" s="54"/>
      <c r="N175" s="54"/>
      <c r="O175" s="54"/>
      <c r="P175" s="54"/>
      <c r="Q175" s="54"/>
      <c r="R175" s="55"/>
    </row>
    <row r="176" spans="1:18" ht="12" customHeight="1">
      <c r="A176" s="110">
        <v>172</v>
      </c>
      <c r="B176" s="66" t="s">
        <v>238</v>
      </c>
      <c r="C176" s="6" t="s">
        <v>243</v>
      </c>
      <c r="D176" s="6" t="s">
        <v>248</v>
      </c>
      <c r="E176" s="7" t="s">
        <v>209</v>
      </c>
      <c r="F176" s="47" t="s">
        <v>89</v>
      </c>
      <c r="G176" s="64">
        <v>1</v>
      </c>
      <c r="H176" s="64">
        <v>1</v>
      </c>
      <c r="I176" s="53">
        <v>1</v>
      </c>
      <c r="J176" s="54"/>
      <c r="K176" s="54"/>
      <c r="L176" s="54"/>
      <c r="M176" s="54"/>
      <c r="N176" s="54"/>
      <c r="O176" s="54"/>
      <c r="P176" s="54"/>
      <c r="Q176" s="54">
        <v>1</v>
      </c>
      <c r="R176" s="55"/>
    </row>
    <row r="177" spans="1:18" ht="12" customHeight="1">
      <c r="A177" s="110">
        <v>173</v>
      </c>
      <c r="B177" s="66" t="s">
        <v>294</v>
      </c>
      <c r="C177" s="6" t="s">
        <v>242</v>
      </c>
      <c r="D177" s="6" t="s">
        <v>247</v>
      </c>
      <c r="E177" s="7" t="s">
        <v>207</v>
      </c>
      <c r="F177" s="47" t="s">
        <v>0</v>
      </c>
      <c r="G177" s="64"/>
      <c r="H177" s="64"/>
      <c r="I177" s="53"/>
      <c r="J177" s="54"/>
      <c r="K177" s="54"/>
      <c r="L177" s="54"/>
      <c r="M177" s="54"/>
      <c r="N177" s="54"/>
      <c r="O177" s="54"/>
      <c r="P177" s="54"/>
      <c r="Q177" s="54"/>
      <c r="R177" s="55"/>
    </row>
    <row r="178" spans="1:18" ht="12" customHeight="1">
      <c r="A178" s="110">
        <v>174</v>
      </c>
      <c r="B178" s="66" t="s">
        <v>240</v>
      </c>
      <c r="C178" s="6" t="s">
        <v>243</v>
      </c>
      <c r="D178" s="6" t="s">
        <v>251</v>
      </c>
      <c r="E178" s="7" t="s">
        <v>207</v>
      </c>
      <c r="F178" s="47" t="s">
        <v>89</v>
      </c>
      <c r="G178" s="64">
        <v>1</v>
      </c>
      <c r="H178" s="64"/>
      <c r="I178" s="53"/>
      <c r="J178" s="54"/>
      <c r="K178" s="54"/>
      <c r="L178" s="54"/>
      <c r="M178" s="54"/>
      <c r="N178" s="54"/>
      <c r="O178" s="54"/>
      <c r="P178" s="54"/>
      <c r="Q178" s="54"/>
      <c r="R178" s="55"/>
    </row>
    <row r="179" spans="1:18" ht="12" customHeight="1">
      <c r="A179" s="110">
        <v>175</v>
      </c>
      <c r="B179" s="66" t="s">
        <v>294</v>
      </c>
      <c r="C179" s="6" t="s">
        <v>242</v>
      </c>
      <c r="D179" s="6" t="s">
        <v>252</v>
      </c>
      <c r="E179" s="7" t="s">
        <v>209</v>
      </c>
      <c r="F179" s="47" t="s">
        <v>89</v>
      </c>
      <c r="G179" s="64">
        <v>1</v>
      </c>
      <c r="H179" s="64">
        <v>1</v>
      </c>
      <c r="I179" s="53">
        <v>1</v>
      </c>
      <c r="J179" s="54"/>
      <c r="K179" s="54"/>
      <c r="L179" s="54"/>
      <c r="M179" s="54"/>
      <c r="N179" s="54"/>
      <c r="O179" s="54"/>
      <c r="P179" s="54"/>
      <c r="Q179" s="54">
        <v>1</v>
      </c>
      <c r="R179" s="55"/>
    </row>
    <row r="180" spans="1:18" ht="12" customHeight="1">
      <c r="A180" s="110">
        <v>176</v>
      </c>
      <c r="B180" s="66" t="s">
        <v>240</v>
      </c>
      <c r="C180" s="6" t="s">
        <v>243</v>
      </c>
      <c r="D180" s="6" t="s">
        <v>90</v>
      </c>
      <c r="E180" s="7" t="s">
        <v>208</v>
      </c>
      <c r="F180" s="47" t="s">
        <v>89</v>
      </c>
      <c r="G180" s="64">
        <v>1</v>
      </c>
      <c r="H180" s="64"/>
      <c r="I180" s="53"/>
      <c r="J180" s="54"/>
      <c r="K180" s="54"/>
      <c r="L180" s="54"/>
      <c r="M180" s="54"/>
      <c r="N180" s="54"/>
      <c r="O180" s="54"/>
      <c r="P180" s="54"/>
      <c r="Q180" s="54"/>
      <c r="R180" s="55"/>
    </row>
    <row r="181" spans="1:18" ht="12" customHeight="1">
      <c r="A181" s="110">
        <v>177</v>
      </c>
      <c r="B181" s="66" t="s">
        <v>240</v>
      </c>
      <c r="C181" s="47" t="s">
        <v>243</v>
      </c>
      <c r="D181" s="6" t="s">
        <v>253</v>
      </c>
      <c r="E181" s="47" t="s">
        <v>208</v>
      </c>
      <c r="F181" s="47" t="s">
        <v>89</v>
      </c>
      <c r="G181" s="64">
        <v>1</v>
      </c>
      <c r="H181" s="64"/>
      <c r="I181" s="53"/>
      <c r="J181" s="54"/>
      <c r="K181" s="54"/>
      <c r="L181" s="54"/>
      <c r="M181" s="54"/>
      <c r="N181" s="54"/>
      <c r="O181" s="54"/>
      <c r="P181" s="54"/>
      <c r="Q181" s="54"/>
      <c r="R181" s="55"/>
    </row>
    <row r="182" spans="1:18" ht="12" customHeight="1">
      <c r="A182" s="110">
        <v>178</v>
      </c>
      <c r="B182" s="66" t="s">
        <v>293</v>
      </c>
      <c r="C182" s="6" t="s">
        <v>243</v>
      </c>
      <c r="D182" s="6" t="s">
        <v>248</v>
      </c>
      <c r="E182" s="7" t="s">
        <v>207</v>
      </c>
      <c r="F182" s="47" t="s">
        <v>0</v>
      </c>
      <c r="G182" s="64">
        <v>1</v>
      </c>
      <c r="H182" s="64"/>
      <c r="I182" s="53"/>
      <c r="J182" s="54"/>
      <c r="K182" s="54"/>
      <c r="L182" s="54"/>
      <c r="M182" s="54"/>
      <c r="N182" s="54"/>
      <c r="O182" s="54"/>
      <c r="P182" s="54"/>
      <c r="Q182" s="54"/>
      <c r="R182" s="55"/>
    </row>
    <row r="183" spans="1:18" ht="12" customHeight="1">
      <c r="A183" s="110">
        <v>179</v>
      </c>
      <c r="B183" s="66" t="s">
        <v>240</v>
      </c>
      <c r="C183" s="6" t="s">
        <v>243</v>
      </c>
      <c r="D183" s="6" t="s">
        <v>90</v>
      </c>
      <c r="E183" s="7" t="s">
        <v>208</v>
      </c>
      <c r="F183" s="47" t="s">
        <v>89</v>
      </c>
      <c r="G183" s="64">
        <v>1</v>
      </c>
      <c r="H183" s="64"/>
      <c r="I183" s="53"/>
      <c r="J183" s="54"/>
      <c r="K183" s="54"/>
      <c r="L183" s="54"/>
      <c r="M183" s="54"/>
      <c r="N183" s="54"/>
      <c r="O183" s="54"/>
      <c r="P183" s="54"/>
      <c r="Q183" s="54"/>
      <c r="R183" s="55"/>
    </row>
    <row r="184" spans="1:18" ht="12" customHeight="1">
      <c r="A184" s="110">
        <v>180</v>
      </c>
      <c r="B184" s="66" t="s">
        <v>240</v>
      </c>
      <c r="C184" s="6" t="s">
        <v>243</v>
      </c>
      <c r="D184" s="6" t="s">
        <v>253</v>
      </c>
      <c r="E184" s="7" t="s">
        <v>207</v>
      </c>
      <c r="F184" s="47" t="s">
        <v>89</v>
      </c>
      <c r="G184" s="64">
        <v>1</v>
      </c>
      <c r="H184" s="64"/>
      <c r="I184" s="53"/>
      <c r="J184" s="54"/>
      <c r="K184" s="54"/>
      <c r="L184" s="54"/>
      <c r="M184" s="54"/>
      <c r="N184" s="54"/>
      <c r="O184" s="54"/>
      <c r="P184" s="54"/>
      <c r="Q184" s="54"/>
      <c r="R184" s="55"/>
    </row>
    <row r="185" spans="1:18" ht="12" customHeight="1">
      <c r="A185" s="110">
        <v>181</v>
      </c>
      <c r="B185" s="66" t="s">
        <v>50</v>
      </c>
      <c r="C185" s="6" t="s">
        <v>243</v>
      </c>
      <c r="D185" s="6" t="s">
        <v>248</v>
      </c>
      <c r="E185" s="7" t="s">
        <v>207</v>
      </c>
      <c r="F185" s="47" t="s">
        <v>89</v>
      </c>
      <c r="G185" s="64">
        <v>1</v>
      </c>
      <c r="H185" s="64">
        <v>1</v>
      </c>
      <c r="I185" s="53">
        <v>1</v>
      </c>
      <c r="J185" s="54">
        <v>1</v>
      </c>
      <c r="K185" s="54"/>
      <c r="L185" s="54"/>
      <c r="M185" s="54"/>
      <c r="N185" s="54"/>
      <c r="O185" s="54"/>
      <c r="P185" s="54"/>
      <c r="Q185" s="54"/>
      <c r="R185" s="55"/>
    </row>
    <row r="186" spans="1:18" ht="12" customHeight="1">
      <c r="A186" s="110">
        <v>182</v>
      </c>
      <c r="B186" s="66" t="s">
        <v>50</v>
      </c>
      <c r="C186" s="6" t="s">
        <v>242</v>
      </c>
      <c r="D186" s="6" t="s">
        <v>249</v>
      </c>
      <c r="E186" s="7" t="s">
        <v>208</v>
      </c>
      <c r="F186" s="47" t="s">
        <v>89</v>
      </c>
      <c r="G186" s="64"/>
      <c r="H186" s="64"/>
      <c r="I186" s="53"/>
      <c r="J186" s="54"/>
      <c r="K186" s="54"/>
      <c r="L186" s="54"/>
      <c r="M186" s="54"/>
      <c r="N186" s="54"/>
      <c r="O186" s="54"/>
      <c r="P186" s="54"/>
      <c r="Q186" s="54"/>
      <c r="R186" s="55"/>
    </row>
    <row r="187" spans="1:18" ht="12" customHeight="1">
      <c r="A187" s="110">
        <v>183</v>
      </c>
      <c r="B187" s="66" t="s">
        <v>240</v>
      </c>
      <c r="C187" s="6" t="s">
        <v>243</v>
      </c>
      <c r="D187" s="6" t="s">
        <v>251</v>
      </c>
      <c r="E187" s="7" t="s">
        <v>208</v>
      </c>
      <c r="F187" s="47" t="s">
        <v>89</v>
      </c>
      <c r="G187" s="64">
        <v>1</v>
      </c>
      <c r="H187" s="64"/>
      <c r="I187" s="53"/>
      <c r="J187" s="54"/>
      <c r="K187" s="54"/>
      <c r="L187" s="54"/>
      <c r="M187" s="54"/>
      <c r="N187" s="54"/>
      <c r="O187" s="54"/>
      <c r="P187" s="54"/>
      <c r="Q187" s="54"/>
      <c r="R187" s="55"/>
    </row>
    <row r="188" spans="1:18" ht="12" customHeight="1">
      <c r="A188" s="110">
        <v>184</v>
      </c>
      <c r="B188" s="66" t="s">
        <v>50</v>
      </c>
      <c r="C188" s="6" t="s">
        <v>242</v>
      </c>
      <c r="D188" s="6" t="s">
        <v>251</v>
      </c>
      <c r="E188" s="7" t="s">
        <v>208</v>
      </c>
      <c r="F188" s="47" t="s">
        <v>89</v>
      </c>
      <c r="G188" s="64">
        <v>1</v>
      </c>
      <c r="H188" s="64">
        <v>1</v>
      </c>
      <c r="I188" s="53"/>
      <c r="J188" s="54"/>
      <c r="K188" s="54">
        <v>1</v>
      </c>
      <c r="L188" s="54"/>
      <c r="M188" s="54"/>
      <c r="N188" s="54"/>
      <c r="O188" s="54"/>
      <c r="P188" s="54"/>
      <c r="Q188" s="54"/>
      <c r="R188" s="55"/>
    </row>
    <row r="189" spans="1:18" ht="12" customHeight="1">
      <c r="A189" s="110">
        <v>185</v>
      </c>
      <c r="B189" s="66" t="s">
        <v>294</v>
      </c>
      <c r="C189" s="6" t="s">
        <v>242</v>
      </c>
      <c r="D189" s="6" t="s">
        <v>251</v>
      </c>
      <c r="E189" s="7" t="s">
        <v>208</v>
      </c>
      <c r="F189" s="47" t="s">
        <v>0</v>
      </c>
      <c r="G189" s="64"/>
      <c r="H189" s="64"/>
      <c r="I189" s="53"/>
      <c r="J189" s="54"/>
      <c r="K189" s="54"/>
      <c r="L189" s="54"/>
      <c r="M189" s="54"/>
      <c r="N189" s="54"/>
      <c r="O189" s="54"/>
      <c r="P189" s="54"/>
      <c r="Q189" s="54"/>
      <c r="R189" s="55"/>
    </row>
    <row r="190" spans="1:18" ht="12" customHeight="1">
      <c r="A190" s="110">
        <v>186</v>
      </c>
      <c r="B190" s="66" t="s">
        <v>294</v>
      </c>
      <c r="C190" s="6" t="s">
        <v>242</v>
      </c>
      <c r="D190" s="6" t="s">
        <v>249</v>
      </c>
      <c r="E190" s="7" t="s">
        <v>208</v>
      </c>
      <c r="F190" s="47" t="s">
        <v>0</v>
      </c>
      <c r="G190" s="64"/>
      <c r="H190" s="64"/>
      <c r="I190" s="53"/>
      <c r="J190" s="54"/>
      <c r="K190" s="54"/>
      <c r="L190" s="54"/>
      <c r="M190" s="54"/>
      <c r="N190" s="54"/>
      <c r="O190" s="54"/>
      <c r="P190" s="54"/>
      <c r="Q190" s="54"/>
      <c r="R190" s="55"/>
    </row>
    <row r="191" spans="1:18" ht="12" customHeight="1">
      <c r="A191" s="110">
        <v>187</v>
      </c>
      <c r="B191" s="66" t="s">
        <v>294</v>
      </c>
      <c r="C191" s="6" t="s">
        <v>242</v>
      </c>
      <c r="D191" s="6" t="s">
        <v>250</v>
      </c>
      <c r="E191" s="7" t="s">
        <v>208</v>
      </c>
      <c r="F191" s="47" t="s">
        <v>90</v>
      </c>
      <c r="G191" s="64">
        <v>1</v>
      </c>
      <c r="H191" s="64">
        <v>1</v>
      </c>
      <c r="I191" s="53"/>
      <c r="J191" s="54"/>
      <c r="K191" s="54">
        <v>1</v>
      </c>
      <c r="L191" s="54"/>
      <c r="M191" s="54"/>
      <c r="N191" s="54"/>
      <c r="O191" s="54"/>
      <c r="P191" s="54"/>
      <c r="Q191" s="54"/>
      <c r="R191" s="55"/>
    </row>
    <row r="192" spans="1:18" ht="12" customHeight="1">
      <c r="A192" s="110">
        <v>188</v>
      </c>
      <c r="B192" s="66" t="s">
        <v>240</v>
      </c>
      <c r="C192" s="6" t="s">
        <v>243</v>
      </c>
      <c r="D192" s="6" t="s">
        <v>253</v>
      </c>
      <c r="E192" s="7" t="s">
        <v>207</v>
      </c>
      <c r="F192" s="47" t="s">
        <v>89</v>
      </c>
      <c r="G192" s="64">
        <v>1</v>
      </c>
      <c r="H192" s="64"/>
      <c r="I192" s="53"/>
      <c r="J192" s="54"/>
      <c r="K192" s="54"/>
      <c r="L192" s="54"/>
      <c r="M192" s="54"/>
      <c r="N192" s="54"/>
      <c r="O192" s="54"/>
      <c r="P192" s="54"/>
      <c r="Q192" s="54"/>
      <c r="R192" s="55"/>
    </row>
    <row r="193" spans="1:18" ht="12" customHeight="1">
      <c r="A193" s="110">
        <v>189</v>
      </c>
      <c r="B193" s="66" t="s">
        <v>240</v>
      </c>
      <c r="C193" s="6" t="s">
        <v>244</v>
      </c>
      <c r="D193" s="6" t="s">
        <v>253</v>
      </c>
      <c r="E193" s="7" t="s">
        <v>207</v>
      </c>
      <c r="F193" s="47" t="s">
        <v>89</v>
      </c>
      <c r="G193" s="64">
        <v>1</v>
      </c>
      <c r="H193" s="64"/>
      <c r="I193" s="53"/>
      <c r="J193" s="54"/>
      <c r="K193" s="54"/>
      <c r="L193" s="54"/>
      <c r="M193" s="54"/>
      <c r="N193" s="54"/>
      <c r="O193" s="54"/>
      <c r="P193" s="54"/>
      <c r="Q193" s="54"/>
      <c r="R193" s="55"/>
    </row>
    <row r="194" spans="1:18" ht="12" customHeight="1">
      <c r="A194" s="110">
        <v>190</v>
      </c>
      <c r="B194" s="66" t="s">
        <v>294</v>
      </c>
      <c r="C194" s="6" t="s">
        <v>242</v>
      </c>
      <c r="D194" s="6" t="s">
        <v>251</v>
      </c>
      <c r="E194" s="7" t="s">
        <v>207</v>
      </c>
      <c r="F194" s="47" t="s">
        <v>0</v>
      </c>
      <c r="G194" s="64">
        <v>1</v>
      </c>
      <c r="H194" s="64"/>
      <c r="I194" s="53"/>
      <c r="J194" s="54"/>
      <c r="K194" s="54"/>
      <c r="L194" s="54"/>
      <c r="M194" s="54"/>
      <c r="N194" s="54"/>
      <c r="O194" s="54"/>
      <c r="P194" s="54"/>
      <c r="Q194" s="54"/>
      <c r="R194" s="55"/>
    </row>
    <row r="195" spans="1:18" ht="12" customHeight="1">
      <c r="A195" s="110">
        <v>191</v>
      </c>
      <c r="B195" s="66" t="s">
        <v>240</v>
      </c>
      <c r="C195" s="6" t="s">
        <v>243</v>
      </c>
      <c r="D195" s="6" t="s">
        <v>251</v>
      </c>
      <c r="E195" s="7" t="s">
        <v>207</v>
      </c>
      <c r="F195" s="47" t="s">
        <v>89</v>
      </c>
      <c r="G195" s="64">
        <v>1</v>
      </c>
      <c r="H195" s="64"/>
      <c r="I195" s="53"/>
      <c r="J195" s="54"/>
      <c r="K195" s="54"/>
      <c r="L195" s="54"/>
      <c r="M195" s="54"/>
      <c r="N195" s="54"/>
      <c r="O195" s="54"/>
      <c r="P195" s="54"/>
      <c r="Q195" s="54"/>
      <c r="R195" s="55"/>
    </row>
    <row r="196" spans="1:18" ht="12" customHeight="1">
      <c r="A196" s="110">
        <v>192</v>
      </c>
      <c r="B196" s="66" t="s">
        <v>240</v>
      </c>
      <c r="C196" s="6" t="s">
        <v>243</v>
      </c>
      <c r="D196" s="6" t="s">
        <v>251</v>
      </c>
      <c r="E196" s="7" t="s">
        <v>207</v>
      </c>
      <c r="F196" s="47" t="s">
        <v>89</v>
      </c>
      <c r="G196" s="64">
        <v>1</v>
      </c>
      <c r="H196" s="64"/>
      <c r="I196" s="53"/>
      <c r="J196" s="54"/>
      <c r="K196" s="54"/>
      <c r="L196" s="54"/>
      <c r="M196" s="54"/>
      <c r="N196" s="54"/>
      <c r="O196" s="54"/>
      <c r="P196" s="54"/>
      <c r="Q196" s="54"/>
      <c r="R196" s="55"/>
    </row>
    <row r="197" spans="1:18" ht="12" customHeight="1">
      <c r="A197" s="110">
        <v>193</v>
      </c>
      <c r="B197" s="66" t="s">
        <v>294</v>
      </c>
      <c r="C197" s="6" t="s">
        <v>242</v>
      </c>
      <c r="D197" s="6" t="s">
        <v>250</v>
      </c>
      <c r="E197" s="7" t="s">
        <v>207</v>
      </c>
      <c r="F197" s="47" t="s">
        <v>0</v>
      </c>
      <c r="G197" s="64"/>
      <c r="H197" s="64"/>
      <c r="I197" s="53"/>
      <c r="J197" s="54"/>
      <c r="K197" s="54"/>
      <c r="L197" s="54"/>
      <c r="M197" s="54"/>
      <c r="N197" s="54"/>
      <c r="O197" s="54"/>
      <c r="P197" s="54"/>
      <c r="Q197" s="54"/>
      <c r="R197" s="55"/>
    </row>
    <row r="198" spans="1:18" ht="12" customHeight="1">
      <c r="A198" s="110">
        <v>194</v>
      </c>
      <c r="B198" s="66" t="s">
        <v>240</v>
      </c>
      <c r="C198" s="6" t="s">
        <v>243</v>
      </c>
      <c r="D198" s="6" t="s">
        <v>251</v>
      </c>
      <c r="E198" s="7" t="s">
        <v>207</v>
      </c>
      <c r="F198" s="47" t="s">
        <v>89</v>
      </c>
      <c r="G198" s="64">
        <v>1</v>
      </c>
      <c r="H198" s="64"/>
      <c r="I198" s="53"/>
      <c r="J198" s="54"/>
      <c r="K198" s="54"/>
      <c r="L198" s="54"/>
      <c r="M198" s="54"/>
      <c r="N198" s="54"/>
      <c r="O198" s="54"/>
      <c r="P198" s="54"/>
      <c r="Q198" s="54"/>
      <c r="R198" s="55"/>
    </row>
    <row r="199" spans="1:18" ht="12" customHeight="1">
      <c r="A199" s="110">
        <v>195</v>
      </c>
      <c r="B199" s="66" t="s">
        <v>240</v>
      </c>
      <c r="C199" s="6" t="s">
        <v>243</v>
      </c>
      <c r="D199" s="6" t="s">
        <v>250</v>
      </c>
      <c r="E199" s="7" t="s">
        <v>208</v>
      </c>
      <c r="F199" s="47" t="s">
        <v>89</v>
      </c>
      <c r="G199" s="64">
        <v>1</v>
      </c>
      <c r="H199" s="64"/>
      <c r="I199" s="53"/>
      <c r="J199" s="54"/>
      <c r="K199" s="54"/>
      <c r="L199" s="54"/>
      <c r="M199" s="54"/>
      <c r="N199" s="54"/>
      <c r="O199" s="54"/>
      <c r="P199" s="54"/>
      <c r="Q199" s="54"/>
      <c r="R199" s="55"/>
    </row>
    <row r="200" spans="1:18" ht="12" customHeight="1">
      <c r="A200" s="110">
        <v>196</v>
      </c>
      <c r="B200" s="66" t="s">
        <v>235</v>
      </c>
      <c r="C200" s="6" t="s">
        <v>243</v>
      </c>
      <c r="D200" s="6" t="s">
        <v>252</v>
      </c>
      <c r="E200" s="7" t="s">
        <v>208</v>
      </c>
      <c r="F200" s="47" t="s">
        <v>89</v>
      </c>
      <c r="G200" s="64">
        <v>1</v>
      </c>
      <c r="H200" s="64"/>
      <c r="I200" s="53"/>
      <c r="J200" s="54"/>
      <c r="K200" s="54"/>
      <c r="L200" s="54"/>
      <c r="M200" s="54"/>
      <c r="N200" s="54"/>
      <c r="O200" s="54"/>
      <c r="P200" s="54"/>
      <c r="Q200" s="54"/>
      <c r="R200" s="55"/>
    </row>
    <row r="201" spans="1:18" ht="12" customHeight="1">
      <c r="A201" s="110">
        <v>197</v>
      </c>
      <c r="B201" s="66" t="s">
        <v>235</v>
      </c>
      <c r="C201" s="6" t="s">
        <v>243</v>
      </c>
      <c r="D201" s="6" t="s">
        <v>253</v>
      </c>
      <c r="E201" s="7" t="s">
        <v>208</v>
      </c>
      <c r="F201" s="47" t="s">
        <v>0</v>
      </c>
      <c r="G201" s="64">
        <v>1</v>
      </c>
      <c r="H201" s="64">
        <v>1</v>
      </c>
      <c r="I201" s="53"/>
      <c r="J201" s="54"/>
      <c r="K201" s="54"/>
      <c r="L201" s="54"/>
      <c r="M201" s="54"/>
      <c r="N201" s="54"/>
      <c r="O201" s="54"/>
      <c r="P201" s="54"/>
      <c r="Q201" s="54">
        <v>1</v>
      </c>
      <c r="R201" s="55"/>
    </row>
    <row r="202" spans="1:18" ht="12" customHeight="1">
      <c r="A202" s="110">
        <v>198</v>
      </c>
      <c r="B202" s="66" t="s">
        <v>238</v>
      </c>
      <c r="C202" s="6" t="s">
        <v>245</v>
      </c>
      <c r="D202" s="6" t="s">
        <v>250</v>
      </c>
      <c r="E202" s="7" t="s">
        <v>207</v>
      </c>
      <c r="F202" s="47" t="s">
        <v>0</v>
      </c>
      <c r="G202" s="64">
        <v>1</v>
      </c>
      <c r="H202" s="64"/>
      <c r="I202" s="53"/>
      <c r="J202" s="54"/>
      <c r="K202" s="54"/>
      <c r="L202" s="54"/>
      <c r="M202" s="54"/>
      <c r="N202" s="54"/>
      <c r="O202" s="54"/>
      <c r="P202" s="54"/>
      <c r="Q202" s="54"/>
      <c r="R202" s="55"/>
    </row>
    <row r="203" spans="1:18" ht="12" customHeight="1">
      <c r="A203" s="110">
        <v>199</v>
      </c>
      <c r="B203" s="66" t="s">
        <v>240</v>
      </c>
      <c r="C203" s="6" t="s">
        <v>244</v>
      </c>
      <c r="D203" s="6" t="s">
        <v>251</v>
      </c>
      <c r="E203" s="7" t="s">
        <v>207</v>
      </c>
      <c r="F203" s="47" t="s">
        <v>89</v>
      </c>
      <c r="G203" s="64"/>
      <c r="H203" s="64"/>
      <c r="I203" s="53"/>
      <c r="J203" s="54"/>
      <c r="K203" s="54"/>
      <c r="L203" s="54"/>
      <c r="M203" s="54"/>
      <c r="N203" s="54"/>
      <c r="O203" s="54"/>
      <c r="P203" s="54"/>
      <c r="Q203" s="54"/>
      <c r="R203" s="55"/>
    </row>
    <row r="204" spans="1:18" ht="12" customHeight="1">
      <c r="A204" s="110">
        <v>200</v>
      </c>
      <c r="B204" s="66" t="s">
        <v>294</v>
      </c>
      <c r="C204" s="6" t="s">
        <v>243</v>
      </c>
      <c r="D204" s="6" t="s">
        <v>250</v>
      </c>
      <c r="E204" s="7" t="s">
        <v>208</v>
      </c>
      <c r="F204" s="47" t="s">
        <v>0</v>
      </c>
      <c r="G204" s="64">
        <v>1</v>
      </c>
      <c r="H204" s="64"/>
      <c r="I204" s="53"/>
      <c r="J204" s="54"/>
      <c r="K204" s="54"/>
      <c r="L204" s="54"/>
      <c r="M204" s="54"/>
      <c r="N204" s="54"/>
      <c r="O204" s="54"/>
      <c r="P204" s="54"/>
      <c r="Q204" s="54"/>
      <c r="R204" s="55"/>
    </row>
    <row r="205" spans="1:18" ht="12" customHeight="1">
      <c r="A205" s="110">
        <v>201</v>
      </c>
      <c r="B205" s="66" t="s">
        <v>238</v>
      </c>
      <c r="C205" s="6" t="s">
        <v>245</v>
      </c>
      <c r="D205" s="6" t="s">
        <v>249</v>
      </c>
      <c r="E205" s="7" t="s">
        <v>209</v>
      </c>
      <c r="F205" s="47" t="s">
        <v>90</v>
      </c>
      <c r="G205" s="64">
        <v>1</v>
      </c>
      <c r="H205" s="64"/>
      <c r="I205" s="53"/>
      <c r="J205" s="54"/>
      <c r="K205" s="54"/>
      <c r="L205" s="54"/>
      <c r="M205" s="54"/>
      <c r="N205" s="54"/>
      <c r="O205" s="54"/>
      <c r="P205" s="54"/>
      <c r="Q205" s="54"/>
      <c r="R205" s="55"/>
    </row>
    <row r="206" spans="1:18" ht="12" customHeight="1">
      <c r="A206" s="110">
        <v>202</v>
      </c>
      <c r="B206" s="66" t="s">
        <v>238</v>
      </c>
      <c r="C206" s="6" t="s">
        <v>243</v>
      </c>
      <c r="D206" s="6" t="s">
        <v>248</v>
      </c>
      <c r="E206" s="7" t="s">
        <v>209</v>
      </c>
      <c r="F206" s="47" t="s">
        <v>0</v>
      </c>
      <c r="G206" s="64">
        <v>1</v>
      </c>
      <c r="H206" s="64"/>
      <c r="I206" s="53"/>
      <c r="J206" s="54"/>
      <c r="K206" s="54"/>
      <c r="L206" s="54"/>
      <c r="M206" s="54"/>
      <c r="N206" s="54"/>
      <c r="O206" s="54"/>
      <c r="P206" s="54"/>
      <c r="Q206" s="54"/>
      <c r="R206" s="55"/>
    </row>
    <row r="207" spans="1:18" ht="12" customHeight="1">
      <c r="A207" s="110">
        <v>203</v>
      </c>
      <c r="B207" s="66" t="s">
        <v>239</v>
      </c>
      <c r="C207" s="6" t="s">
        <v>243</v>
      </c>
      <c r="D207" s="6" t="s">
        <v>248</v>
      </c>
      <c r="E207" s="7" t="s">
        <v>209</v>
      </c>
      <c r="F207" s="47" t="s">
        <v>0</v>
      </c>
      <c r="G207" s="64">
        <v>1</v>
      </c>
      <c r="H207" s="64">
        <v>1</v>
      </c>
      <c r="I207" s="53"/>
      <c r="J207" s="54">
        <v>1</v>
      </c>
      <c r="K207" s="54"/>
      <c r="L207" s="54"/>
      <c r="M207" s="54"/>
      <c r="N207" s="54"/>
      <c r="O207" s="54"/>
      <c r="P207" s="54"/>
      <c r="Q207" s="54"/>
      <c r="R207" s="55"/>
    </row>
    <row r="208" spans="1:18" ht="12" customHeight="1">
      <c r="A208" s="110">
        <v>204</v>
      </c>
      <c r="B208" s="66" t="s">
        <v>239</v>
      </c>
      <c r="C208" s="6" t="s">
        <v>243</v>
      </c>
      <c r="D208" s="6" t="s">
        <v>252</v>
      </c>
      <c r="E208" s="7" t="s">
        <v>209</v>
      </c>
      <c r="F208" s="47" t="s">
        <v>0</v>
      </c>
      <c r="G208" s="64"/>
      <c r="H208" s="64"/>
      <c r="I208" s="53"/>
      <c r="J208" s="54"/>
      <c r="K208" s="54"/>
      <c r="L208" s="54"/>
      <c r="M208" s="54"/>
      <c r="N208" s="54"/>
      <c r="O208" s="54"/>
      <c r="P208" s="54"/>
      <c r="Q208" s="54"/>
      <c r="R208" s="55"/>
    </row>
    <row r="209" spans="1:18" ht="12" customHeight="1">
      <c r="A209" s="110">
        <v>205</v>
      </c>
      <c r="B209" s="66" t="s">
        <v>294</v>
      </c>
      <c r="C209" s="6" t="s">
        <v>242</v>
      </c>
      <c r="D209" s="6" t="s">
        <v>248</v>
      </c>
      <c r="E209" s="7" t="s">
        <v>209</v>
      </c>
      <c r="F209" s="47" t="s">
        <v>89</v>
      </c>
      <c r="G209" s="64"/>
      <c r="H209" s="64"/>
      <c r="I209" s="53"/>
      <c r="J209" s="54"/>
      <c r="K209" s="54"/>
      <c r="L209" s="54"/>
      <c r="M209" s="54"/>
      <c r="N209" s="54"/>
      <c r="O209" s="54"/>
      <c r="P209" s="54"/>
      <c r="Q209" s="54"/>
      <c r="R209" s="55"/>
    </row>
    <row r="210" spans="1:18" ht="12" customHeight="1">
      <c r="A210" s="110">
        <v>206</v>
      </c>
      <c r="B210" s="66" t="s">
        <v>239</v>
      </c>
      <c r="C210" s="6" t="s">
        <v>243</v>
      </c>
      <c r="D210" s="6" t="s">
        <v>248</v>
      </c>
      <c r="E210" s="7" t="s">
        <v>209</v>
      </c>
      <c r="F210" s="47" t="s">
        <v>0</v>
      </c>
      <c r="G210" s="64"/>
      <c r="H210" s="64"/>
      <c r="I210" s="53"/>
      <c r="J210" s="54"/>
      <c r="K210" s="54"/>
      <c r="L210" s="54"/>
      <c r="M210" s="54"/>
      <c r="N210" s="54"/>
      <c r="O210" s="54"/>
      <c r="P210" s="54"/>
      <c r="Q210" s="54"/>
      <c r="R210" s="55"/>
    </row>
    <row r="211" spans="1:18" ht="12" customHeight="1">
      <c r="A211" s="110">
        <v>207</v>
      </c>
      <c r="B211" s="66" t="s">
        <v>240</v>
      </c>
      <c r="C211" s="6" t="s">
        <v>244</v>
      </c>
      <c r="D211" s="6" t="s">
        <v>250</v>
      </c>
      <c r="E211" s="7" t="s">
        <v>209</v>
      </c>
      <c r="F211" s="47" t="s">
        <v>89</v>
      </c>
      <c r="G211" s="64">
        <v>1</v>
      </c>
      <c r="H211" s="64"/>
      <c r="I211" s="53"/>
      <c r="J211" s="54"/>
      <c r="K211" s="54"/>
      <c r="L211" s="54"/>
      <c r="M211" s="54"/>
      <c r="N211" s="54"/>
      <c r="O211" s="54"/>
      <c r="P211" s="54"/>
      <c r="Q211" s="54"/>
      <c r="R211" s="55"/>
    </row>
    <row r="212" spans="1:18" ht="12" customHeight="1">
      <c r="A212" s="110">
        <v>208</v>
      </c>
      <c r="B212" s="66" t="s">
        <v>235</v>
      </c>
      <c r="C212" s="47" t="s">
        <v>245</v>
      </c>
      <c r="D212" s="47" t="s">
        <v>247</v>
      </c>
      <c r="E212" s="47" t="s">
        <v>209</v>
      </c>
      <c r="F212" s="47" t="s">
        <v>0</v>
      </c>
      <c r="G212" s="64">
        <v>1</v>
      </c>
      <c r="H212" s="64"/>
      <c r="I212" s="53"/>
      <c r="J212" s="54"/>
      <c r="K212" s="54"/>
      <c r="L212" s="54"/>
      <c r="M212" s="54"/>
      <c r="N212" s="54"/>
      <c r="O212" s="54"/>
      <c r="P212" s="54"/>
      <c r="Q212" s="54"/>
      <c r="R212" s="55"/>
    </row>
    <row r="213" spans="1:18" ht="12" customHeight="1">
      <c r="A213" s="110">
        <v>209</v>
      </c>
      <c r="B213" s="66" t="s">
        <v>235</v>
      </c>
      <c r="C213" s="47" t="s">
        <v>244</v>
      </c>
      <c r="D213" s="47" t="s">
        <v>250</v>
      </c>
      <c r="E213" s="47" t="s">
        <v>209</v>
      </c>
      <c r="F213" s="47" t="s">
        <v>89</v>
      </c>
      <c r="G213" s="64">
        <v>1</v>
      </c>
      <c r="H213" s="64">
        <v>1</v>
      </c>
      <c r="I213" s="53"/>
      <c r="J213" s="54"/>
      <c r="K213" s="54"/>
      <c r="L213" s="54"/>
      <c r="M213" s="54"/>
      <c r="N213" s="54"/>
      <c r="O213" s="54"/>
      <c r="P213" s="54"/>
      <c r="Q213" s="54">
        <v>1</v>
      </c>
      <c r="R213" s="55"/>
    </row>
    <row r="214" spans="1:18" ht="12" customHeight="1">
      <c r="A214" s="110">
        <v>210</v>
      </c>
      <c r="B214" s="66" t="s">
        <v>235</v>
      </c>
      <c r="C214" s="6" t="s">
        <v>244</v>
      </c>
      <c r="D214" s="6" t="s">
        <v>247</v>
      </c>
      <c r="E214" s="7" t="s">
        <v>209</v>
      </c>
      <c r="F214" s="47" t="s">
        <v>89</v>
      </c>
      <c r="G214" s="64">
        <v>1</v>
      </c>
      <c r="H214" s="64">
        <v>1</v>
      </c>
      <c r="I214" s="53">
        <v>1</v>
      </c>
      <c r="J214" s="54">
        <v>1</v>
      </c>
      <c r="K214" s="54"/>
      <c r="L214" s="54"/>
      <c r="M214" s="54"/>
      <c r="N214" s="54"/>
      <c r="O214" s="54"/>
      <c r="P214" s="54"/>
      <c r="Q214" s="54">
        <v>1</v>
      </c>
      <c r="R214" s="55"/>
    </row>
    <row r="215" spans="1:18" ht="12" customHeight="1">
      <c r="A215" s="110">
        <v>211</v>
      </c>
      <c r="B215" s="66" t="s">
        <v>238</v>
      </c>
      <c r="C215" s="6" t="s">
        <v>243</v>
      </c>
      <c r="D215" s="6" t="s">
        <v>253</v>
      </c>
      <c r="E215" s="7" t="s">
        <v>209</v>
      </c>
      <c r="F215" s="47" t="s">
        <v>0</v>
      </c>
      <c r="G215" s="64">
        <v>1</v>
      </c>
      <c r="H215" s="64"/>
      <c r="I215" s="53"/>
      <c r="J215" s="54"/>
      <c r="K215" s="54"/>
      <c r="L215" s="54"/>
      <c r="M215" s="54"/>
      <c r="N215" s="54"/>
      <c r="O215" s="54"/>
      <c r="P215" s="54"/>
      <c r="Q215" s="54"/>
      <c r="R215" s="55"/>
    </row>
    <row r="216" spans="1:18" ht="12" customHeight="1">
      <c r="A216" s="110">
        <v>212</v>
      </c>
      <c r="B216" s="66" t="s">
        <v>235</v>
      </c>
      <c r="C216" s="6" t="s">
        <v>244</v>
      </c>
      <c r="D216" s="6" t="s">
        <v>247</v>
      </c>
      <c r="E216" s="7" t="s">
        <v>209</v>
      </c>
      <c r="F216" s="47" t="s">
        <v>0</v>
      </c>
      <c r="G216" s="64"/>
      <c r="H216" s="64"/>
      <c r="I216" s="53"/>
      <c r="J216" s="54"/>
      <c r="K216" s="54"/>
      <c r="L216" s="54"/>
      <c r="M216" s="54"/>
      <c r="N216" s="54"/>
      <c r="O216" s="54"/>
      <c r="P216" s="54"/>
      <c r="Q216" s="54"/>
      <c r="R216" s="55"/>
    </row>
    <row r="217" spans="1:18" ht="12" customHeight="1">
      <c r="A217" s="110">
        <v>213</v>
      </c>
      <c r="B217" s="66" t="s">
        <v>240</v>
      </c>
      <c r="C217" s="6" t="s">
        <v>244</v>
      </c>
      <c r="D217" s="6" t="s">
        <v>249</v>
      </c>
      <c r="E217" s="7" t="s">
        <v>209</v>
      </c>
      <c r="F217" s="47" t="s">
        <v>0</v>
      </c>
      <c r="G217" s="64">
        <v>1</v>
      </c>
      <c r="H217" s="64"/>
      <c r="I217" s="53"/>
      <c r="J217" s="54"/>
      <c r="K217" s="54"/>
      <c r="L217" s="54"/>
      <c r="M217" s="54"/>
      <c r="N217" s="54"/>
      <c r="O217" s="54"/>
      <c r="P217" s="54"/>
      <c r="Q217" s="54"/>
      <c r="R217" s="55"/>
    </row>
    <row r="218" spans="1:18" ht="12" customHeight="1">
      <c r="A218" s="110">
        <v>214</v>
      </c>
      <c r="B218" s="66" t="s">
        <v>235</v>
      </c>
      <c r="C218" s="6" t="s">
        <v>243</v>
      </c>
      <c r="D218" s="6" t="s">
        <v>252</v>
      </c>
      <c r="E218" s="7" t="s">
        <v>209</v>
      </c>
      <c r="F218" s="47" t="s">
        <v>89</v>
      </c>
      <c r="G218" s="64">
        <v>1</v>
      </c>
      <c r="H218" s="64"/>
      <c r="I218" s="53"/>
      <c r="J218" s="54"/>
      <c r="K218" s="54"/>
      <c r="L218" s="54"/>
      <c r="M218" s="54"/>
      <c r="N218" s="54"/>
      <c r="O218" s="54"/>
      <c r="P218" s="54"/>
      <c r="Q218" s="54"/>
      <c r="R218" s="55"/>
    </row>
    <row r="219" spans="1:18" ht="12" customHeight="1">
      <c r="A219" s="110">
        <v>215</v>
      </c>
      <c r="B219" s="66" t="s">
        <v>235</v>
      </c>
      <c r="C219" s="6" t="s">
        <v>245</v>
      </c>
      <c r="D219" s="6" t="s">
        <v>247</v>
      </c>
      <c r="E219" s="7" t="s">
        <v>208</v>
      </c>
      <c r="F219" s="47" t="s">
        <v>89</v>
      </c>
      <c r="G219" s="64">
        <v>1</v>
      </c>
      <c r="H219" s="64"/>
      <c r="I219" s="53"/>
      <c r="J219" s="54"/>
      <c r="K219" s="54"/>
      <c r="L219" s="54"/>
      <c r="M219" s="54"/>
      <c r="N219" s="54"/>
      <c r="O219" s="54"/>
      <c r="P219" s="54"/>
      <c r="Q219" s="54"/>
      <c r="R219" s="55"/>
    </row>
    <row r="220" spans="1:18" ht="12" customHeight="1">
      <c r="A220" s="110">
        <v>216</v>
      </c>
      <c r="B220" s="66" t="s">
        <v>235</v>
      </c>
      <c r="C220" s="6" t="s">
        <v>244</v>
      </c>
      <c r="D220" s="6" t="s">
        <v>247</v>
      </c>
      <c r="E220" s="7" t="s">
        <v>208</v>
      </c>
      <c r="F220" s="47" t="s">
        <v>0</v>
      </c>
      <c r="G220" s="64">
        <v>1</v>
      </c>
      <c r="H220" s="64"/>
      <c r="I220" s="53"/>
      <c r="J220" s="54"/>
      <c r="K220" s="54"/>
      <c r="L220" s="54"/>
      <c r="M220" s="54"/>
      <c r="N220" s="54"/>
      <c r="O220" s="54"/>
      <c r="P220" s="54"/>
      <c r="Q220" s="54"/>
      <c r="R220" s="55"/>
    </row>
    <row r="221" spans="1:18" ht="12" customHeight="1">
      <c r="A221" s="110">
        <v>217</v>
      </c>
      <c r="B221" s="66" t="s">
        <v>237</v>
      </c>
      <c r="C221" s="6" t="s">
        <v>244</v>
      </c>
      <c r="D221" s="6" t="s">
        <v>251</v>
      </c>
      <c r="E221" s="7" t="s">
        <v>208</v>
      </c>
      <c r="F221" s="47" t="s">
        <v>89</v>
      </c>
      <c r="G221" s="64">
        <v>1</v>
      </c>
      <c r="H221" s="64"/>
      <c r="I221" s="53"/>
      <c r="J221" s="54"/>
      <c r="K221" s="54"/>
      <c r="L221" s="54"/>
      <c r="M221" s="54"/>
      <c r="N221" s="54"/>
      <c r="O221" s="54"/>
      <c r="P221" s="54"/>
      <c r="Q221" s="54"/>
      <c r="R221" s="55"/>
    </row>
    <row r="222" spans="1:18" ht="12" customHeight="1">
      <c r="A222" s="110">
        <v>218</v>
      </c>
      <c r="B222" s="66" t="s">
        <v>239</v>
      </c>
      <c r="C222" s="6" t="s">
        <v>243</v>
      </c>
      <c r="D222" s="6" t="s">
        <v>247</v>
      </c>
      <c r="E222" s="7" t="s">
        <v>208</v>
      </c>
      <c r="F222" s="47" t="s">
        <v>0</v>
      </c>
      <c r="G222" s="64">
        <v>1</v>
      </c>
      <c r="H222" s="64"/>
      <c r="I222" s="53"/>
      <c r="J222" s="54"/>
      <c r="K222" s="54"/>
      <c r="L222" s="54"/>
      <c r="M222" s="54"/>
      <c r="N222" s="54"/>
      <c r="O222" s="54"/>
      <c r="P222" s="54"/>
      <c r="Q222" s="54"/>
      <c r="R222" s="55"/>
    </row>
    <row r="223" spans="1:18" ht="12" customHeight="1">
      <c r="A223" s="110">
        <v>219</v>
      </c>
      <c r="B223" s="66" t="s">
        <v>294</v>
      </c>
      <c r="C223" s="6" t="s">
        <v>242</v>
      </c>
      <c r="D223" s="6" t="s">
        <v>247</v>
      </c>
      <c r="E223" s="7" t="s">
        <v>208</v>
      </c>
      <c r="F223" s="47" t="s">
        <v>89</v>
      </c>
      <c r="G223" s="64">
        <v>1</v>
      </c>
      <c r="H223" s="64"/>
      <c r="I223" s="53"/>
      <c r="J223" s="54"/>
      <c r="K223" s="54"/>
      <c r="L223" s="54"/>
      <c r="M223" s="54"/>
      <c r="N223" s="54"/>
      <c r="O223" s="54"/>
      <c r="P223" s="54"/>
      <c r="Q223" s="54"/>
      <c r="R223" s="55"/>
    </row>
    <row r="224" spans="1:18" ht="12" customHeight="1">
      <c r="A224" s="110">
        <v>220</v>
      </c>
      <c r="B224" s="66" t="s">
        <v>293</v>
      </c>
      <c r="C224" s="6" t="s">
        <v>244</v>
      </c>
      <c r="D224" s="6" t="s">
        <v>248</v>
      </c>
      <c r="E224" s="7" t="s">
        <v>208</v>
      </c>
      <c r="F224" s="47" t="s">
        <v>0</v>
      </c>
      <c r="G224" s="64"/>
      <c r="H224" s="64"/>
      <c r="I224" s="53"/>
      <c r="J224" s="54"/>
      <c r="K224" s="54"/>
      <c r="L224" s="54"/>
      <c r="M224" s="54"/>
      <c r="N224" s="54"/>
      <c r="O224" s="54"/>
      <c r="P224" s="54"/>
      <c r="Q224" s="54"/>
      <c r="R224" s="55"/>
    </row>
    <row r="225" spans="1:18" ht="12" customHeight="1">
      <c r="A225" s="110">
        <v>221</v>
      </c>
      <c r="B225" s="66" t="s">
        <v>293</v>
      </c>
      <c r="C225" s="6" t="s">
        <v>244</v>
      </c>
      <c r="D225" s="6" t="s">
        <v>248</v>
      </c>
      <c r="E225" s="7" t="s">
        <v>208</v>
      </c>
      <c r="F225" s="47" t="s">
        <v>0</v>
      </c>
      <c r="G225" s="64">
        <v>1</v>
      </c>
      <c r="H225" s="64">
        <v>1</v>
      </c>
      <c r="I225" s="53"/>
      <c r="J225" s="54"/>
      <c r="K225" s="54"/>
      <c r="L225" s="54"/>
      <c r="M225" s="54"/>
      <c r="N225" s="54"/>
      <c r="O225" s="54"/>
      <c r="P225" s="54"/>
      <c r="Q225" s="54">
        <v>1</v>
      </c>
      <c r="R225" s="55"/>
    </row>
    <row r="226" spans="1:18" ht="12" customHeight="1">
      <c r="A226" s="110">
        <v>222</v>
      </c>
      <c r="B226" s="66" t="s">
        <v>240</v>
      </c>
      <c r="C226" s="6" t="s">
        <v>244</v>
      </c>
      <c r="D226" s="6" t="s">
        <v>247</v>
      </c>
      <c r="E226" s="7" t="s">
        <v>208</v>
      </c>
      <c r="F226" s="47" t="s">
        <v>0</v>
      </c>
      <c r="G226" s="64">
        <v>1</v>
      </c>
      <c r="H226" s="64"/>
      <c r="I226" s="53"/>
      <c r="J226" s="54"/>
      <c r="K226" s="54"/>
      <c r="L226" s="54"/>
      <c r="M226" s="54"/>
      <c r="N226" s="54"/>
      <c r="O226" s="54"/>
      <c r="P226" s="54"/>
      <c r="Q226" s="54"/>
      <c r="R226" s="55"/>
    </row>
    <row r="227" spans="1:18" ht="12" customHeight="1">
      <c r="A227" s="110">
        <v>223</v>
      </c>
      <c r="B227" s="66" t="s">
        <v>293</v>
      </c>
      <c r="C227" s="6" t="s">
        <v>244</v>
      </c>
      <c r="D227" s="6" t="s">
        <v>249</v>
      </c>
      <c r="E227" s="7" t="s">
        <v>208</v>
      </c>
      <c r="F227" s="47" t="s">
        <v>89</v>
      </c>
      <c r="G227" s="64">
        <v>1</v>
      </c>
      <c r="H227" s="64"/>
      <c r="I227" s="53"/>
      <c r="J227" s="54"/>
      <c r="K227" s="54"/>
      <c r="L227" s="54"/>
      <c r="M227" s="54"/>
      <c r="N227" s="54"/>
      <c r="O227" s="54"/>
      <c r="P227" s="54"/>
      <c r="Q227" s="54"/>
      <c r="R227" s="55"/>
    </row>
    <row r="228" spans="1:18" ht="12" customHeight="1">
      <c r="A228" s="110">
        <v>224</v>
      </c>
      <c r="B228" s="66" t="s">
        <v>236</v>
      </c>
      <c r="C228" s="6" t="s">
        <v>243</v>
      </c>
      <c r="D228" s="6" t="s">
        <v>250</v>
      </c>
      <c r="E228" s="7" t="s">
        <v>207</v>
      </c>
      <c r="F228" s="47" t="s">
        <v>89</v>
      </c>
      <c r="G228" s="64">
        <v>1</v>
      </c>
      <c r="H228" s="64"/>
      <c r="I228" s="53"/>
      <c r="J228" s="54"/>
      <c r="K228" s="54"/>
      <c r="L228" s="54"/>
      <c r="M228" s="54"/>
      <c r="N228" s="54"/>
      <c r="O228" s="54"/>
      <c r="P228" s="54"/>
      <c r="Q228" s="54"/>
      <c r="R228" s="55"/>
    </row>
    <row r="229" spans="1:18" ht="12" customHeight="1">
      <c r="A229" s="110">
        <v>225</v>
      </c>
      <c r="B229" s="66" t="s">
        <v>50</v>
      </c>
      <c r="C229" s="47" t="s">
        <v>242</v>
      </c>
      <c r="D229" s="6" t="s">
        <v>247</v>
      </c>
      <c r="E229" s="47" t="s">
        <v>207</v>
      </c>
      <c r="F229" s="47" t="s">
        <v>0</v>
      </c>
      <c r="G229" s="64"/>
      <c r="H229" s="64"/>
      <c r="I229" s="53"/>
      <c r="J229" s="54"/>
      <c r="K229" s="54"/>
      <c r="L229" s="54"/>
      <c r="M229" s="54"/>
      <c r="N229" s="54"/>
      <c r="O229" s="54"/>
      <c r="P229" s="54"/>
      <c r="Q229" s="54"/>
      <c r="R229" s="55"/>
    </row>
    <row r="230" spans="1:18" ht="12" customHeight="1">
      <c r="A230" s="110">
        <v>226</v>
      </c>
      <c r="B230" s="66" t="s">
        <v>50</v>
      </c>
      <c r="C230" s="6" t="s">
        <v>242</v>
      </c>
      <c r="D230" s="6" t="s">
        <v>249</v>
      </c>
      <c r="E230" s="7" t="s">
        <v>207</v>
      </c>
      <c r="F230" s="47" t="s">
        <v>90</v>
      </c>
      <c r="G230" s="64">
        <v>1</v>
      </c>
      <c r="H230" s="64"/>
      <c r="I230" s="53"/>
      <c r="J230" s="54"/>
      <c r="K230" s="54"/>
      <c r="L230" s="54"/>
      <c r="M230" s="54"/>
      <c r="N230" s="54"/>
      <c r="O230" s="54"/>
      <c r="P230" s="54"/>
      <c r="Q230" s="54"/>
      <c r="R230" s="55"/>
    </row>
    <row r="231" spans="1:18" ht="12" customHeight="1">
      <c r="A231" s="110">
        <v>227</v>
      </c>
      <c r="B231" s="66" t="s">
        <v>238</v>
      </c>
      <c r="C231" s="6" t="s">
        <v>243</v>
      </c>
      <c r="D231" s="6" t="s">
        <v>253</v>
      </c>
      <c r="E231" s="7" t="s">
        <v>207</v>
      </c>
      <c r="F231" s="47" t="s">
        <v>0</v>
      </c>
      <c r="G231" s="64">
        <v>1</v>
      </c>
      <c r="H231" s="64"/>
      <c r="I231" s="53"/>
      <c r="J231" s="54"/>
      <c r="K231" s="54"/>
      <c r="L231" s="54"/>
      <c r="M231" s="54"/>
      <c r="N231" s="54"/>
      <c r="O231" s="54"/>
      <c r="P231" s="54"/>
      <c r="Q231" s="54"/>
      <c r="R231" s="55"/>
    </row>
    <row r="232" spans="1:18" ht="12" customHeight="1">
      <c r="A232" s="110">
        <v>228</v>
      </c>
      <c r="B232" s="66" t="s">
        <v>240</v>
      </c>
      <c r="C232" s="6" t="s">
        <v>90</v>
      </c>
      <c r="D232" s="6" t="s">
        <v>249</v>
      </c>
      <c r="E232" s="7" t="s">
        <v>207</v>
      </c>
      <c r="F232" s="47" t="s">
        <v>0</v>
      </c>
      <c r="G232" s="64"/>
      <c r="H232" s="64"/>
      <c r="I232" s="53"/>
      <c r="J232" s="54"/>
      <c r="K232" s="54"/>
      <c r="L232" s="54"/>
      <c r="M232" s="54"/>
      <c r="N232" s="54"/>
      <c r="O232" s="54"/>
      <c r="P232" s="54"/>
      <c r="Q232" s="54"/>
      <c r="R232" s="55"/>
    </row>
    <row r="233" spans="1:18" ht="12" customHeight="1">
      <c r="A233" s="110">
        <v>229</v>
      </c>
      <c r="B233" s="66" t="s">
        <v>239</v>
      </c>
      <c r="C233" s="6" t="s">
        <v>244</v>
      </c>
      <c r="D233" s="6" t="s">
        <v>247</v>
      </c>
      <c r="E233" s="7" t="s">
        <v>207</v>
      </c>
      <c r="F233" s="47" t="s">
        <v>0</v>
      </c>
      <c r="G233" s="64"/>
      <c r="H233" s="64"/>
      <c r="I233" s="53"/>
      <c r="J233" s="54"/>
      <c r="K233" s="54"/>
      <c r="L233" s="54"/>
      <c r="M233" s="54"/>
      <c r="N233" s="54"/>
      <c r="O233" s="54"/>
      <c r="P233" s="54"/>
      <c r="Q233" s="54"/>
      <c r="R233" s="55"/>
    </row>
    <row r="234" spans="1:18" ht="12" customHeight="1">
      <c r="A234" s="110">
        <v>230</v>
      </c>
      <c r="B234" s="66" t="s">
        <v>240</v>
      </c>
      <c r="C234" s="6" t="s">
        <v>90</v>
      </c>
      <c r="D234" s="6" t="s">
        <v>247</v>
      </c>
      <c r="E234" s="7" t="s">
        <v>207</v>
      </c>
      <c r="F234" s="47" t="s">
        <v>0</v>
      </c>
      <c r="G234" s="64">
        <v>1</v>
      </c>
      <c r="H234" s="64"/>
      <c r="I234" s="53"/>
      <c r="J234" s="54"/>
      <c r="K234" s="54"/>
      <c r="L234" s="54"/>
      <c r="M234" s="54"/>
      <c r="N234" s="54"/>
      <c r="O234" s="54"/>
      <c r="P234" s="54"/>
      <c r="Q234" s="54"/>
      <c r="R234" s="55"/>
    </row>
    <row r="235" spans="1:18" ht="12" customHeight="1">
      <c r="A235" s="110">
        <v>231</v>
      </c>
      <c r="B235" s="66" t="s">
        <v>235</v>
      </c>
      <c r="C235" s="6" t="s">
        <v>244</v>
      </c>
      <c r="D235" s="6" t="s">
        <v>250</v>
      </c>
      <c r="E235" s="7" t="s">
        <v>207</v>
      </c>
      <c r="F235" s="47" t="s">
        <v>0</v>
      </c>
      <c r="G235" s="64">
        <v>1</v>
      </c>
      <c r="H235" s="64"/>
      <c r="I235" s="53"/>
      <c r="J235" s="54"/>
      <c r="K235" s="54"/>
      <c r="L235" s="54"/>
      <c r="M235" s="54"/>
      <c r="N235" s="54"/>
      <c r="O235" s="54"/>
      <c r="P235" s="54"/>
      <c r="Q235" s="54"/>
      <c r="R235" s="55"/>
    </row>
    <row r="236" spans="1:18" ht="12" customHeight="1">
      <c r="A236" s="110">
        <v>232</v>
      </c>
      <c r="B236" s="66" t="s">
        <v>235</v>
      </c>
      <c r="C236" s="6" t="s">
        <v>244</v>
      </c>
      <c r="D236" s="6" t="s">
        <v>247</v>
      </c>
      <c r="E236" s="7" t="s">
        <v>207</v>
      </c>
      <c r="F236" s="47" t="s">
        <v>0</v>
      </c>
      <c r="G236" s="64"/>
      <c r="H236" s="64"/>
      <c r="I236" s="53"/>
      <c r="J236" s="54"/>
      <c r="K236" s="54"/>
      <c r="L236" s="54"/>
      <c r="M236" s="54"/>
      <c r="N236" s="54"/>
      <c r="O236" s="54"/>
      <c r="P236" s="54"/>
      <c r="Q236" s="54"/>
      <c r="R236" s="55"/>
    </row>
    <row r="237" spans="1:18" ht="12" customHeight="1">
      <c r="A237" s="110">
        <v>233</v>
      </c>
      <c r="B237" s="66" t="s">
        <v>240</v>
      </c>
      <c r="C237" s="6" t="s">
        <v>244</v>
      </c>
      <c r="D237" s="6" t="s">
        <v>252</v>
      </c>
      <c r="E237" s="7" t="s">
        <v>207</v>
      </c>
      <c r="F237" s="47" t="s">
        <v>89</v>
      </c>
      <c r="G237" s="64">
        <v>1</v>
      </c>
      <c r="H237" s="64">
        <v>1</v>
      </c>
      <c r="I237" s="53"/>
      <c r="J237" s="54">
        <v>1</v>
      </c>
      <c r="K237" s="54"/>
      <c r="L237" s="54"/>
      <c r="M237" s="54"/>
      <c r="N237" s="54"/>
      <c r="O237" s="54">
        <v>1</v>
      </c>
      <c r="P237" s="54"/>
      <c r="Q237" s="54">
        <v>1</v>
      </c>
      <c r="R237" s="55"/>
    </row>
    <row r="238" spans="1:18" ht="12" customHeight="1">
      <c r="A238" s="110">
        <v>234</v>
      </c>
      <c r="B238" s="66" t="s">
        <v>235</v>
      </c>
      <c r="C238" s="6" t="s">
        <v>244</v>
      </c>
      <c r="D238" s="6" t="s">
        <v>249</v>
      </c>
      <c r="E238" s="7" t="s">
        <v>207</v>
      </c>
      <c r="F238" s="47" t="s">
        <v>0</v>
      </c>
      <c r="G238" s="64">
        <v>1</v>
      </c>
      <c r="H238" s="64"/>
      <c r="I238" s="53"/>
      <c r="J238" s="54"/>
      <c r="K238" s="54"/>
      <c r="L238" s="54"/>
      <c r="M238" s="54"/>
      <c r="N238" s="54"/>
      <c r="O238" s="54"/>
      <c r="P238" s="54"/>
      <c r="Q238" s="54"/>
      <c r="R238" s="55"/>
    </row>
    <row r="239" spans="1:18" ht="12" customHeight="1">
      <c r="A239" s="110">
        <v>235</v>
      </c>
      <c r="B239" s="66" t="s">
        <v>293</v>
      </c>
      <c r="C239" s="6" t="s">
        <v>244</v>
      </c>
      <c r="D239" s="6" t="s">
        <v>249</v>
      </c>
      <c r="E239" s="7" t="s">
        <v>207</v>
      </c>
      <c r="F239" s="47" t="s">
        <v>0</v>
      </c>
      <c r="G239" s="64"/>
      <c r="H239" s="64"/>
      <c r="I239" s="53"/>
      <c r="J239" s="54"/>
      <c r="K239" s="54"/>
      <c r="L239" s="54"/>
      <c r="M239" s="54"/>
      <c r="N239" s="54"/>
      <c r="O239" s="54"/>
      <c r="P239" s="54"/>
      <c r="Q239" s="54"/>
      <c r="R239" s="55"/>
    </row>
    <row r="240" spans="1:18" ht="12" customHeight="1">
      <c r="A240" s="110">
        <v>236</v>
      </c>
      <c r="B240" s="66" t="s">
        <v>235</v>
      </c>
      <c r="C240" s="6" t="s">
        <v>242</v>
      </c>
      <c r="D240" s="6" t="s">
        <v>249</v>
      </c>
      <c r="E240" s="7" t="s">
        <v>207</v>
      </c>
      <c r="F240" s="47" t="s">
        <v>0</v>
      </c>
      <c r="G240" s="64"/>
      <c r="H240" s="64"/>
      <c r="I240" s="53"/>
      <c r="J240" s="54"/>
      <c r="K240" s="54"/>
      <c r="L240" s="54"/>
      <c r="M240" s="54"/>
      <c r="N240" s="54"/>
      <c r="O240" s="54"/>
      <c r="P240" s="54"/>
      <c r="Q240" s="54"/>
      <c r="R240" s="55"/>
    </row>
    <row r="241" spans="1:18" ht="12" customHeight="1">
      <c r="A241" s="110">
        <v>237</v>
      </c>
      <c r="B241" s="66" t="s">
        <v>239</v>
      </c>
      <c r="C241" s="6" t="s">
        <v>243</v>
      </c>
      <c r="D241" s="6" t="s">
        <v>251</v>
      </c>
      <c r="E241" s="7" t="s">
        <v>207</v>
      </c>
      <c r="F241" s="47" t="s">
        <v>89</v>
      </c>
      <c r="G241" s="64">
        <v>1</v>
      </c>
      <c r="H241" s="64">
        <v>1</v>
      </c>
      <c r="I241" s="53"/>
      <c r="J241" s="54"/>
      <c r="K241" s="54"/>
      <c r="L241" s="54"/>
      <c r="M241" s="54"/>
      <c r="N241" s="54"/>
      <c r="O241" s="54"/>
      <c r="P241" s="54"/>
      <c r="Q241" s="54">
        <v>1</v>
      </c>
      <c r="R241" s="55"/>
    </row>
    <row r="242" spans="1:18" ht="12" customHeight="1">
      <c r="A242" s="110">
        <v>238</v>
      </c>
      <c r="B242" s="66" t="s">
        <v>235</v>
      </c>
      <c r="C242" s="6" t="s">
        <v>245</v>
      </c>
      <c r="D242" s="6" t="s">
        <v>248</v>
      </c>
      <c r="E242" s="7" t="s">
        <v>207</v>
      </c>
      <c r="F242" s="47" t="s">
        <v>89</v>
      </c>
      <c r="G242" s="64">
        <v>1</v>
      </c>
      <c r="H242" s="64"/>
      <c r="I242" s="53"/>
      <c r="J242" s="54"/>
      <c r="K242" s="54"/>
      <c r="L242" s="54"/>
      <c r="M242" s="54"/>
      <c r="N242" s="54"/>
      <c r="O242" s="54"/>
      <c r="P242" s="54"/>
      <c r="Q242" s="54"/>
      <c r="R242" s="55"/>
    </row>
    <row r="243" spans="1:18" ht="12" customHeight="1">
      <c r="A243" s="110">
        <v>239</v>
      </c>
      <c r="B243" s="66" t="s">
        <v>235</v>
      </c>
      <c r="C243" s="47" t="s">
        <v>244</v>
      </c>
      <c r="D243" s="47" t="s">
        <v>248</v>
      </c>
      <c r="E243" s="47" t="s">
        <v>207</v>
      </c>
      <c r="F243" s="47" t="s">
        <v>89</v>
      </c>
      <c r="G243" s="64">
        <v>1</v>
      </c>
      <c r="H243" s="64">
        <v>1</v>
      </c>
      <c r="I243" s="53">
        <v>1</v>
      </c>
      <c r="J243" s="54">
        <v>1</v>
      </c>
      <c r="K243" s="54"/>
      <c r="L243" s="54"/>
      <c r="M243" s="54"/>
      <c r="N243" s="54"/>
      <c r="O243" s="54"/>
      <c r="P243" s="54"/>
      <c r="Q243" s="54"/>
      <c r="R243" s="55"/>
    </row>
    <row r="244" spans="1:18" ht="12" customHeight="1">
      <c r="A244" s="110">
        <v>240</v>
      </c>
      <c r="B244" s="66" t="s">
        <v>294</v>
      </c>
      <c r="C244" s="6" t="s">
        <v>242</v>
      </c>
      <c r="D244" s="6" t="s">
        <v>253</v>
      </c>
      <c r="E244" s="7" t="s">
        <v>207</v>
      </c>
      <c r="F244" s="47" t="s">
        <v>0</v>
      </c>
      <c r="G244" s="64">
        <v>1</v>
      </c>
      <c r="H244" s="64"/>
      <c r="I244" s="53"/>
      <c r="J244" s="54"/>
      <c r="K244" s="54"/>
      <c r="L244" s="54"/>
      <c r="M244" s="54"/>
      <c r="N244" s="54"/>
      <c r="O244" s="54"/>
      <c r="P244" s="54"/>
      <c r="Q244" s="54"/>
      <c r="R244" s="55"/>
    </row>
    <row r="245" spans="1:18" ht="12" customHeight="1">
      <c r="A245" s="110">
        <v>241</v>
      </c>
      <c r="B245" s="66" t="s">
        <v>240</v>
      </c>
      <c r="C245" s="6" t="s">
        <v>244</v>
      </c>
      <c r="D245" s="6" t="s">
        <v>250</v>
      </c>
      <c r="E245" s="7" t="s">
        <v>207</v>
      </c>
      <c r="F245" s="47" t="s">
        <v>89</v>
      </c>
      <c r="G245" s="64"/>
      <c r="H245" s="64"/>
      <c r="I245" s="53"/>
      <c r="J245" s="54"/>
      <c r="K245" s="54"/>
      <c r="L245" s="54"/>
      <c r="M245" s="54"/>
      <c r="N245" s="54"/>
      <c r="O245" s="54"/>
      <c r="P245" s="54"/>
      <c r="Q245" s="54"/>
      <c r="R245" s="55"/>
    </row>
    <row r="246" spans="1:18" ht="12" customHeight="1">
      <c r="A246" s="110">
        <v>242</v>
      </c>
      <c r="B246" s="66" t="s">
        <v>293</v>
      </c>
      <c r="C246" s="6" t="s">
        <v>244</v>
      </c>
      <c r="D246" s="6" t="s">
        <v>247</v>
      </c>
      <c r="E246" s="7" t="s">
        <v>207</v>
      </c>
      <c r="F246" s="47" t="s">
        <v>0</v>
      </c>
      <c r="G246" s="64"/>
      <c r="H246" s="64"/>
      <c r="I246" s="53"/>
      <c r="J246" s="54"/>
      <c r="K246" s="54"/>
      <c r="L246" s="54"/>
      <c r="M246" s="54"/>
      <c r="N246" s="54"/>
      <c r="O246" s="54"/>
      <c r="P246" s="54"/>
      <c r="Q246" s="54"/>
      <c r="R246" s="55"/>
    </row>
    <row r="247" spans="1:18" ht="12" customHeight="1">
      <c r="A247" s="110">
        <v>243</v>
      </c>
      <c r="B247" s="66" t="s">
        <v>293</v>
      </c>
      <c r="C247" s="6" t="s">
        <v>243</v>
      </c>
      <c r="D247" s="6" t="s">
        <v>248</v>
      </c>
      <c r="E247" s="7" t="s">
        <v>207</v>
      </c>
      <c r="F247" s="47" t="s">
        <v>0</v>
      </c>
      <c r="G247" s="64">
        <v>1</v>
      </c>
      <c r="H247" s="64"/>
      <c r="I247" s="53"/>
      <c r="J247" s="54"/>
      <c r="K247" s="54"/>
      <c r="L247" s="54"/>
      <c r="M247" s="54"/>
      <c r="N247" s="54"/>
      <c r="O247" s="54"/>
      <c r="P247" s="54"/>
      <c r="Q247" s="54"/>
      <c r="R247" s="55"/>
    </row>
    <row r="248" spans="1:18" ht="12" customHeight="1">
      <c r="A248" s="110">
        <v>244</v>
      </c>
      <c r="B248" s="66" t="s">
        <v>240</v>
      </c>
      <c r="C248" s="6" t="s">
        <v>243</v>
      </c>
      <c r="D248" s="6" t="s">
        <v>253</v>
      </c>
      <c r="E248" s="7" t="s">
        <v>207</v>
      </c>
      <c r="F248" s="47" t="s">
        <v>89</v>
      </c>
      <c r="G248" s="64">
        <v>1</v>
      </c>
      <c r="H248" s="64"/>
      <c r="I248" s="53"/>
      <c r="J248" s="54"/>
      <c r="K248" s="54"/>
      <c r="L248" s="54"/>
      <c r="M248" s="54"/>
      <c r="N248" s="54"/>
      <c r="O248" s="54"/>
      <c r="P248" s="54"/>
      <c r="Q248" s="54"/>
      <c r="R248" s="55"/>
    </row>
    <row r="249" spans="1:18" ht="12" customHeight="1">
      <c r="A249" s="110">
        <v>245</v>
      </c>
      <c r="B249" s="66" t="s">
        <v>294</v>
      </c>
      <c r="C249" s="6" t="s">
        <v>242</v>
      </c>
      <c r="D249" s="6" t="s">
        <v>251</v>
      </c>
      <c r="E249" s="7" t="s">
        <v>207</v>
      </c>
      <c r="F249" s="47" t="s">
        <v>0</v>
      </c>
      <c r="G249" s="64">
        <v>1</v>
      </c>
      <c r="H249" s="64"/>
      <c r="I249" s="53"/>
      <c r="J249" s="54"/>
      <c r="K249" s="54"/>
      <c r="L249" s="54"/>
      <c r="M249" s="54"/>
      <c r="N249" s="54"/>
      <c r="O249" s="54"/>
      <c r="P249" s="54"/>
      <c r="Q249" s="54"/>
      <c r="R249" s="55"/>
    </row>
    <row r="250" spans="1:18" ht="12" customHeight="1">
      <c r="A250" s="110">
        <v>246</v>
      </c>
      <c r="B250" s="66" t="s">
        <v>240</v>
      </c>
      <c r="C250" s="6" t="s">
        <v>243</v>
      </c>
      <c r="D250" s="6" t="s">
        <v>251</v>
      </c>
      <c r="E250" s="7" t="s">
        <v>207</v>
      </c>
      <c r="F250" s="47" t="s">
        <v>89</v>
      </c>
      <c r="G250" s="64">
        <v>1</v>
      </c>
      <c r="H250" s="64"/>
      <c r="I250" s="53"/>
      <c r="J250" s="54"/>
      <c r="K250" s="54"/>
      <c r="L250" s="54"/>
      <c r="M250" s="54"/>
      <c r="N250" s="54"/>
      <c r="O250" s="54"/>
      <c r="P250" s="54"/>
      <c r="Q250" s="54"/>
      <c r="R250" s="55"/>
    </row>
    <row r="251" spans="1:18" ht="12" customHeight="1">
      <c r="A251" s="110">
        <v>247</v>
      </c>
      <c r="B251" s="66" t="s">
        <v>240</v>
      </c>
      <c r="C251" s="6" t="s">
        <v>243</v>
      </c>
      <c r="D251" s="6" t="s">
        <v>251</v>
      </c>
      <c r="E251" s="7" t="s">
        <v>207</v>
      </c>
      <c r="F251" s="47" t="s">
        <v>89</v>
      </c>
      <c r="G251" s="64">
        <v>1</v>
      </c>
      <c r="H251" s="64"/>
      <c r="I251" s="53"/>
      <c r="J251" s="54"/>
      <c r="K251" s="54"/>
      <c r="L251" s="54"/>
      <c r="M251" s="54"/>
      <c r="N251" s="54"/>
      <c r="O251" s="54"/>
      <c r="P251" s="54"/>
      <c r="Q251" s="54"/>
      <c r="R251" s="55"/>
    </row>
    <row r="252" spans="1:18" ht="12" customHeight="1">
      <c r="A252" s="110">
        <v>248</v>
      </c>
      <c r="B252" s="66" t="s">
        <v>238</v>
      </c>
      <c r="C252" s="6" t="s">
        <v>245</v>
      </c>
      <c r="D252" s="6" t="s">
        <v>251</v>
      </c>
      <c r="E252" s="7" t="s">
        <v>207</v>
      </c>
      <c r="F252" s="47" t="s">
        <v>89</v>
      </c>
      <c r="G252" s="64">
        <v>1</v>
      </c>
      <c r="H252" s="64">
        <v>1</v>
      </c>
      <c r="I252" s="53">
        <v>1</v>
      </c>
      <c r="J252" s="54"/>
      <c r="K252" s="54"/>
      <c r="L252" s="54"/>
      <c r="M252" s="54"/>
      <c r="N252" s="54"/>
      <c r="O252" s="54"/>
      <c r="P252" s="54"/>
      <c r="Q252" s="54"/>
      <c r="R252" s="55"/>
    </row>
    <row r="253" spans="1:18" ht="12" customHeight="1">
      <c r="A253" s="110">
        <v>249</v>
      </c>
      <c r="B253" s="66" t="s">
        <v>235</v>
      </c>
      <c r="C253" s="6" t="s">
        <v>242</v>
      </c>
      <c r="D253" s="6" t="s">
        <v>248</v>
      </c>
      <c r="E253" s="7" t="s">
        <v>207</v>
      </c>
      <c r="F253" s="47" t="s">
        <v>0</v>
      </c>
      <c r="G253" s="64">
        <v>1</v>
      </c>
      <c r="H253" s="64">
        <v>1</v>
      </c>
      <c r="I253" s="53">
        <v>1</v>
      </c>
      <c r="J253" s="54">
        <v>1</v>
      </c>
      <c r="K253" s="54"/>
      <c r="L253" s="54"/>
      <c r="M253" s="54"/>
      <c r="N253" s="54"/>
      <c r="O253" s="54"/>
      <c r="P253" s="54"/>
      <c r="Q253" s="54"/>
      <c r="R253" s="55"/>
    </row>
    <row r="254" spans="1:18" ht="12" customHeight="1">
      <c r="A254" s="110">
        <v>250</v>
      </c>
      <c r="B254" s="66" t="s">
        <v>235</v>
      </c>
      <c r="C254" s="6" t="s">
        <v>243</v>
      </c>
      <c r="D254" s="6" t="s">
        <v>251</v>
      </c>
      <c r="E254" s="7" t="s">
        <v>207</v>
      </c>
      <c r="F254" s="47" t="s">
        <v>89</v>
      </c>
      <c r="G254" s="64">
        <v>1</v>
      </c>
      <c r="H254" s="64"/>
      <c r="I254" s="53"/>
      <c r="J254" s="54"/>
      <c r="K254" s="54"/>
      <c r="L254" s="54"/>
      <c r="M254" s="54"/>
      <c r="N254" s="54"/>
      <c r="O254" s="54"/>
      <c r="P254" s="54"/>
      <c r="Q254" s="54"/>
      <c r="R254" s="55"/>
    </row>
    <row r="255" spans="1:18">
      <c r="A255" s="148"/>
      <c r="B255" s="149"/>
      <c r="C255" s="149"/>
      <c r="D255" s="150"/>
      <c r="E255" s="150"/>
      <c r="F255" s="149"/>
      <c r="G255" s="150"/>
      <c r="H255" s="150"/>
      <c r="I255" s="150"/>
      <c r="J255" s="150"/>
      <c r="K255" s="150"/>
      <c r="L255" s="150"/>
      <c r="M255" s="150"/>
      <c r="N255" s="150"/>
      <c r="O255" s="150"/>
      <c r="P255" s="150"/>
      <c r="Q255" s="150"/>
      <c r="R255" s="150"/>
    </row>
    <row r="256" spans="1:18">
      <c r="A256" s="151"/>
      <c r="B256" s="152"/>
      <c r="C256" s="152"/>
      <c r="D256" s="153"/>
      <c r="E256" s="153"/>
      <c r="F256" s="152"/>
      <c r="G256" s="153"/>
      <c r="H256" s="153"/>
      <c r="I256" s="153"/>
      <c r="J256" s="153"/>
      <c r="K256" s="153"/>
      <c r="L256" s="153"/>
      <c r="M256" s="153"/>
      <c r="N256" s="153"/>
      <c r="O256" s="153"/>
      <c r="P256" s="153"/>
      <c r="Q256" s="153"/>
      <c r="R256" s="153"/>
    </row>
    <row r="257" spans="1:18">
      <c r="A257" s="151"/>
      <c r="B257" s="152"/>
      <c r="C257" s="152"/>
      <c r="D257" s="153"/>
      <c r="E257" s="153"/>
      <c r="F257" s="152"/>
      <c r="G257" s="153"/>
      <c r="H257" s="153"/>
      <c r="I257" s="153"/>
      <c r="J257" s="153"/>
      <c r="K257" s="153"/>
      <c r="L257" s="153"/>
      <c r="M257" s="153"/>
      <c r="N257" s="153"/>
      <c r="O257" s="153"/>
      <c r="P257" s="153"/>
      <c r="Q257" s="153"/>
      <c r="R257" s="153"/>
    </row>
    <row r="258" spans="1:18">
      <c r="A258" s="151"/>
      <c r="B258" s="152"/>
      <c r="C258" s="152"/>
      <c r="D258" s="153"/>
      <c r="E258" s="153"/>
      <c r="F258" s="152"/>
      <c r="G258" s="153"/>
      <c r="H258" s="153"/>
      <c r="I258" s="153"/>
      <c r="J258" s="153"/>
      <c r="K258" s="153"/>
      <c r="L258" s="153"/>
      <c r="M258" s="153"/>
      <c r="N258" s="153"/>
      <c r="O258" s="153"/>
      <c r="P258" s="153"/>
      <c r="Q258" s="153"/>
      <c r="R258" s="153"/>
    </row>
    <row r="259" spans="1:18">
      <c r="A259" s="151"/>
      <c r="B259" s="152"/>
      <c r="C259" s="152"/>
      <c r="D259" s="153"/>
      <c r="E259" s="153"/>
      <c r="F259" s="152"/>
      <c r="G259" s="153"/>
      <c r="H259" s="153"/>
      <c r="I259" s="153"/>
      <c r="J259" s="153"/>
      <c r="K259" s="153"/>
      <c r="L259" s="153"/>
      <c r="M259" s="153"/>
      <c r="N259" s="153"/>
      <c r="O259" s="153"/>
      <c r="P259" s="153"/>
      <c r="Q259" s="153"/>
      <c r="R259" s="153"/>
    </row>
    <row r="260" spans="1:18">
      <c r="A260" s="151"/>
      <c r="B260" s="152"/>
      <c r="C260" s="152"/>
      <c r="D260" s="153"/>
      <c r="E260" s="153"/>
      <c r="F260" s="152"/>
      <c r="G260" s="153"/>
      <c r="H260" s="153"/>
      <c r="I260" s="153"/>
      <c r="J260" s="153"/>
      <c r="K260" s="153"/>
      <c r="L260" s="153"/>
      <c r="M260" s="153"/>
      <c r="N260" s="153"/>
      <c r="O260" s="153"/>
      <c r="P260" s="153"/>
      <c r="Q260" s="153"/>
      <c r="R260" s="153"/>
    </row>
    <row r="261" spans="1:18">
      <c r="A261" s="151"/>
      <c r="B261" s="152"/>
      <c r="C261" s="152"/>
      <c r="D261" s="153"/>
      <c r="E261" s="153"/>
      <c r="F261" s="152"/>
      <c r="G261" s="153"/>
      <c r="H261" s="153"/>
      <c r="I261" s="153"/>
      <c r="J261" s="153"/>
      <c r="K261" s="153"/>
      <c r="L261" s="153"/>
      <c r="M261" s="153"/>
      <c r="N261" s="153"/>
      <c r="O261" s="153"/>
      <c r="P261" s="153"/>
      <c r="Q261" s="153"/>
      <c r="R261" s="153"/>
    </row>
    <row r="262" spans="1:18">
      <c r="A262" s="151"/>
      <c r="B262" s="152"/>
      <c r="C262" s="152"/>
      <c r="D262" s="153"/>
      <c r="E262" s="153"/>
      <c r="F262" s="152"/>
      <c r="G262" s="153"/>
      <c r="H262" s="153"/>
      <c r="I262" s="153"/>
      <c r="J262" s="153"/>
      <c r="K262" s="153"/>
      <c r="L262" s="153"/>
      <c r="M262" s="153"/>
      <c r="N262" s="153"/>
      <c r="O262" s="153"/>
      <c r="P262" s="153"/>
      <c r="Q262" s="153"/>
      <c r="R262" s="153"/>
    </row>
    <row r="263" spans="1:18">
      <c r="A263" s="151"/>
      <c r="B263" s="152"/>
      <c r="C263" s="152"/>
      <c r="D263" s="153"/>
      <c r="E263" s="153"/>
      <c r="F263" s="152"/>
      <c r="G263" s="153"/>
      <c r="H263" s="153"/>
      <c r="I263" s="153"/>
      <c r="J263" s="153"/>
      <c r="K263" s="153"/>
      <c r="L263" s="153"/>
      <c r="M263" s="153"/>
      <c r="N263" s="153"/>
      <c r="O263" s="153"/>
      <c r="P263" s="153"/>
      <c r="Q263" s="153"/>
      <c r="R263" s="153"/>
    </row>
    <row r="264" spans="1:18">
      <c r="A264" s="151"/>
      <c r="B264" s="152"/>
      <c r="C264" s="152"/>
      <c r="D264" s="153"/>
      <c r="E264" s="153"/>
      <c r="F264" s="152"/>
      <c r="G264" s="153"/>
      <c r="H264" s="153"/>
      <c r="I264" s="153"/>
      <c r="J264" s="153"/>
      <c r="K264" s="153"/>
      <c r="L264" s="153"/>
      <c r="M264" s="153"/>
      <c r="N264" s="153"/>
      <c r="O264" s="153"/>
      <c r="P264" s="153"/>
      <c r="Q264" s="153"/>
      <c r="R264" s="153"/>
    </row>
    <row r="265" spans="1:18">
      <c r="A265" s="151"/>
      <c r="B265" s="152"/>
      <c r="C265" s="152"/>
      <c r="D265" s="153"/>
      <c r="E265" s="153"/>
      <c r="F265" s="152"/>
      <c r="G265" s="153"/>
      <c r="H265" s="153"/>
      <c r="I265" s="153"/>
      <c r="J265" s="153"/>
      <c r="K265" s="153"/>
      <c r="L265" s="153"/>
      <c r="M265" s="153"/>
      <c r="N265" s="153"/>
      <c r="O265" s="153"/>
      <c r="P265" s="153"/>
      <c r="Q265" s="153"/>
      <c r="R265" s="153"/>
    </row>
    <row r="266" spans="1:18">
      <c r="A266" s="151"/>
      <c r="B266" s="152"/>
      <c r="C266" s="152"/>
      <c r="D266" s="153"/>
      <c r="E266" s="153"/>
      <c r="F266" s="152"/>
      <c r="G266" s="153"/>
      <c r="H266" s="153"/>
      <c r="I266" s="153"/>
      <c r="J266" s="153"/>
      <c r="K266" s="153"/>
      <c r="L266" s="153"/>
      <c r="M266" s="153"/>
      <c r="N266" s="153"/>
      <c r="O266" s="153"/>
      <c r="P266" s="153"/>
      <c r="Q266" s="153"/>
      <c r="R266" s="153"/>
    </row>
    <row r="267" spans="1:18">
      <c r="A267" s="151"/>
      <c r="B267" s="152"/>
      <c r="C267" s="152"/>
      <c r="D267" s="153"/>
      <c r="E267" s="153"/>
      <c r="F267" s="152"/>
      <c r="G267" s="153"/>
      <c r="H267" s="153"/>
      <c r="I267" s="153"/>
      <c r="J267" s="153"/>
      <c r="K267" s="153"/>
      <c r="L267" s="153"/>
      <c r="M267" s="153"/>
      <c r="N267" s="153"/>
      <c r="O267" s="153"/>
      <c r="P267" s="153"/>
      <c r="Q267" s="153"/>
      <c r="R267" s="153"/>
    </row>
    <row r="268" spans="1:18">
      <c r="A268" s="151"/>
      <c r="B268" s="152"/>
      <c r="C268" s="152"/>
      <c r="D268" s="153"/>
      <c r="E268" s="153"/>
      <c r="F268" s="152"/>
      <c r="G268" s="153"/>
      <c r="H268" s="153"/>
      <c r="I268" s="153"/>
      <c r="J268" s="153"/>
      <c r="K268" s="153"/>
      <c r="L268" s="153"/>
      <c r="M268" s="153"/>
      <c r="N268" s="153"/>
      <c r="O268" s="153"/>
      <c r="P268" s="153"/>
      <c r="Q268" s="153"/>
      <c r="R268" s="153"/>
    </row>
    <row r="269" spans="1:18">
      <c r="A269" s="151"/>
      <c r="B269" s="152"/>
      <c r="C269" s="152"/>
      <c r="D269" s="153"/>
      <c r="E269" s="153"/>
      <c r="F269" s="152"/>
      <c r="G269" s="153"/>
      <c r="H269" s="153"/>
      <c r="I269" s="153"/>
      <c r="J269" s="153"/>
      <c r="K269" s="153"/>
      <c r="L269" s="153"/>
      <c r="M269" s="153"/>
      <c r="N269" s="153"/>
      <c r="O269" s="153"/>
      <c r="P269" s="153"/>
      <c r="Q269" s="153"/>
      <c r="R269" s="153"/>
    </row>
    <row r="270" spans="1:18">
      <c r="A270" s="151"/>
      <c r="B270" s="152"/>
      <c r="C270" s="152"/>
      <c r="D270" s="153"/>
      <c r="E270" s="153"/>
      <c r="F270" s="152"/>
      <c r="G270" s="153"/>
      <c r="H270" s="153"/>
      <c r="I270" s="153"/>
      <c r="J270" s="153"/>
      <c r="K270" s="153"/>
      <c r="L270" s="153"/>
      <c r="M270" s="153"/>
      <c r="N270" s="153"/>
      <c r="O270" s="153"/>
      <c r="P270" s="153"/>
      <c r="Q270" s="153"/>
      <c r="R270" s="153"/>
    </row>
    <row r="271" spans="1:18">
      <c r="A271" s="151"/>
      <c r="B271" s="152"/>
      <c r="C271" s="152"/>
      <c r="D271" s="153"/>
      <c r="E271" s="153"/>
      <c r="F271" s="152"/>
      <c r="G271" s="153"/>
      <c r="H271" s="153"/>
      <c r="I271" s="153"/>
      <c r="J271" s="153"/>
      <c r="K271" s="153"/>
      <c r="L271" s="153"/>
      <c r="M271" s="153"/>
      <c r="N271" s="153"/>
      <c r="O271" s="153"/>
      <c r="P271" s="153"/>
      <c r="Q271" s="153"/>
      <c r="R271" s="153"/>
    </row>
    <row r="272" spans="1:18">
      <c r="A272" s="151"/>
      <c r="B272" s="152"/>
      <c r="C272" s="152"/>
      <c r="D272" s="153"/>
      <c r="E272" s="153"/>
      <c r="F272" s="152"/>
      <c r="G272" s="153"/>
      <c r="H272" s="153"/>
      <c r="I272" s="153"/>
      <c r="J272" s="153"/>
      <c r="K272" s="153"/>
      <c r="L272" s="153"/>
      <c r="M272" s="153"/>
      <c r="N272" s="153"/>
      <c r="O272" s="153"/>
      <c r="P272" s="153"/>
      <c r="Q272" s="153"/>
      <c r="R272" s="153"/>
    </row>
    <row r="273" spans="1:18">
      <c r="A273" s="151"/>
      <c r="B273" s="152"/>
      <c r="C273" s="152"/>
      <c r="D273" s="153"/>
      <c r="E273" s="153"/>
      <c r="F273" s="152"/>
      <c r="G273" s="153"/>
      <c r="H273" s="153"/>
      <c r="I273" s="153"/>
      <c r="J273" s="153"/>
      <c r="K273" s="153"/>
      <c r="L273" s="153"/>
      <c r="M273" s="153"/>
      <c r="N273" s="153"/>
      <c r="O273" s="153"/>
      <c r="P273" s="153"/>
      <c r="Q273" s="153"/>
      <c r="R273" s="153"/>
    </row>
    <row r="274" spans="1:18">
      <c r="A274" s="151"/>
      <c r="B274" s="152"/>
      <c r="C274" s="152"/>
      <c r="D274" s="153"/>
      <c r="E274" s="153"/>
      <c r="F274" s="152"/>
      <c r="G274" s="153"/>
      <c r="H274" s="153"/>
      <c r="I274" s="153"/>
      <c r="J274" s="153"/>
      <c r="K274" s="153"/>
      <c r="L274" s="153"/>
      <c r="M274" s="153"/>
      <c r="N274" s="153"/>
      <c r="O274" s="153"/>
      <c r="P274" s="153"/>
      <c r="Q274" s="153"/>
      <c r="R274" s="153"/>
    </row>
    <row r="275" spans="1:18">
      <c r="A275" s="151"/>
      <c r="B275" s="152"/>
      <c r="C275" s="152"/>
      <c r="D275" s="153"/>
      <c r="E275" s="153"/>
      <c r="F275" s="152"/>
      <c r="G275" s="153"/>
      <c r="H275" s="153"/>
      <c r="I275" s="153"/>
      <c r="J275" s="153"/>
      <c r="K275" s="153"/>
      <c r="L275" s="153"/>
      <c r="M275" s="153"/>
      <c r="N275" s="153"/>
      <c r="O275" s="153"/>
      <c r="P275" s="153"/>
      <c r="Q275" s="153"/>
      <c r="R275" s="153"/>
    </row>
    <row r="276" spans="1:18">
      <c r="A276" s="151"/>
      <c r="B276" s="152"/>
      <c r="C276" s="152"/>
      <c r="D276" s="153"/>
      <c r="E276" s="153"/>
      <c r="F276" s="152"/>
      <c r="G276" s="153"/>
      <c r="H276" s="153"/>
      <c r="I276" s="153"/>
      <c r="J276" s="153"/>
      <c r="K276" s="153"/>
      <c r="L276" s="153"/>
      <c r="M276" s="153"/>
      <c r="N276" s="153"/>
      <c r="O276" s="153"/>
      <c r="P276" s="153"/>
      <c r="Q276" s="153"/>
      <c r="R276" s="153"/>
    </row>
    <row r="277" spans="1:18">
      <c r="A277" s="151"/>
      <c r="B277" s="152"/>
      <c r="C277" s="152"/>
      <c r="D277" s="153"/>
      <c r="E277" s="153"/>
      <c r="F277" s="152"/>
      <c r="G277" s="153"/>
      <c r="H277" s="153"/>
      <c r="I277" s="153"/>
      <c r="J277" s="153"/>
      <c r="K277" s="153"/>
      <c r="L277" s="153"/>
      <c r="M277" s="153"/>
      <c r="N277" s="153"/>
      <c r="O277" s="153"/>
      <c r="P277" s="153"/>
      <c r="Q277" s="153"/>
      <c r="R277" s="153"/>
    </row>
    <row r="278" spans="1:18">
      <c r="A278" s="151"/>
      <c r="B278" s="152"/>
      <c r="C278" s="152"/>
      <c r="D278" s="153"/>
      <c r="E278" s="153"/>
      <c r="F278" s="152"/>
      <c r="G278" s="153"/>
      <c r="H278" s="153"/>
      <c r="I278" s="153"/>
      <c r="J278" s="153"/>
      <c r="K278" s="153"/>
      <c r="L278" s="153"/>
      <c r="M278" s="153"/>
      <c r="N278" s="153"/>
      <c r="O278" s="153"/>
      <c r="P278" s="153"/>
      <c r="Q278" s="153"/>
      <c r="R278" s="153"/>
    </row>
    <row r="279" spans="1:18">
      <c r="A279" s="151"/>
      <c r="B279" s="152"/>
      <c r="C279" s="152"/>
      <c r="D279" s="153"/>
      <c r="E279" s="153"/>
      <c r="F279" s="152"/>
      <c r="G279" s="153"/>
      <c r="H279" s="153"/>
      <c r="I279" s="153"/>
      <c r="J279" s="153"/>
      <c r="K279" s="153"/>
      <c r="L279" s="153"/>
      <c r="M279" s="153"/>
      <c r="N279" s="153"/>
      <c r="O279" s="153"/>
      <c r="P279" s="153"/>
      <c r="Q279" s="153"/>
      <c r="R279" s="153"/>
    </row>
    <row r="280" spans="1:18">
      <c r="A280" s="151"/>
      <c r="B280" s="152"/>
      <c r="C280" s="152"/>
      <c r="D280" s="153"/>
      <c r="E280" s="153"/>
      <c r="F280" s="152"/>
      <c r="G280" s="153"/>
      <c r="H280" s="153"/>
      <c r="I280" s="153"/>
      <c r="J280" s="153"/>
      <c r="K280" s="153"/>
      <c r="L280" s="153"/>
      <c r="M280" s="153"/>
      <c r="N280" s="153"/>
      <c r="O280" s="153"/>
      <c r="P280" s="153"/>
      <c r="Q280" s="153"/>
      <c r="R280" s="153"/>
    </row>
    <row r="281" spans="1:18">
      <c r="A281" s="151"/>
      <c r="B281" s="152"/>
      <c r="C281" s="152"/>
      <c r="D281" s="153"/>
      <c r="E281" s="153"/>
      <c r="F281" s="152"/>
      <c r="G281" s="153"/>
      <c r="H281" s="153"/>
      <c r="I281" s="153"/>
      <c r="J281" s="153"/>
      <c r="K281" s="153"/>
      <c r="L281" s="153"/>
      <c r="M281" s="153"/>
      <c r="N281" s="153"/>
      <c r="O281" s="153"/>
      <c r="P281" s="153"/>
      <c r="Q281" s="153"/>
      <c r="R281" s="153"/>
    </row>
    <row r="282" spans="1:18">
      <c r="A282" s="151"/>
      <c r="B282" s="152"/>
      <c r="C282" s="152"/>
      <c r="D282" s="153"/>
      <c r="E282" s="153"/>
      <c r="F282" s="152"/>
      <c r="G282" s="153"/>
      <c r="H282" s="153"/>
      <c r="I282" s="153"/>
      <c r="J282" s="153"/>
      <c r="K282" s="153"/>
      <c r="L282" s="153"/>
      <c r="M282" s="153"/>
      <c r="N282" s="153"/>
      <c r="O282" s="153"/>
      <c r="P282" s="153"/>
      <c r="Q282" s="153"/>
      <c r="R282" s="153"/>
    </row>
    <row r="283" spans="1:18">
      <c r="A283" s="151"/>
      <c r="B283" s="152"/>
      <c r="C283" s="152"/>
      <c r="D283" s="153"/>
      <c r="E283" s="153"/>
      <c r="F283" s="152"/>
      <c r="G283" s="153"/>
      <c r="H283" s="153"/>
      <c r="I283" s="153"/>
      <c r="J283" s="153"/>
      <c r="K283" s="153"/>
      <c r="L283" s="153"/>
      <c r="M283" s="153"/>
      <c r="N283" s="153"/>
      <c r="O283" s="153"/>
      <c r="P283" s="153"/>
      <c r="Q283" s="153"/>
      <c r="R283" s="153"/>
    </row>
    <row r="284" spans="1:18">
      <c r="A284" s="151"/>
      <c r="B284" s="152"/>
      <c r="C284" s="152"/>
      <c r="D284" s="153"/>
      <c r="E284" s="153"/>
      <c r="F284" s="152"/>
      <c r="G284" s="153"/>
      <c r="H284" s="153"/>
      <c r="I284" s="153"/>
      <c r="J284" s="153"/>
      <c r="K284" s="153"/>
      <c r="L284" s="153"/>
      <c r="M284" s="153"/>
      <c r="N284" s="153"/>
      <c r="O284" s="153"/>
      <c r="P284" s="153"/>
      <c r="Q284" s="153"/>
      <c r="R284" s="153"/>
    </row>
    <row r="285" spans="1:18">
      <c r="A285" s="151"/>
      <c r="B285" s="152"/>
      <c r="C285" s="152"/>
      <c r="D285" s="153"/>
      <c r="E285" s="153"/>
      <c r="F285" s="152"/>
      <c r="G285" s="153"/>
      <c r="H285" s="153"/>
      <c r="I285" s="153"/>
      <c r="J285" s="153"/>
      <c r="K285" s="153"/>
      <c r="L285" s="153"/>
      <c r="M285" s="153"/>
      <c r="N285" s="153"/>
      <c r="O285" s="153"/>
      <c r="P285" s="153"/>
      <c r="Q285" s="153"/>
      <c r="R285" s="153"/>
    </row>
    <row r="286" spans="1:18">
      <c r="A286" s="151"/>
      <c r="B286" s="152"/>
      <c r="C286" s="152"/>
      <c r="D286" s="153"/>
      <c r="E286" s="153"/>
      <c r="F286" s="152"/>
      <c r="G286" s="153"/>
      <c r="H286" s="153"/>
      <c r="I286" s="153"/>
      <c r="J286" s="153"/>
      <c r="K286" s="153"/>
      <c r="L286" s="153"/>
      <c r="M286" s="153"/>
      <c r="N286" s="153"/>
      <c r="O286" s="153"/>
      <c r="P286" s="153"/>
      <c r="Q286" s="153"/>
      <c r="R286" s="153"/>
    </row>
    <row r="287" spans="1:18">
      <c r="A287" s="151"/>
      <c r="B287" s="152"/>
      <c r="C287" s="152"/>
      <c r="D287" s="153"/>
      <c r="E287" s="153"/>
      <c r="F287" s="152"/>
      <c r="G287" s="153"/>
      <c r="H287" s="153"/>
      <c r="I287" s="153"/>
      <c r="J287" s="153"/>
      <c r="K287" s="153"/>
      <c r="L287" s="153"/>
      <c r="M287" s="153"/>
      <c r="N287" s="153"/>
      <c r="O287" s="153"/>
      <c r="P287" s="153"/>
      <c r="Q287" s="153"/>
      <c r="R287" s="153"/>
    </row>
    <row r="288" spans="1:18">
      <c r="A288" s="151"/>
      <c r="B288" s="152"/>
      <c r="C288" s="152"/>
      <c r="D288" s="153"/>
      <c r="E288" s="153"/>
      <c r="F288" s="152"/>
      <c r="G288" s="153"/>
      <c r="H288" s="153"/>
      <c r="I288" s="153"/>
      <c r="J288" s="153"/>
      <c r="K288" s="153"/>
      <c r="L288" s="153"/>
      <c r="M288" s="153"/>
      <c r="N288" s="153"/>
      <c r="O288" s="153"/>
      <c r="P288" s="153"/>
      <c r="Q288" s="153"/>
      <c r="R288" s="153"/>
    </row>
    <row r="289" spans="1:18">
      <c r="A289" s="151"/>
      <c r="B289" s="152"/>
      <c r="C289" s="152"/>
      <c r="D289" s="153"/>
      <c r="E289" s="153"/>
      <c r="F289" s="152"/>
      <c r="G289" s="153"/>
      <c r="H289" s="153"/>
      <c r="I289" s="153"/>
      <c r="J289" s="153"/>
      <c r="K289" s="153"/>
      <c r="L289" s="153"/>
      <c r="M289" s="153"/>
      <c r="N289" s="153"/>
      <c r="O289" s="153"/>
      <c r="P289" s="153"/>
      <c r="Q289" s="153"/>
      <c r="R289" s="153"/>
    </row>
    <row r="290" spans="1:18">
      <c r="A290" s="151"/>
      <c r="B290" s="152"/>
      <c r="C290" s="152"/>
      <c r="D290" s="153"/>
      <c r="E290" s="153"/>
      <c r="F290" s="152"/>
      <c r="G290" s="153"/>
      <c r="H290" s="153"/>
      <c r="I290" s="153"/>
      <c r="J290" s="153"/>
      <c r="K290" s="153"/>
      <c r="L290" s="153"/>
      <c r="M290" s="153"/>
      <c r="N290" s="153"/>
      <c r="O290" s="153"/>
      <c r="P290" s="153"/>
      <c r="Q290" s="153"/>
      <c r="R290" s="153"/>
    </row>
    <row r="291" spans="1:18">
      <c r="A291" s="151"/>
      <c r="B291" s="152"/>
      <c r="C291" s="152"/>
      <c r="D291" s="153"/>
      <c r="E291" s="153"/>
      <c r="F291" s="152"/>
      <c r="G291" s="153"/>
      <c r="H291" s="153"/>
      <c r="I291" s="153"/>
      <c r="J291" s="153"/>
      <c r="K291" s="153"/>
      <c r="L291" s="153"/>
      <c r="M291" s="153"/>
      <c r="N291" s="153"/>
      <c r="O291" s="153"/>
      <c r="P291" s="153"/>
      <c r="Q291" s="153"/>
      <c r="R291" s="153"/>
    </row>
    <row r="292" spans="1:18">
      <c r="A292" s="151"/>
      <c r="B292" s="152"/>
      <c r="C292" s="152"/>
      <c r="D292" s="153"/>
      <c r="E292" s="153"/>
      <c r="F292" s="152"/>
      <c r="G292" s="153"/>
      <c r="H292" s="153"/>
      <c r="I292" s="153"/>
      <c r="J292" s="153"/>
      <c r="K292" s="153"/>
      <c r="L292" s="153"/>
      <c r="M292" s="153"/>
      <c r="N292" s="153"/>
      <c r="O292" s="153"/>
      <c r="P292" s="153"/>
      <c r="Q292" s="153"/>
      <c r="R292" s="153"/>
    </row>
    <row r="293" spans="1:18">
      <c r="A293" s="151"/>
      <c r="B293" s="152"/>
      <c r="C293" s="152"/>
      <c r="D293" s="153"/>
      <c r="E293" s="153"/>
      <c r="F293" s="152"/>
      <c r="G293" s="153"/>
      <c r="H293" s="153"/>
      <c r="I293" s="153"/>
      <c r="J293" s="153"/>
      <c r="K293" s="153"/>
      <c r="L293" s="153"/>
      <c r="M293" s="153"/>
      <c r="N293" s="153"/>
      <c r="O293" s="153"/>
      <c r="P293" s="153"/>
      <c r="Q293" s="153"/>
      <c r="R293" s="153"/>
    </row>
    <row r="294" spans="1:18">
      <c r="A294" s="151"/>
      <c r="B294" s="152"/>
      <c r="C294" s="152"/>
      <c r="D294" s="153"/>
      <c r="E294" s="153"/>
      <c r="F294" s="152"/>
      <c r="G294" s="153"/>
      <c r="H294" s="153"/>
      <c r="I294" s="153"/>
      <c r="J294" s="153"/>
      <c r="K294" s="153"/>
      <c r="L294" s="153"/>
      <c r="M294" s="153"/>
      <c r="N294" s="153"/>
      <c r="O294" s="153"/>
      <c r="P294" s="153"/>
      <c r="Q294" s="153"/>
      <c r="R294" s="153"/>
    </row>
    <row r="295" spans="1:18">
      <c r="A295" s="151"/>
      <c r="B295" s="152"/>
      <c r="C295" s="152"/>
      <c r="D295" s="153"/>
      <c r="E295" s="153"/>
      <c r="F295" s="152"/>
      <c r="G295" s="153"/>
      <c r="H295" s="153"/>
      <c r="I295" s="153"/>
      <c r="J295" s="153"/>
      <c r="K295" s="153"/>
      <c r="L295" s="153"/>
      <c r="M295" s="153"/>
      <c r="N295" s="153"/>
      <c r="O295" s="153"/>
      <c r="P295" s="153"/>
      <c r="Q295" s="153"/>
      <c r="R295" s="153"/>
    </row>
    <row r="296" spans="1:18">
      <c r="A296" s="151"/>
      <c r="B296" s="152"/>
      <c r="C296" s="152"/>
      <c r="D296" s="153"/>
      <c r="E296" s="153"/>
      <c r="F296" s="152"/>
      <c r="G296" s="153"/>
      <c r="H296" s="153"/>
      <c r="I296" s="153"/>
      <c r="J296" s="153"/>
      <c r="K296" s="153"/>
      <c r="L296" s="153"/>
      <c r="M296" s="153"/>
      <c r="N296" s="153"/>
      <c r="O296" s="153"/>
      <c r="P296" s="153"/>
      <c r="Q296" s="153"/>
      <c r="R296" s="153"/>
    </row>
    <row r="297" spans="1:18">
      <c r="A297" s="151"/>
      <c r="B297" s="152"/>
      <c r="C297" s="152"/>
      <c r="D297" s="153"/>
      <c r="E297" s="153"/>
      <c r="F297" s="152"/>
      <c r="G297" s="153"/>
      <c r="H297" s="153"/>
      <c r="I297" s="153"/>
      <c r="J297" s="153"/>
      <c r="K297" s="153"/>
      <c r="L297" s="153"/>
      <c r="M297" s="153"/>
      <c r="N297" s="153"/>
      <c r="O297" s="153"/>
      <c r="P297" s="153"/>
      <c r="Q297" s="153"/>
      <c r="R297" s="153"/>
    </row>
    <row r="298" spans="1:18">
      <c r="A298" s="151"/>
      <c r="B298" s="152"/>
      <c r="C298" s="152"/>
      <c r="D298" s="153"/>
      <c r="E298" s="153"/>
      <c r="F298" s="152"/>
      <c r="G298" s="153"/>
      <c r="H298" s="153"/>
      <c r="I298" s="153"/>
      <c r="J298" s="153"/>
      <c r="K298" s="153"/>
      <c r="L298" s="153"/>
      <c r="M298" s="153"/>
      <c r="N298" s="153"/>
      <c r="O298" s="153"/>
      <c r="P298" s="153"/>
      <c r="Q298" s="153"/>
      <c r="R298" s="153"/>
    </row>
    <row r="299" spans="1:18">
      <c r="A299" s="151"/>
      <c r="B299" s="152"/>
      <c r="C299" s="152"/>
      <c r="D299" s="153"/>
      <c r="E299" s="153"/>
      <c r="F299" s="152"/>
      <c r="G299" s="153"/>
      <c r="H299" s="153"/>
      <c r="I299" s="153"/>
      <c r="J299" s="153"/>
      <c r="K299" s="153"/>
      <c r="L299" s="153"/>
      <c r="M299" s="153"/>
      <c r="N299" s="153"/>
      <c r="O299" s="153"/>
      <c r="P299" s="153"/>
      <c r="Q299" s="153"/>
      <c r="R299" s="153"/>
    </row>
    <row r="300" spans="1:18">
      <c r="A300" s="151"/>
      <c r="B300" s="152"/>
      <c r="C300" s="152"/>
      <c r="D300" s="153"/>
      <c r="E300" s="153"/>
      <c r="F300" s="152"/>
      <c r="G300" s="153"/>
      <c r="H300" s="153"/>
      <c r="I300" s="153"/>
      <c r="J300" s="153"/>
      <c r="K300" s="153"/>
      <c r="L300" s="153"/>
      <c r="M300" s="153"/>
      <c r="N300" s="153"/>
      <c r="O300" s="153"/>
      <c r="P300" s="153"/>
      <c r="Q300" s="153"/>
      <c r="R300" s="153"/>
    </row>
    <row r="301" spans="1:18">
      <c r="A301" s="151"/>
      <c r="B301" s="152"/>
      <c r="C301" s="152"/>
      <c r="D301" s="153"/>
      <c r="E301" s="153"/>
      <c r="F301" s="152"/>
      <c r="G301" s="153"/>
      <c r="H301" s="153"/>
      <c r="I301" s="153"/>
      <c r="J301" s="153"/>
      <c r="K301" s="153"/>
      <c r="L301" s="153"/>
      <c r="M301" s="153"/>
      <c r="N301" s="153"/>
      <c r="O301" s="153"/>
      <c r="P301" s="153"/>
      <c r="Q301" s="153"/>
      <c r="R301" s="153"/>
    </row>
    <row r="302" spans="1:18">
      <c r="A302" s="151"/>
      <c r="B302" s="152"/>
      <c r="C302" s="152"/>
      <c r="D302" s="153"/>
      <c r="E302" s="153"/>
      <c r="F302" s="152"/>
      <c r="G302" s="153"/>
      <c r="H302" s="153"/>
      <c r="I302" s="153"/>
      <c r="J302" s="153"/>
      <c r="K302" s="153"/>
      <c r="L302" s="153"/>
      <c r="M302" s="153"/>
      <c r="N302" s="153"/>
      <c r="O302" s="153"/>
      <c r="P302" s="153"/>
      <c r="Q302" s="153"/>
      <c r="R302" s="153"/>
    </row>
    <row r="303" spans="1:18">
      <c r="A303" s="151"/>
      <c r="B303" s="152"/>
      <c r="C303" s="152"/>
      <c r="D303" s="153"/>
      <c r="E303" s="153"/>
      <c r="F303" s="152"/>
      <c r="G303" s="153"/>
      <c r="H303" s="153"/>
      <c r="I303" s="153"/>
      <c r="J303" s="153"/>
      <c r="K303" s="153"/>
      <c r="L303" s="153"/>
      <c r="M303" s="153"/>
      <c r="N303" s="153"/>
      <c r="O303" s="153"/>
      <c r="P303" s="153"/>
      <c r="Q303" s="153"/>
      <c r="R303" s="153"/>
    </row>
    <row r="304" spans="1:18">
      <c r="A304" s="151"/>
      <c r="B304" s="152"/>
      <c r="C304" s="152"/>
      <c r="D304" s="153"/>
      <c r="E304" s="153"/>
      <c r="F304" s="152"/>
      <c r="G304" s="153"/>
      <c r="H304" s="153"/>
      <c r="I304" s="153"/>
      <c r="J304" s="153"/>
      <c r="K304" s="153"/>
      <c r="L304" s="153"/>
      <c r="M304" s="153"/>
      <c r="N304" s="153"/>
      <c r="O304" s="153"/>
      <c r="P304" s="153"/>
      <c r="Q304" s="153"/>
      <c r="R304" s="153"/>
    </row>
  </sheetData>
  <autoFilter ref="A4:V254"/>
  <mergeCells count="2">
    <mergeCell ref="H2:H3"/>
    <mergeCell ref="G2:G3"/>
  </mergeCell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dimension ref="A1:J304"/>
  <sheetViews>
    <sheetView showGridLines="0" workbookViewId="0">
      <pane xSplit="1" ySplit="4" topLeftCell="B5" activePane="bottomRight" state="frozen"/>
      <selection activeCell="N5" sqref="N5:N1252"/>
      <selection pane="topRight" activeCell="N5" sqref="N5:N1252"/>
      <selection pane="bottomLeft" activeCell="N5" sqref="N5:N1252"/>
      <selection pane="bottomRight" activeCell="J4" sqref="J4"/>
    </sheetView>
  </sheetViews>
  <sheetFormatPr baseColWidth="10" defaultColWidth="9" defaultRowHeight="12"/>
  <cols>
    <col min="1" max="1" width="5.875" style="112" bestFit="1" customWidth="1"/>
    <col min="2" max="3" width="11.5" style="3" customWidth="1"/>
    <col min="4" max="4" width="12" style="2" bestFit="1" customWidth="1"/>
    <col min="5" max="5" width="11.875" style="2" bestFit="1" customWidth="1"/>
    <col min="6" max="6" width="12.375" style="3" bestFit="1" customWidth="1"/>
    <col min="7" max="9" width="10.25" style="2" bestFit="1" customWidth="1"/>
    <col min="10" max="10" width="12.375" style="2" customWidth="1"/>
    <col min="11" max="16384" width="9" style="2"/>
  </cols>
  <sheetData>
    <row r="1" spans="1:10" s="1" customFormat="1" ht="12" customHeight="1">
      <c r="A1" s="109"/>
      <c r="B1" s="113" t="s">
        <v>125</v>
      </c>
      <c r="C1" s="113"/>
      <c r="D1" s="113"/>
      <c r="E1" s="134"/>
      <c r="F1" s="114"/>
      <c r="G1" s="24"/>
      <c r="H1" s="24"/>
      <c r="I1" s="24"/>
      <c r="J1" s="24"/>
    </row>
    <row r="2" spans="1:10" s="1" customFormat="1" ht="12" customHeight="1">
      <c r="A2" s="107"/>
      <c r="B2" s="102"/>
      <c r="C2" s="102" t="s">
        <v>246</v>
      </c>
      <c r="D2" s="102"/>
      <c r="E2" s="102"/>
      <c r="F2" s="103"/>
      <c r="G2" s="961" t="s">
        <v>7</v>
      </c>
      <c r="H2" s="961" t="s">
        <v>290</v>
      </c>
      <c r="I2" s="961" t="s">
        <v>13</v>
      </c>
      <c r="J2" s="961" t="s">
        <v>13</v>
      </c>
    </row>
    <row r="3" spans="1:10" s="1" customFormat="1" ht="12" customHeight="1">
      <c r="A3" s="107"/>
      <c r="B3" s="105"/>
      <c r="C3" s="105"/>
      <c r="D3" s="105"/>
      <c r="E3" s="105"/>
      <c r="F3" s="106"/>
      <c r="G3" s="961"/>
      <c r="H3" s="961"/>
      <c r="I3" s="961"/>
      <c r="J3" s="961"/>
    </row>
    <row r="4" spans="1:10" s="1" customFormat="1" ht="36">
      <c r="A4" s="108" t="s">
        <v>126</v>
      </c>
      <c r="B4" s="100" t="s">
        <v>234</v>
      </c>
      <c r="C4" s="100" t="s">
        <v>241</v>
      </c>
      <c r="D4" s="100" t="s">
        <v>254</v>
      </c>
      <c r="E4" s="100" t="s">
        <v>48</v>
      </c>
      <c r="F4" s="100" t="s">
        <v>229</v>
      </c>
      <c r="G4" s="5" t="s">
        <v>196</v>
      </c>
      <c r="H4" s="5" t="s">
        <v>91</v>
      </c>
      <c r="I4" s="5" t="s">
        <v>197</v>
      </c>
      <c r="J4" s="5" t="s">
        <v>231</v>
      </c>
    </row>
    <row r="5" spans="1:10" ht="12" customHeight="1">
      <c r="A5" s="110">
        <v>1</v>
      </c>
      <c r="B5" s="67" t="s">
        <v>239</v>
      </c>
      <c r="C5" s="16" t="s">
        <v>243</v>
      </c>
      <c r="D5" s="16" t="s">
        <v>251</v>
      </c>
      <c r="E5" s="17" t="s">
        <v>207</v>
      </c>
      <c r="F5" s="46" t="s">
        <v>89</v>
      </c>
      <c r="G5" s="6">
        <v>1</v>
      </c>
      <c r="H5" s="6" t="s">
        <v>90</v>
      </c>
      <c r="I5" s="6"/>
      <c r="J5" s="6"/>
    </row>
    <row r="6" spans="1:10" ht="12" customHeight="1">
      <c r="A6" s="110">
        <v>2</v>
      </c>
      <c r="B6" s="66" t="s">
        <v>237</v>
      </c>
      <c r="C6" s="6" t="s">
        <v>244</v>
      </c>
      <c r="D6" s="6" t="s">
        <v>247</v>
      </c>
      <c r="E6" s="7" t="s">
        <v>207</v>
      </c>
      <c r="F6" s="47" t="s">
        <v>0</v>
      </c>
      <c r="G6" s="6">
        <v>1</v>
      </c>
      <c r="H6" s="6" t="s">
        <v>0</v>
      </c>
      <c r="I6" s="6"/>
      <c r="J6" s="6"/>
    </row>
    <row r="7" spans="1:10" ht="12" customHeight="1">
      <c r="A7" s="110">
        <v>3</v>
      </c>
      <c r="B7" s="66" t="s">
        <v>50</v>
      </c>
      <c r="C7" s="6" t="s">
        <v>244</v>
      </c>
      <c r="D7" s="6" t="s">
        <v>249</v>
      </c>
      <c r="E7" s="7" t="s">
        <v>207</v>
      </c>
      <c r="F7" s="47" t="s">
        <v>0</v>
      </c>
      <c r="G7" s="6"/>
      <c r="H7" s="6"/>
      <c r="I7" s="6"/>
      <c r="J7" s="6"/>
    </row>
    <row r="8" spans="1:10" ht="12" customHeight="1">
      <c r="A8" s="110">
        <v>4</v>
      </c>
      <c r="B8" s="66" t="s">
        <v>236</v>
      </c>
      <c r="C8" s="6" t="s">
        <v>243</v>
      </c>
      <c r="D8" s="6" t="s">
        <v>248</v>
      </c>
      <c r="E8" s="7" t="s">
        <v>207</v>
      </c>
      <c r="F8" s="47" t="s">
        <v>89</v>
      </c>
      <c r="G8" s="6"/>
      <c r="H8" s="6"/>
      <c r="I8" s="6"/>
      <c r="J8" s="6"/>
    </row>
    <row r="9" spans="1:10" ht="12" customHeight="1">
      <c r="A9" s="110">
        <v>5</v>
      </c>
      <c r="B9" s="66" t="s">
        <v>236</v>
      </c>
      <c r="C9" s="6" t="s">
        <v>243</v>
      </c>
      <c r="D9" s="6" t="s">
        <v>250</v>
      </c>
      <c r="E9" s="7" t="s">
        <v>207</v>
      </c>
      <c r="F9" s="47" t="s">
        <v>89</v>
      </c>
      <c r="G9" s="6">
        <v>1</v>
      </c>
      <c r="H9" s="6" t="s">
        <v>0</v>
      </c>
      <c r="I9" s="6"/>
      <c r="J9" s="6"/>
    </row>
    <row r="10" spans="1:10" ht="12" customHeight="1">
      <c r="A10" s="110">
        <v>6</v>
      </c>
      <c r="B10" s="66" t="s">
        <v>236</v>
      </c>
      <c r="C10" s="6" t="s">
        <v>242</v>
      </c>
      <c r="D10" s="6" t="s">
        <v>247</v>
      </c>
      <c r="E10" s="7" t="s">
        <v>207</v>
      </c>
      <c r="F10" s="47" t="s">
        <v>0</v>
      </c>
      <c r="G10" s="6"/>
      <c r="H10" s="6"/>
      <c r="I10" s="6"/>
      <c r="J10" s="6"/>
    </row>
    <row r="11" spans="1:10" ht="12" customHeight="1">
      <c r="A11" s="110">
        <v>7</v>
      </c>
      <c r="B11" s="66" t="s">
        <v>236</v>
      </c>
      <c r="C11" s="6" t="s">
        <v>244</v>
      </c>
      <c r="D11" s="6" t="s">
        <v>248</v>
      </c>
      <c r="E11" s="7" t="s">
        <v>207</v>
      </c>
      <c r="F11" s="47" t="s">
        <v>0</v>
      </c>
      <c r="G11" s="6">
        <v>1</v>
      </c>
      <c r="H11" s="6" t="s">
        <v>0</v>
      </c>
      <c r="I11" s="6"/>
      <c r="J11" s="6"/>
    </row>
    <row r="12" spans="1:10" ht="12" customHeight="1">
      <c r="A12" s="110">
        <v>8</v>
      </c>
      <c r="B12" s="66" t="s">
        <v>50</v>
      </c>
      <c r="C12" s="6" t="s">
        <v>242</v>
      </c>
      <c r="D12" s="6" t="s">
        <v>247</v>
      </c>
      <c r="E12" s="7" t="s">
        <v>207</v>
      </c>
      <c r="F12" s="47" t="s">
        <v>0</v>
      </c>
      <c r="G12" s="6"/>
      <c r="H12" s="6"/>
      <c r="I12" s="6"/>
      <c r="J12" s="6"/>
    </row>
    <row r="13" spans="1:10" ht="12" customHeight="1">
      <c r="A13" s="110">
        <v>9</v>
      </c>
      <c r="B13" s="66" t="s">
        <v>236</v>
      </c>
      <c r="C13" s="6" t="s">
        <v>243</v>
      </c>
      <c r="D13" s="6" t="s">
        <v>250</v>
      </c>
      <c r="E13" s="7" t="s">
        <v>207</v>
      </c>
      <c r="F13" s="47" t="s">
        <v>89</v>
      </c>
      <c r="G13" s="6"/>
      <c r="H13" s="6"/>
      <c r="I13" s="6"/>
      <c r="J13" s="6"/>
    </row>
    <row r="14" spans="1:10" ht="12" customHeight="1">
      <c r="A14" s="110">
        <v>10</v>
      </c>
      <c r="B14" s="66" t="s">
        <v>50</v>
      </c>
      <c r="C14" s="6" t="s">
        <v>242</v>
      </c>
      <c r="D14" s="6" t="s">
        <v>249</v>
      </c>
      <c r="E14" s="7" t="s">
        <v>207</v>
      </c>
      <c r="F14" s="47" t="s">
        <v>90</v>
      </c>
      <c r="G14" s="6">
        <v>1</v>
      </c>
      <c r="H14" s="6" t="s">
        <v>89</v>
      </c>
      <c r="I14" s="6" t="s">
        <v>39</v>
      </c>
      <c r="J14" s="6" t="s">
        <v>233</v>
      </c>
    </row>
    <row r="15" spans="1:10" ht="12" customHeight="1">
      <c r="A15" s="110">
        <v>11</v>
      </c>
      <c r="B15" s="66" t="s">
        <v>239</v>
      </c>
      <c r="C15" s="6" t="s">
        <v>243</v>
      </c>
      <c r="D15" s="6" t="s">
        <v>247</v>
      </c>
      <c r="E15" s="7" t="s">
        <v>207</v>
      </c>
      <c r="F15" s="47" t="s">
        <v>0</v>
      </c>
      <c r="G15" s="6">
        <v>1</v>
      </c>
      <c r="H15" s="6" t="s">
        <v>0</v>
      </c>
      <c r="I15" s="6"/>
      <c r="J15" s="6"/>
    </row>
    <row r="16" spans="1:10" ht="12" customHeight="1">
      <c r="A16" s="110">
        <v>12</v>
      </c>
      <c r="B16" s="66" t="s">
        <v>294</v>
      </c>
      <c r="C16" s="6" t="s">
        <v>242</v>
      </c>
      <c r="D16" s="6" t="s">
        <v>248</v>
      </c>
      <c r="E16" s="7" t="s">
        <v>207</v>
      </c>
      <c r="F16" s="47" t="s">
        <v>89</v>
      </c>
      <c r="G16" s="6">
        <v>1</v>
      </c>
      <c r="H16" s="6" t="s">
        <v>0</v>
      </c>
      <c r="I16" s="6"/>
      <c r="J16" s="6"/>
    </row>
    <row r="17" spans="1:10" ht="12" customHeight="1">
      <c r="A17" s="110">
        <v>13</v>
      </c>
      <c r="B17" s="66" t="s">
        <v>294</v>
      </c>
      <c r="C17" s="47" t="s">
        <v>242</v>
      </c>
      <c r="D17" s="6" t="s">
        <v>249</v>
      </c>
      <c r="E17" s="47" t="s">
        <v>207</v>
      </c>
      <c r="F17" s="47" t="s">
        <v>90</v>
      </c>
      <c r="G17" s="6"/>
      <c r="H17" s="6"/>
      <c r="I17" s="6"/>
      <c r="J17" s="6"/>
    </row>
    <row r="18" spans="1:10" ht="12" customHeight="1">
      <c r="A18" s="110">
        <v>14</v>
      </c>
      <c r="B18" s="66" t="s">
        <v>238</v>
      </c>
      <c r="C18" s="47" t="s">
        <v>243</v>
      </c>
      <c r="D18" s="6" t="s">
        <v>253</v>
      </c>
      <c r="E18" s="47" t="s">
        <v>207</v>
      </c>
      <c r="F18" s="47" t="s">
        <v>0</v>
      </c>
      <c r="G18" s="6">
        <v>1</v>
      </c>
      <c r="H18" s="6" t="s">
        <v>89</v>
      </c>
      <c r="I18" s="6" t="s">
        <v>90</v>
      </c>
      <c r="J18" s="6" t="s">
        <v>329</v>
      </c>
    </row>
    <row r="19" spans="1:10" ht="12" customHeight="1">
      <c r="A19" s="110">
        <v>15</v>
      </c>
      <c r="B19" s="66" t="s">
        <v>240</v>
      </c>
      <c r="C19" s="6" t="s">
        <v>243</v>
      </c>
      <c r="D19" s="6" t="s">
        <v>252</v>
      </c>
      <c r="E19" s="7" t="s">
        <v>207</v>
      </c>
      <c r="F19" s="47" t="s">
        <v>89</v>
      </c>
      <c r="G19" s="6">
        <v>1</v>
      </c>
      <c r="H19" s="6" t="s">
        <v>0</v>
      </c>
      <c r="I19" s="6"/>
      <c r="J19" s="6"/>
    </row>
    <row r="20" spans="1:10" ht="12" customHeight="1">
      <c r="A20" s="110">
        <v>16</v>
      </c>
      <c r="B20" s="66" t="s">
        <v>240</v>
      </c>
      <c r="C20" s="6" t="s">
        <v>245</v>
      </c>
      <c r="D20" s="6" t="s">
        <v>249</v>
      </c>
      <c r="E20" s="7" t="s">
        <v>207</v>
      </c>
      <c r="F20" s="47" t="s">
        <v>89</v>
      </c>
      <c r="G20" s="6">
        <v>1</v>
      </c>
      <c r="H20" s="6" t="s">
        <v>89</v>
      </c>
      <c r="I20" s="6" t="s">
        <v>39</v>
      </c>
      <c r="J20" s="6" t="s">
        <v>233</v>
      </c>
    </row>
    <row r="21" spans="1:10" ht="12" customHeight="1">
      <c r="A21" s="110">
        <v>17</v>
      </c>
      <c r="B21" s="66" t="s">
        <v>240</v>
      </c>
      <c r="C21" s="6" t="s">
        <v>90</v>
      </c>
      <c r="D21" s="6" t="s">
        <v>249</v>
      </c>
      <c r="E21" s="7" t="s">
        <v>207</v>
      </c>
      <c r="F21" s="47" t="s">
        <v>0</v>
      </c>
      <c r="G21" s="6"/>
      <c r="H21" s="6"/>
      <c r="I21" s="6"/>
      <c r="J21" s="6"/>
    </row>
    <row r="22" spans="1:10" ht="12" customHeight="1">
      <c r="A22" s="110">
        <v>18</v>
      </c>
      <c r="B22" s="66" t="s">
        <v>240</v>
      </c>
      <c r="C22" s="6" t="s">
        <v>90</v>
      </c>
      <c r="D22" s="6" t="s">
        <v>253</v>
      </c>
      <c r="E22" s="7" t="s">
        <v>207</v>
      </c>
      <c r="F22" s="47" t="s">
        <v>0</v>
      </c>
      <c r="G22" s="6">
        <v>1</v>
      </c>
      <c r="H22" s="6" t="s">
        <v>89</v>
      </c>
      <c r="I22" s="6" t="s">
        <v>90</v>
      </c>
      <c r="J22" s="6" t="s">
        <v>232</v>
      </c>
    </row>
    <row r="23" spans="1:10" ht="12" customHeight="1">
      <c r="A23" s="110">
        <v>19</v>
      </c>
      <c r="B23" s="66" t="s">
        <v>240</v>
      </c>
      <c r="C23" s="6" t="s">
        <v>242</v>
      </c>
      <c r="D23" s="6" t="s">
        <v>248</v>
      </c>
      <c r="E23" s="7" t="s">
        <v>207</v>
      </c>
      <c r="F23" s="47" t="s">
        <v>0</v>
      </c>
      <c r="G23" s="6"/>
      <c r="H23" s="6"/>
      <c r="I23" s="6"/>
      <c r="J23" s="6"/>
    </row>
    <row r="24" spans="1:10" ht="12" customHeight="1">
      <c r="A24" s="110">
        <v>20</v>
      </c>
      <c r="B24" s="66" t="s">
        <v>239</v>
      </c>
      <c r="C24" s="6" t="s">
        <v>244</v>
      </c>
      <c r="D24" s="6" t="s">
        <v>247</v>
      </c>
      <c r="E24" s="7" t="s">
        <v>207</v>
      </c>
      <c r="F24" s="47" t="s">
        <v>0</v>
      </c>
      <c r="G24" s="6"/>
      <c r="H24" s="6"/>
      <c r="I24" s="6"/>
      <c r="J24" s="6"/>
    </row>
    <row r="25" spans="1:10" ht="12" customHeight="1">
      <c r="A25" s="110">
        <v>21</v>
      </c>
      <c r="B25" s="66" t="s">
        <v>239</v>
      </c>
      <c r="C25" s="6" t="s">
        <v>245</v>
      </c>
      <c r="D25" s="6" t="s">
        <v>253</v>
      </c>
      <c r="E25" s="7" t="s">
        <v>207</v>
      </c>
      <c r="F25" s="47" t="s">
        <v>89</v>
      </c>
      <c r="G25" s="6">
        <v>1</v>
      </c>
      <c r="H25" s="6" t="s">
        <v>89</v>
      </c>
      <c r="I25" s="6" t="s">
        <v>38</v>
      </c>
      <c r="J25" s="6" t="s">
        <v>329</v>
      </c>
    </row>
    <row r="26" spans="1:10" ht="12" customHeight="1">
      <c r="A26" s="110">
        <v>22</v>
      </c>
      <c r="B26" s="66" t="s">
        <v>240</v>
      </c>
      <c r="C26" s="6" t="s">
        <v>244</v>
      </c>
      <c r="D26" s="6" t="s">
        <v>249</v>
      </c>
      <c r="E26" s="7" t="s">
        <v>207</v>
      </c>
      <c r="F26" s="47" t="s">
        <v>0</v>
      </c>
      <c r="G26" s="6">
        <v>1</v>
      </c>
      <c r="H26" s="6" t="s">
        <v>89</v>
      </c>
      <c r="I26" s="6" t="s">
        <v>90</v>
      </c>
      <c r="J26" s="6" t="s">
        <v>232</v>
      </c>
    </row>
    <row r="27" spans="1:10" ht="12" customHeight="1">
      <c r="A27" s="110">
        <v>23</v>
      </c>
      <c r="B27" s="66" t="s">
        <v>240</v>
      </c>
      <c r="C27" s="6" t="s">
        <v>90</v>
      </c>
      <c r="D27" s="6" t="s">
        <v>247</v>
      </c>
      <c r="E27" s="7" t="s">
        <v>207</v>
      </c>
      <c r="F27" s="47" t="s">
        <v>0</v>
      </c>
      <c r="G27" s="6">
        <v>1</v>
      </c>
      <c r="H27" s="6" t="s">
        <v>0</v>
      </c>
      <c r="I27" s="6"/>
      <c r="J27" s="6"/>
    </row>
    <row r="28" spans="1:10" ht="12" customHeight="1">
      <c r="A28" s="110">
        <v>24</v>
      </c>
      <c r="B28" s="66" t="s">
        <v>240</v>
      </c>
      <c r="C28" s="6" t="s">
        <v>244</v>
      </c>
      <c r="D28" s="6" t="s">
        <v>249</v>
      </c>
      <c r="E28" s="7" t="s">
        <v>207</v>
      </c>
      <c r="F28" s="47" t="s">
        <v>0</v>
      </c>
      <c r="G28" s="6">
        <v>1</v>
      </c>
      <c r="H28" s="6" t="s">
        <v>89</v>
      </c>
      <c r="I28" s="6" t="s">
        <v>38</v>
      </c>
      <c r="J28" s="6" t="s">
        <v>233</v>
      </c>
    </row>
    <row r="29" spans="1:10" ht="12" customHeight="1">
      <c r="A29" s="110">
        <v>25</v>
      </c>
      <c r="B29" s="66" t="s">
        <v>240</v>
      </c>
      <c r="C29" s="6" t="s">
        <v>244</v>
      </c>
      <c r="D29" s="6" t="s">
        <v>250</v>
      </c>
      <c r="E29" s="7" t="s">
        <v>207</v>
      </c>
      <c r="F29" s="47" t="s">
        <v>0</v>
      </c>
      <c r="G29" s="6">
        <v>1</v>
      </c>
      <c r="H29" s="6" t="s">
        <v>0</v>
      </c>
      <c r="I29" s="6"/>
      <c r="J29" s="6"/>
    </row>
    <row r="30" spans="1:10" ht="12" customHeight="1">
      <c r="A30" s="110">
        <v>26</v>
      </c>
      <c r="B30" s="66" t="s">
        <v>235</v>
      </c>
      <c r="C30" s="6" t="s">
        <v>244</v>
      </c>
      <c r="D30" s="6" t="s">
        <v>250</v>
      </c>
      <c r="E30" s="7" t="s">
        <v>207</v>
      </c>
      <c r="F30" s="47" t="s">
        <v>0</v>
      </c>
      <c r="G30" s="6">
        <v>1</v>
      </c>
      <c r="H30" s="6" t="s">
        <v>89</v>
      </c>
      <c r="I30" s="6" t="s">
        <v>39</v>
      </c>
      <c r="J30" s="6" t="s">
        <v>232</v>
      </c>
    </row>
    <row r="31" spans="1:10" ht="12" customHeight="1">
      <c r="A31" s="110">
        <v>27</v>
      </c>
      <c r="B31" s="66" t="s">
        <v>240</v>
      </c>
      <c r="C31" s="6" t="s">
        <v>244</v>
      </c>
      <c r="D31" s="6" t="s">
        <v>251</v>
      </c>
      <c r="E31" s="7" t="s">
        <v>207</v>
      </c>
      <c r="F31" s="47" t="s">
        <v>89</v>
      </c>
      <c r="G31" s="6">
        <v>1</v>
      </c>
      <c r="H31" s="6" t="s">
        <v>0</v>
      </c>
      <c r="I31" s="6"/>
      <c r="J31" s="6"/>
    </row>
    <row r="32" spans="1:10" ht="12" customHeight="1">
      <c r="A32" s="110">
        <v>28</v>
      </c>
      <c r="B32" s="66" t="s">
        <v>235</v>
      </c>
      <c r="C32" s="6" t="s">
        <v>244</v>
      </c>
      <c r="D32" s="6" t="s">
        <v>248</v>
      </c>
      <c r="E32" s="7" t="s">
        <v>207</v>
      </c>
      <c r="F32" s="47" t="s">
        <v>0</v>
      </c>
      <c r="G32" s="6"/>
      <c r="H32" s="6"/>
      <c r="I32" s="6"/>
      <c r="J32" s="6"/>
    </row>
    <row r="33" spans="1:10" ht="12" customHeight="1">
      <c r="A33" s="110">
        <v>29</v>
      </c>
      <c r="B33" s="66" t="s">
        <v>235</v>
      </c>
      <c r="C33" s="6" t="s">
        <v>244</v>
      </c>
      <c r="D33" s="6" t="s">
        <v>247</v>
      </c>
      <c r="E33" s="7" t="s">
        <v>207</v>
      </c>
      <c r="F33" s="47" t="s">
        <v>0</v>
      </c>
      <c r="G33" s="6"/>
      <c r="H33" s="6"/>
      <c r="I33" s="6"/>
      <c r="J33" s="6"/>
    </row>
    <row r="34" spans="1:10" ht="12" customHeight="1">
      <c r="A34" s="110">
        <v>30</v>
      </c>
      <c r="B34" s="66" t="s">
        <v>239</v>
      </c>
      <c r="C34" s="6" t="s">
        <v>243</v>
      </c>
      <c r="D34" s="6" t="s">
        <v>247</v>
      </c>
      <c r="E34" s="7" t="s">
        <v>207</v>
      </c>
      <c r="F34" s="47" t="s">
        <v>89</v>
      </c>
      <c r="G34" s="6">
        <v>1</v>
      </c>
      <c r="H34" s="6" t="s">
        <v>0</v>
      </c>
      <c r="I34" s="6"/>
      <c r="J34" s="6"/>
    </row>
    <row r="35" spans="1:10" ht="12" customHeight="1">
      <c r="A35" s="110">
        <v>31</v>
      </c>
      <c r="B35" s="66" t="s">
        <v>235</v>
      </c>
      <c r="C35" s="6" t="s">
        <v>244</v>
      </c>
      <c r="D35" s="6" t="s">
        <v>248</v>
      </c>
      <c r="E35" s="7" t="s">
        <v>207</v>
      </c>
      <c r="F35" s="47" t="s">
        <v>89</v>
      </c>
      <c r="G35" s="6"/>
      <c r="H35" s="6"/>
      <c r="I35" s="6"/>
      <c r="J35" s="6"/>
    </row>
    <row r="36" spans="1:10" ht="12" customHeight="1">
      <c r="A36" s="110">
        <v>32</v>
      </c>
      <c r="B36" s="66" t="s">
        <v>240</v>
      </c>
      <c r="C36" s="6" t="s">
        <v>244</v>
      </c>
      <c r="D36" s="6" t="s">
        <v>252</v>
      </c>
      <c r="E36" s="7" t="s">
        <v>207</v>
      </c>
      <c r="F36" s="47" t="s">
        <v>89</v>
      </c>
      <c r="G36" s="6">
        <v>1</v>
      </c>
      <c r="H36" s="6" t="s">
        <v>89</v>
      </c>
      <c r="I36" s="6" t="s">
        <v>38</v>
      </c>
      <c r="J36" s="6" t="s">
        <v>233</v>
      </c>
    </row>
    <row r="37" spans="1:10" ht="12" customHeight="1">
      <c r="A37" s="110">
        <v>33</v>
      </c>
      <c r="B37" s="66" t="s">
        <v>240</v>
      </c>
      <c r="C37" s="6" t="s">
        <v>244</v>
      </c>
      <c r="D37" s="6" t="s">
        <v>249</v>
      </c>
      <c r="E37" s="7" t="s">
        <v>207</v>
      </c>
      <c r="F37" s="47" t="s">
        <v>90</v>
      </c>
      <c r="G37" s="6"/>
      <c r="H37" s="6"/>
      <c r="I37" s="6"/>
      <c r="J37" s="6"/>
    </row>
    <row r="38" spans="1:10" ht="12" customHeight="1">
      <c r="A38" s="110">
        <v>34</v>
      </c>
      <c r="B38" s="66" t="s">
        <v>240</v>
      </c>
      <c r="C38" s="6" t="s">
        <v>244</v>
      </c>
      <c r="D38" s="6" t="s">
        <v>248</v>
      </c>
      <c r="E38" s="7" t="s">
        <v>207</v>
      </c>
      <c r="F38" s="47" t="s">
        <v>0</v>
      </c>
      <c r="G38" s="6">
        <v>1</v>
      </c>
      <c r="H38" s="6" t="s">
        <v>89</v>
      </c>
      <c r="I38" s="6" t="s">
        <v>38</v>
      </c>
      <c r="J38" s="6" t="s">
        <v>232</v>
      </c>
    </row>
    <row r="39" spans="1:10" ht="12" customHeight="1">
      <c r="A39" s="110">
        <v>35</v>
      </c>
      <c r="B39" s="66" t="s">
        <v>235</v>
      </c>
      <c r="C39" s="6" t="s">
        <v>244</v>
      </c>
      <c r="D39" s="6" t="s">
        <v>249</v>
      </c>
      <c r="E39" s="7" t="s">
        <v>207</v>
      </c>
      <c r="F39" s="47" t="s">
        <v>0</v>
      </c>
      <c r="G39" s="6">
        <v>1</v>
      </c>
      <c r="H39" s="6" t="s">
        <v>89</v>
      </c>
      <c r="I39" s="6" t="s">
        <v>39</v>
      </c>
      <c r="J39" s="6" t="s">
        <v>328</v>
      </c>
    </row>
    <row r="40" spans="1:10" ht="12" customHeight="1">
      <c r="A40" s="110">
        <v>36</v>
      </c>
      <c r="B40" s="66" t="s">
        <v>293</v>
      </c>
      <c r="C40" s="6" t="s">
        <v>244</v>
      </c>
      <c r="D40" s="6" t="s">
        <v>247</v>
      </c>
      <c r="E40" s="7" t="s">
        <v>207</v>
      </c>
      <c r="F40" s="47" t="s">
        <v>0</v>
      </c>
      <c r="G40" s="6">
        <v>1</v>
      </c>
      <c r="H40" s="6" t="s">
        <v>0</v>
      </c>
      <c r="I40" s="6"/>
      <c r="J40" s="6"/>
    </row>
    <row r="41" spans="1:10" ht="12" customHeight="1">
      <c r="A41" s="110">
        <v>37</v>
      </c>
      <c r="B41" s="66" t="s">
        <v>293</v>
      </c>
      <c r="C41" s="6" t="s">
        <v>244</v>
      </c>
      <c r="D41" s="6" t="s">
        <v>247</v>
      </c>
      <c r="E41" s="7" t="s">
        <v>207</v>
      </c>
      <c r="F41" s="47" t="s">
        <v>0</v>
      </c>
      <c r="G41" s="6">
        <v>1</v>
      </c>
      <c r="H41" s="6" t="s">
        <v>0</v>
      </c>
      <c r="I41" s="6"/>
      <c r="J41" s="6"/>
    </row>
    <row r="42" spans="1:10" ht="12" customHeight="1">
      <c r="A42" s="110">
        <v>38</v>
      </c>
      <c r="B42" s="66" t="s">
        <v>293</v>
      </c>
      <c r="C42" s="6" t="s">
        <v>244</v>
      </c>
      <c r="D42" s="6" t="s">
        <v>249</v>
      </c>
      <c r="E42" s="7" t="s">
        <v>207</v>
      </c>
      <c r="F42" s="47" t="s">
        <v>0</v>
      </c>
      <c r="G42" s="6"/>
      <c r="H42" s="6"/>
      <c r="I42" s="6"/>
      <c r="J42" s="6"/>
    </row>
    <row r="43" spans="1:10" ht="12" customHeight="1">
      <c r="A43" s="110">
        <v>39</v>
      </c>
      <c r="B43" s="66" t="s">
        <v>235</v>
      </c>
      <c r="C43" s="6" t="s">
        <v>244</v>
      </c>
      <c r="D43" s="6" t="s">
        <v>249</v>
      </c>
      <c r="E43" s="7" t="s">
        <v>207</v>
      </c>
      <c r="F43" s="47" t="s">
        <v>0</v>
      </c>
      <c r="G43" s="6"/>
      <c r="H43" s="6"/>
      <c r="I43" s="6"/>
      <c r="J43" s="6"/>
    </row>
    <row r="44" spans="1:10" ht="12" customHeight="1">
      <c r="A44" s="110">
        <v>40</v>
      </c>
      <c r="B44" s="66" t="s">
        <v>235</v>
      </c>
      <c r="C44" s="6" t="s">
        <v>242</v>
      </c>
      <c r="D44" s="6" t="s">
        <v>250</v>
      </c>
      <c r="E44" s="7" t="s">
        <v>207</v>
      </c>
      <c r="F44" s="47" t="s">
        <v>89</v>
      </c>
      <c r="G44" s="6"/>
      <c r="H44" s="6"/>
      <c r="I44" s="6"/>
      <c r="J44" s="6"/>
    </row>
    <row r="45" spans="1:10" ht="12" customHeight="1">
      <c r="A45" s="110">
        <v>41</v>
      </c>
      <c r="B45" s="66" t="s">
        <v>240</v>
      </c>
      <c r="C45" s="6" t="s">
        <v>244</v>
      </c>
      <c r="D45" s="6" t="s">
        <v>248</v>
      </c>
      <c r="E45" s="7" t="s">
        <v>207</v>
      </c>
      <c r="F45" s="47" t="s">
        <v>89</v>
      </c>
      <c r="G45" s="6">
        <v>1</v>
      </c>
      <c r="H45" s="6" t="s">
        <v>89</v>
      </c>
      <c r="I45" s="6" t="s">
        <v>38</v>
      </c>
      <c r="J45" s="6" t="s">
        <v>232</v>
      </c>
    </row>
    <row r="46" spans="1:10" ht="12" customHeight="1">
      <c r="A46" s="110">
        <v>42</v>
      </c>
      <c r="B46" s="66" t="s">
        <v>235</v>
      </c>
      <c r="C46" s="6" t="s">
        <v>242</v>
      </c>
      <c r="D46" s="6" t="s">
        <v>249</v>
      </c>
      <c r="E46" s="7" t="s">
        <v>207</v>
      </c>
      <c r="F46" s="47" t="s">
        <v>0</v>
      </c>
      <c r="G46" s="6"/>
      <c r="H46" s="6"/>
      <c r="I46" s="6"/>
      <c r="J46" s="6"/>
    </row>
    <row r="47" spans="1:10" ht="12" customHeight="1">
      <c r="A47" s="110">
        <v>43</v>
      </c>
      <c r="B47" s="66" t="s">
        <v>235</v>
      </c>
      <c r="C47" s="6" t="s">
        <v>245</v>
      </c>
      <c r="D47" s="6" t="s">
        <v>250</v>
      </c>
      <c r="E47" s="7" t="s">
        <v>207</v>
      </c>
      <c r="F47" s="47" t="s">
        <v>0</v>
      </c>
      <c r="G47" s="6">
        <v>1</v>
      </c>
      <c r="H47" s="6" t="s">
        <v>0</v>
      </c>
      <c r="I47" s="6"/>
      <c r="J47" s="6"/>
    </row>
    <row r="48" spans="1:10" ht="12" customHeight="1">
      <c r="A48" s="110">
        <v>44</v>
      </c>
      <c r="B48" s="66" t="s">
        <v>239</v>
      </c>
      <c r="C48" s="6" t="s">
        <v>243</v>
      </c>
      <c r="D48" s="6" t="s">
        <v>251</v>
      </c>
      <c r="E48" s="7" t="s">
        <v>207</v>
      </c>
      <c r="F48" s="47" t="s">
        <v>89</v>
      </c>
      <c r="G48" s="6">
        <v>1</v>
      </c>
      <c r="H48" s="6" t="s">
        <v>0</v>
      </c>
      <c r="I48" s="6"/>
      <c r="J48" s="6"/>
    </row>
    <row r="49" spans="1:10" ht="12" customHeight="1">
      <c r="A49" s="110">
        <v>45</v>
      </c>
      <c r="B49" s="66" t="s">
        <v>235</v>
      </c>
      <c r="C49" s="6" t="s">
        <v>245</v>
      </c>
      <c r="D49" s="6" t="s">
        <v>248</v>
      </c>
      <c r="E49" s="7" t="s">
        <v>207</v>
      </c>
      <c r="F49" s="47" t="s">
        <v>89</v>
      </c>
      <c r="G49" s="6">
        <v>1</v>
      </c>
      <c r="H49" s="6" t="s">
        <v>0</v>
      </c>
      <c r="I49" s="6"/>
      <c r="J49" s="6"/>
    </row>
    <row r="50" spans="1:10" ht="12" customHeight="1">
      <c r="A50" s="110">
        <v>46</v>
      </c>
      <c r="B50" s="66" t="s">
        <v>235</v>
      </c>
      <c r="C50" s="6" t="s">
        <v>245</v>
      </c>
      <c r="D50" s="6" t="s">
        <v>248</v>
      </c>
      <c r="E50" s="7" t="s">
        <v>207</v>
      </c>
      <c r="F50" s="47" t="s">
        <v>89</v>
      </c>
      <c r="G50" s="6">
        <v>1</v>
      </c>
      <c r="H50" s="6" t="s">
        <v>89</v>
      </c>
      <c r="I50" s="6" t="s">
        <v>39</v>
      </c>
      <c r="J50" s="6" t="s">
        <v>232</v>
      </c>
    </row>
    <row r="51" spans="1:10" ht="12" customHeight="1">
      <c r="A51" s="110">
        <v>47</v>
      </c>
      <c r="B51" s="66" t="s">
        <v>240</v>
      </c>
      <c r="C51" s="6" t="s">
        <v>244</v>
      </c>
      <c r="D51" s="6" t="s">
        <v>253</v>
      </c>
      <c r="E51" s="7" t="s">
        <v>207</v>
      </c>
      <c r="F51" s="47" t="s">
        <v>0</v>
      </c>
      <c r="G51" s="6">
        <v>1</v>
      </c>
      <c r="H51" s="6" t="s">
        <v>89</v>
      </c>
      <c r="I51" s="6" t="s">
        <v>90</v>
      </c>
      <c r="J51" s="6" t="s">
        <v>233</v>
      </c>
    </row>
    <row r="52" spans="1:10" ht="12" customHeight="1">
      <c r="A52" s="110">
        <v>48</v>
      </c>
      <c r="B52" s="66" t="s">
        <v>240</v>
      </c>
      <c r="C52" s="6" t="s">
        <v>244</v>
      </c>
      <c r="D52" s="6" t="s">
        <v>252</v>
      </c>
      <c r="E52" s="7" t="s">
        <v>207</v>
      </c>
      <c r="F52" s="47" t="s">
        <v>89</v>
      </c>
      <c r="G52" s="6">
        <v>1</v>
      </c>
      <c r="H52" s="6" t="s">
        <v>0</v>
      </c>
      <c r="I52" s="6"/>
      <c r="J52" s="6"/>
    </row>
    <row r="53" spans="1:10" ht="12" customHeight="1">
      <c r="A53" s="110">
        <v>49</v>
      </c>
      <c r="B53" s="66" t="s">
        <v>235</v>
      </c>
      <c r="C53" s="6" t="s">
        <v>244</v>
      </c>
      <c r="D53" s="6" t="s">
        <v>247</v>
      </c>
      <c r="E53" s="7" t="s">
        <v>208</v>
      </c>
      <c r="F53" s="47" t="s">
        <v>89</v>
      </c>
      <c r="G53" s="6">
        <v>1</v>
      </c>
      <c r="H53" s="6" t="s">
        <v>89</v>
      </c>
      <c r="I53" s="6" t="s">
        <v>39</v>
      </c>
      <c r="J53" s="6" t="s">
        <v>232</v>
      </c>
    </row>
    <row r="54" spans="1:10" ht="12" customHeight="1">
      <c r="A54" s="110">
        <v>50</v>
      </c>
      <c r="B54" s="66" t="s">
        <v>235</v>
      </c>
      <c r="C54" s="6" t="s">
        <v>244</v>
      </c>
      <c r="D54" s="6" t="s">
        <v>248</v>
      </c>
      <c r="E54" s="7" t="s">
        <v>208</v>
      </c>
      <c r="F54" s="47" t="s">
        <v>0</v>
      </c>
      <c r="G54" s="6">
        <v>1</v>
      </c>
      <c r="H54" s="6" t="s">
        <v>89</v>
      </c>
      <c r="I54" s="6" t="s">
        <v>38</v>
      </c>
      <c r="J54" s="6" t="s">
        <v>233</v>
      </c>
    </row>
    <row r="55" spans="1:10" ht="12" customHeight="1">
      <c r="A55" s="110">
        <v>51</v>
      </c>
      <c r="B55" s="66" t="s">
        <v>294</v>
      </c>
      <c r="C55" s="6" t="s">
        <v>243</v>
      </c>
      <c r="D55" s="6" t="s">
        <v>250</v>
      </c>
      <c r="E55" s="7" t="s">
        <v>208</v>
      </c>
      <c r="F55" s="47" t="s">
        <v>0</v>
      </c>
      <c r="G55" s="6">
        <v>1</v>
      </c>
      <c r="H55" s="6" t="s">
        <v>89</v>
      </c>
      <c r="I55" s="6" t="s">
        <v>90</v>
      </c>
      <c r="J55" s="6" t="s">
        <v>232</v>
      </c>
    </row>
    <row r="56" spans="1:10" ht="12" customHeight="1">
      <c r="A56" s="110">
        <v>52</v>
      </c>
      <c r="B56" s="66" t="s">
        <v>238</v>
      </c>
      <c r="C56" s="47" t="s">
        <v>245</v>
      </c>
      <c r="D56" s="6" t="s">
        <v>251</v>
      </c>
      <c r="E56" s="47" t="s">
        <v>208</v>
      </c>
      <c r="F56" s="47" t="s">
        <v>89</v>
      </c>
      <c r="G56" s="6">
        <v>1</v>
      </c>
      <c r="H56" s="6" t="s">
        <v>89</v>
      </c>
      <c r="I56" s="6" t="s">
        <v>39</v>
      </c>
      <c r="J56" s="6" t="s">
        <v>232</v>
      </c>
    </row>
    <row r="57" spans="1:10" ht="12" customHeight="1">
      <c r="A57" s="110">
        <v>53</v>
      </c>
      <c r="B57" s="66" t="s">
        <v>238</v>
      </c>
      <c r="C57" s="6" t="s">
        <v>243</v>
      </c>
      <c r="D57" s="6" t="s">
        <v>253</v>
      </c>
      <c r="E57" s="7" t="s">
        <v>208</v>
      </c>
      <c r="F57" s="47" t="s">
        <v>0</v>
      </c>
      <c r="G57" s="6">
        <v>1</v>
      </c>
      <c r="H57" s="6" t="s">
        <v>89</v>
      </c>
      <c r="I57" s="6" t="s">
        <v>40</v>
      </c>
      <c r="J57" s="6" t="s">
        <v>232</v>
      </c>
    </row>
    <row r="58" spans="1:10" ht="12" customHeight="1">
      <c r="A58" s="110">
        <v>54</v>
      </c>
      <c r="B58" s="66" t="s">
        <v>240</v>
      </c>
      <c r="C58" s="6" t="s">
        <v>244</v>
      </c>
      <c r="D58" s="6" t="s">
        <v>249</v>
      </c>
      <c r="E58" s="7" t="s">
        <v>208</v>
      </c>
      <c r="F58" s="47" t="s">
        <v>0</v>
      </c>
      <c r="G58" s="6">
        <v>1</v>
      </c>
      <c r="H58" s="6" t="s">
        <v>89</v>
      </c>
      <c r="I58" s="6" t="s">
        <v>331</v>
      </c>
      <c r="J58" s="6" t="s">
        <v>233</v>
      </c>
    </row>
    <row r="59" spans="1:10" ht="12" customHeight="1">
      <c r="A59" s="110">
        <v>55</v>
      </c>
      <c r="B59" s="66" t="s">
        <v>50</v>
      </c>
      <c r="C59" s="6" t="s">
        <v>243</v>
      </c>
      <c r="D59" s="6" t="s">
        <v>247</v>
      </c>
      <c r="E59" s="7" t="s">
        <v>208</v>
      </c>
      <c r="F59" s="47" t="s">
        <v>0</v>
      </c>
      <c r="G59" s="6">
        <v>1</v>
      </c>
      <c r="H59" s="6" t="s">
        <v>89</v>
      </c>
      <c r="I59" s="6" t="s">
        <v>38</v>
      </c>
      <c r="J59" s="6" t="s">
        <v>329</v>
      </c>
    </row>
    <row r="60" spans="1:10" ht="12" customHeight="1">
      <c r="A60" s="110">
        <v>56</v>
      </c>
      <c r="B60" s="66" t="s">
        <v>238</v>
      </c>
      <c r="C60" s="6" t="s">
        <v>245</v>
      </c>
      <c r="D60" s="6" t="s">
        <v>248</v>
      </c>
      <c r="E60" s="7" t="s">
        <v>208</v>
      </c>
      <c r="F60" s="47" t="s">
        <v>0</v>
      </c>
      <c r="G60" s="6">
        <v>1</v>
      </c>
      <c r="H60" s="6" t="s">
        <v>89</v>
      </c>
      <c r="I60" s="6" t="s">
        <v>39</v>
      </c>
      <c r="J60" s="6" t="s">
        <v>233</v>
      </c>
    </row>
    <row r="61" spans="1:10" ht="12" customHeight="1">
      <c r="A61" s="110">
        <v>57</v>
      </c>
      <c r="B61" s="66" t="s">
        <v>237</v>
      </c>
      <c r="C61" s="6" t="s">
        <v>245</v>
      </c>
      <c r="D61" s="6" t="s">
        <v>247</v>
      </c>
      <c r="E61" s="7" t="s">
        <v>208</v>
      </c>
      <c r="F61" s="47" t="s">
        <v>0</v>
      </c>
      <c r="G61" s="6"/>
      <c r="H61" s="6"/>
      <c r="I61" s="6"/>
      <c r="J61" s="6"/>
    </row>
    <row r="62" spans="1:10" ht="12" customHeight="1">
      <c r="A62" s="110">
        <v>58</v>
      </c>
      <c r="B62" s="66" t="s">
        <v>235</v>
      </c>
      <c r="C62" s="6" t="s">
        <v>244</v>
      </c>
      <c r="D62" s="6" t="s">
        <v>247</v>
      </c>
      <c r="E62" s="7" t="s">
        <v>208</v>
      </c>
      <c r="F62" s="47" t="s">
        <v>0</v>
      </c>
      <c r="G62" s="6">
        <v>1</v>
      </c>
      <c r="H62" s="6" t="s">
        <v>0</v>
      </c>
      <c r="I62" s="6"/>
      <c r="J62" s="6"/>
    </row>
    <row r="63" spans="1:10" ht="12" customHeight="1">
      <c r="A63" s="110">
        <v>59</v>
      </c>
      <c r="B63" s="66" t="s">
        <v>235</v>
      </c>
      <c r="C63" s="6" t="s">
        <v>244</v>
      </c>
      <c r="D63" s="6" t="s">
        <v>248</v>
      </c>
      <c r="E63" s="7" t="s">
        <v>208</v>
      </c>
      <c r="F63" s="47" t="s">
        <v>0</v>
      </c>
      <c r="G63" s="6">
        <v>1</v>
      </c>
      <c r="H63" s="6" t="s">
        <v>89</v>
      </c>
      <c r="I63" s="6" t="s">
        <v>39</v>
      </c>
      <c r="J63" s="6" t="s">
        <v>329</v>
      </c>
    </row>
    <row r="64" spans="1:10" ht="12" customHeight="1">
      <c r="A64" s="110">
        <v>60</v>
      </c>
      <c r="B64" s="66" t="s">
        <v>235</v>
      </c>
      <c r="C64" s="6" t="s">
        <v>242</v>
      </c>
      <c r="D64" s="6" t="s">
        <v>248</v>
      </c>
      <c r="E64" s="7" t="s">
        <v>208</v>
      </c>
      <c r="F64" s="47" t="s">
        <v>0</v>
      </c>
      <c r="G64" s="6">
        <v>1</v>
      </c>
      <c r="H64" s="6" t="s">
        <v>0</v>
      </c>
      <c r="I64" s="6"/>
      <c r="J64" s="6"/>
    </row>
    <row r="65" spans="1:10" ht="12" customHeight="1">
      <c r="A65" s="110">
        <v>61</v>
      </c>
      <c r="B65" s="66" t="s">
        <v>235</v>
      </c>
      <c r="C65" s="6" t="s">
        <v>242</v>
      </c>
      <c r="D65" s="6" t="s">
        <v>249</v>
      </c>
      <c r="E65" s="7" t="s">
        <v>208</v>
      </c>
      <c r="F65" s="47" t="s">
        <v>89</v>
      </c>
      <c r="G65" s="6">
        <v>1</v>
      </c>
      <c r="H65" s="6" t="s">
        <v>89</v>
      </c>
      <c r="I65" s="6" t="s">
        <v>39</v>
      </c>
      <c r="J65" s="6" t="s">
        <v>232</v>
      </c>
    </row>
    <row r="66" spans="1:10" ht="12" customHeight="1">
      <c r="A66" s="110">
        <v>62</v>
      </c>
      <c r="B66" s="66" t="s">
        <v>235</v>
      </c>
      <c r="C66" s="6" t="s">
        <v>244</v>
      </c>
      <c r="D66" s="6" t="s">
        <v>247</v>
      </c>
      <c r="E66" s="7" t="s">
        <v>208</v>
      </c>
      <c r="F66" s="47" t="s">
        <v>0</v>
      </c>
      <c r="G66" s="6"/>
      <c r="H66" s="6"/>
      <c r="I66" s="6"/>
      <c r="J66" s="6"/>
    </row>
    <row r="67" spans="1:10" ht="12" customHeight="1">
      <c r="A67" s="110">
        <v>63</v>
      </c>
      <c r="B67" s="66" t="s">
        <v>235</v>
      </c>
      <c r="C67" s="6" t="s">
        <v>243</v>
      </c>
      <c r="D67" s="6" t="s">
        <v>249</v>
      </c>
      <c r="E67" s="7" t="s">
        <v>208</v>
      </c>
      <c r="F67" s="47" t="s">
        <v>0</v>
      </c>
      <c r="G67" s="6">
        <v>1</v>
      </c>
      <c r="H67" s="6" t="s">
        <v>89</v>
      </c>
      <c r="I67" s="6" t="s">
        <v>39</v>
      </c>
      <c r="J67" s="6" t="s">
        <v>233</v>
      </c>
    </row>
    <row r="68" spans="1:10" ht="12" customHeight="1">
      <c r="A68" s="110">
        <v>64</v>
      </c>
      <c r="B68" s="66" t="s">
        <v>50</v>
      </c>
      <c r="C68" s="6" t="s">
        <v>245</v>
      </c>
      <c r="D68" s="6" t="s">
        <v>90</v>
      </c>
      <c r="E68" s="7" t="s">
        <v>208</v>
      </c>
      <c r="F68" s="47" t="s">
        <v>89</v>
      </c>
      <c r="G68" s="6">
        <v>1</v>
      </c>
      <c r="H68" s="6" t="s">
        <v>89</v>
      </c>
      <c r="I68" s="6" t="s">
        <v>40</v>
      </c>
      <c r="J68" s="6" t="s">
        <v>232</v>
      </c>
    </row>
    <row r="69" spans="1:10" ht="12" customHeight="1">
      <c r="A69" s="110">
        <v>65</v>
      </c>
      <c r="B69" s="66" t="s">
        <v>235</v>
      </c>
      <c r="C69" s="6" t="s">
        <v>243</v>
      </c>
      <c r="D69" s="6" t="s">
        <v>249</v>
      </c>
      <c r="E69" s="7" t="s">
        <v>208</v>
      </c>
      <c r="F69" s="47" t="s">
        <v>89</v>
      </c>
      <c r="G69" s="6">
        <v>1</v>
      </c>
      <c r="H69" s="6" t="s">
        <v>89</v>
      </c>
      <c r="I69" s="6" t="s">
        <v>39</v>
      </c>
      <c r="J69" s="6" t="s">
        <v>233</v>
      </c>
    </row>
    <row r="70" spans="1:10" ht="12" customHeight="1">
      <c r="A70" s="110">
        <v>66</v>
      </c>
      <c r="B70" s="66" t="s">
        <v>235</v>
      </c>
      <c r="C70" s="6" t="s">
        <v>242</v>
      </c>
      <c r="D70" s="6" t="s">
        <v>250</v>
      </c>
      <c r="E70" s="7" t="s">
        <v>208</v>
      </c>
      <c r="F70" s="47" t="s">
        <v>89</v>
      </c>
      <c r="G70" s="6">
        <v>1</v>
      </c>
      <c r="H70" s="6" t="s">
        <v>89</v>
      </c>
      <c r="I70" s="6" t="s">
        <v>40</v>
      </c>
      <c r="J70" s="6" t="s">
        <v>233</v>
      </c>
    </row>
    <row r="71" spans="1:10" ht="12" customHeight="1">
      <c r="A71" s="110">
        <v>67</v>
      </c>
      <c r="B71" s="66" t="s">
        <v>235</v>
      </c>
      <c r="C71" s="6" t="s">
        <v>242</v>
      </c>
      <c r="D71" s="6" t="s">
        <v>248</v>
      </c>
      <c r="E71" s="7" t="s">
        <v>208</v>
      </c>
      <c r="F71" s="47" t="s">
        <v>0</v>
      </c>
      <c r="G71" s="6">
        <v>1</v>
      </c>
      <c r="H71" s="6" t="s">
        <v>0</v>
      </c>
      <c r="I71" s="6"/>
      <c r="J71" s="6"/>
    </row>
    <row r="72" spans="1:10" ht="12" customHeight="1">
      <c r="A72" s="110">
        <v>68</v>
      </c>
      <c r="B72" s="66" t="s">
        <v>235</v>
      </c>
      <c r="C72" s="6" t="s">
        <v>243</v>
      </c>
      <c r="D72" s="6" t="s">
        <v>251</v>
      </c>
      <c r="E72" s="7" t="s">
        <v>208</v>
      </c>
      <c r="F72" s="47" t="s">
        <v>89</v>
      </c>
      <c r="G72" s="6">
        <v>1</v>
      </c>
      <c r="H72" s="6" t="s">
        <v>89</v>
      </c>
      <c r="I72" s="6" t="s">
        <v>38</v>
      </c>
      <c r="J72" s="6" t="s">
        <v>328</v>
      </c>
    </row>
    <row r="73" spans="1:10" ht="12" customHeight="1">
      <c r="A73" s="110">
        <v>69</v>
      </c>
      <c r="B73" s="66" t="s">
        <v>235</v>
      </c>
      <c r="C73" s="6" t="s">
        <v>245</v>
      </c>
      <c r="D73" s="6" t="s">
        <v>247</v>
      </c>
      <c r="E73" s="7" t="s">
        <v>208</v>
      </c>
      <c r="F73" s="47" t="s">
        <v>0</v>
      </c>
      <c r="G73" s="6">
        <v>1</v>
      </c>
      <c r="H73" s="6" t="s">
        <v>0</v>
      </c>
      <c r="I73" s="6"/>
      <c r="J73" s="6"/>
    </row>
    <row r="74" spans="1:10" ht="12" customHeight="1">
      <c r="A74" s="110">
        <v>70</v>
      </c>
      <c r="B74" s="66" t="s">
        <v>235</v>
      </c>
      <c r="C74" s="6" t="s">
        <v>244</v>
      </c>
      <c r="D74" s="6" t="s">
        <v>248</v>
      </c>
      <c r="E74" s="7" t="s">
        <v>208</v>
      </c>
      <c r="F74" s="47" t="s">
        <v>0</v>
      </c>
      <c r="G74" s="6">
        <v>1</v>
      </c>
      <c r="H74" s="6" t="s">
        <v>89</v>
      </c>
      <c r="I74" s="6" t="s">
        <v>39</v>
      </c>
      <c r="J74" s="6" t="s">
        <v>90</v>
      </c>
    </row>
    <row r="75" spans="1:10" ht="12" customHeight="1">
      <c r="A75" s="110">
        <v>71</v>
      </c>
      <c r="B75" s="66" t="s">
        <v>235</v>
      </c>
      <c r="C75" s="6" t="s">
        <v>244</v>
      </c>
      <c r="D75" s="6" t="s">
        <v>247</v>
      </c>
      <c r="E75" s="7" t="s">
        <v>208</v>
      </c>
      <c r="F75" s="47" t="s">
        <v>0</v>
      </c>
      <c r="G75" s="6">
        <v>1</v>
      </c>
      <c r="H75" s="6" t="s">
        <v>89</v>
      </c>
      <c r="I75" s="6" t="s">
        <v>90</v>
      </c>
      <c r="J75" s="6" t="s">
        <v>233</v>
      </c>
    </row>
    <row r="76" spans="1:10" ht="12" customHeight="1">
      <c r="A76" s="110">
        <v>72</v>
      </c>
      <c r="B76" s="66" t="s">
        <v>235</v>
      </c>
      <c r="C76" s="6" t="s">
        <v>244</v>
      </c>
      <c r="D76" s="6" t="s">
        <v>248</v>
      </c>
      <c r="E76" s="7" t="s">
        <v>208</v>
      </c>
      <c r="F76" s="47" t="s">
        <v>89</v>
      </c>
      <c r="G76" s="6"/>
      <c r="H76" s="6"/>
      <c r="I76" s="6"/>
      <c r="J76" s="6"/>
    </row>
    <row r="77" spans="1:10" ht="12" customHeight="1">
      <c r="A77" s="110">
        <v>73</v>
      </c>
      <c r="B77" s="66" t="s">
        <v>235</v>
      </c>
      <c r="C77" s="6" t="s">
        <v>244</v>
      </c>
      <c r="D77" s="6" t="s">
        <v>247</v>
      </c>
      <c r="E77" s="7" t="s">
        <v>208</v>
      </c>
      <c r="F77" s="47" t="s">
        <v>0</v>
      </c>
      <c r="G77" s="6">
        <v>1</v>
      </c>
      <c r="H77" s="6" t="s">
        <v>0</v>
      </c>
      <c r="I77" s="6"/>
      <c r="J77" s="6"/>
    </row>
    <row r="78" spans="1:10" ht="12" customHeight="1">
      <c r="A78" s="110">
        <v>74</v>
      </c>
      <c r="B78" s="66" t="s">
        <v>235</v>
      </c>
      <c r="C78" s="6" t="s">
        <v>244</v>
      </c>
      <c r="D78" s="6" t="s">
        <v>248</v>
      </c>
      <c r="E78" s="7" t="s">
        <v>208</v>
      </c>
      <c r="F78" s="47" t="s">
        <v>0</v>
      </c>
      <c r="G78" s="6">
        <v>1</v>
      </c>
      <c r="H78" s="6" t="s">
        <v>0</v>
      </c>
      <c r="I78" s="6"/>
      <c r="J78" s="6"/>
    </row>
    <row r="79" spans="1:10" ht="12" customHeight="1">
      <c r="A79" s="110">
        <v>75</v>
      </c>
      <c r="B79" s="66" t="s">
        <v>235</v>
      </c>
      <c r="C79" s="6" t="s">
        <v>244</v>
      </c>
      <c r="D79" s="6" t="s">
        <v>247</v>
      </c>
      <c r="E79" s="7" t="s">
        <v>208</v>
      </c>
      <c r="F79" s="47" t="s">
        <v>0</v>
      </c>
      <c r="G79" s="6">
        <v>1</v>
      </c>
      <c r="H79" s="6" t="s">
        <v>89</v>
      </c>
      <c r="I79" s="6" t="s">
        <v>38</v>
      </c>
      <c r="J79" s="6" t="s">
        <v>232</v>
      </c>
    </row>
    <row r="80" spans="1:10" ht="12" customHeight="1">
      <c r="A80" s="110">
        <v>76</v>
      </c>
      <c r="B80" s="66" t="s">
        <v>235</v>
      </c>
      <c r="C80" s="6" t="s">
        <v>245</v>
      </c>
      <c r="D80" s="6" t="s">
        <v>247</v>
      </c>
      <c r="E80" s="7" t="s">
        <v>208</v>
      </c>
      <c r="F80" s="47" t="s">
        <v>89</v>
      </c>
      <c r="G80" s="6">
        <v>1</v>
      </c>
      <c r="H80" s="6" t="s">
        <v>89</v>
      </c>
      <c r="I80" s="6" t="s">
        <v>90</v>
      </c>
      <c r="J80" s="6" t="s">
        <v>232</v>
      </c>
    </row>
    <row r="81" spans="1:10" ht="12" customHeight="1">
      <c r="A81" s="110">
        <v>77</v>
      </c>
      <c r="B81" s="66" t="s">
        <v>235</v>
      </c>
      <c r="C81" s="6" t="s">
        <v>245</v>
      </c>
      <c r="D81" s="6" t="s">
        <v>249</v>
      </c>
      <c r="E81" s="7" t="s">
        <v>208</v>
      </c>
      <c r="F81" s="47" t="s">
        <v>0</v>
      </c>
      <c r="G81" s="6">
        <v>1</v>
      </c>
      <c r="H81" s="6" t="s">
        <v>0</v>
      </c>
      <c r="I81" s="6"/>
      <c r="J81" s="6"/>
    </row>
    <row r="82" spans="1:10" ht="12" customHeight="1">
      <c r="A82" s="110">
        <v>78</v>
      </c>
      <c r="B82" s="66" t="s">
        <v>235</v>
      </c>
      <c r="C82" s="6" t="s">
        <v>243</v>
      </c>
      <c r="D82" s="6" t="s">
        <v>249</v>
      </c>
      <c r="E82" s="7" t="s">
        <v>208</v>
      </c>
      <c r="F82" s="47" t="s">
        <v>89</v>
      </c>
      <c r="G82" s="6">
        <v>1</v>
      </c>
      <c r="H82" s="6" t="s">
        <v>89</v>
      </c>
      <c r="I82" s="6" t="s">
        <v>38</v>
      </c>
      <c r="J82" s="6" t="s">
        <v>232</v>
      </c>
    </row>
    <row r="83" spans="1:10" ht="12" customHeight="1">
      <c r="A83" s="110">
        <v>79</v>
      </c>
      <c r="B83" s="66" t="s">
        <v>235</v>
      </c>
      <c r="C83" s="6" t="s">
        <v>244</v>
      </c>
      <c r="D83" s="6" t="s">
        <v>247</v>
      </c>
      <c r="E83" s="7" t="s">
        <v>208</v>
      </c>
      <c r="F83" s="47" t="s">
        <v>0</v>
      </c>
      <c r="G83" s="6">
        <v>1</v>
      </c>
      <c r="H83" s="6" t="s">
        <v>0</v>
      </c>
      <c r="I83" s="6"/>
      <c r="J83" s="6"/>
    </row>
    <row r="84" spans="1:10" ht="12" customHeight="1">
      <c r="A84" s="110">
        <v>80</v>
      </c>
      <c r="B84" s="66" t="s">
        <v>235</v>
      </c>
      <c r="C84" s="6" t="s">
        <v>244</v>
      </c>
      <c r="D84" s="6" t="s">
        <v>247</v>
      </c>
      <c r="E84" s="7" t="s">
        <v>208</v>
      </c>
      <c r="F84" s="47" t="s">
        <v>89</v>
      </c>
      <c r="G84" s="6">
        <v>1</v>
      </c>
      <c r="H84" s="6" t="s">
        <v>89</v>
      </c>
      <c r="I84" s="6" t="s">
        <v>39</v>
      </c>
      <c r="J84" s="6" t="s">
        <v>329</v>
      </c>
    </row>
    <row r="85" spans="1:10" ht="12" customHeight="1">
      <c r="A85" s="110">
        <v>81</v>
      </c>
      <c r="B85" s="66" t="s">
        <v>50</v>
      </c>
      <c r="C85" s="6" t="s">
        <v>245</v>
      </c>
      <c r="D85" s="6" t="s">
        <v>90</v>
      </c>
      <c r="E85" s="7" t="s">
        <v>208</v>
      </c>
      <c r="F85" s="47" t="s">
        <v>89</v>
      </c>
      <c r="G85" s="6">
        <v>1</v>
      </c>
      <c r="H85" s="6" t="s">
        <v>89</v>
      </c>
      <c r="I85" s="6" t="s">
        <v>40</v>
      </c>
      <c r="J85" s="6" t="s">
        <v>232</v>
      </c>
    </row>
    <row r="86" spans="1:10" ht="12" customHeight="1">
      <c r="A86" s="110">
        <v>82</v>
      </c>
      <c r="B86" s="66" t="s">
        <v>236</v>
      </c>
      <c r="C86" s="6" t="s">
        <v>243</v>
      </c>
      <c r="D86" s="6" t="s">
        <v>248</v>
      </c>
      <c r="E86" s="7" t="s">
        <v>208</v>
      </c>
      <c r="F86" s="47" t="s">
        <v>89</v>
      </c>
      <c r="G86" s="6">
        <v>1</v>
      </c>
      <c r="H86" s="6" t="s">
        <v>89</v>
      </c>
      <c r="I86" s="6" t="s">
        <v>39</v>
      </c>
      <c r="J86" s="6" t="s">
        <v>232</v>
      </c>
    </row>
    <row r="87" spans="1:10" ht="12" customHeight="1">
      <c r="A87" s="110">
        <v>83</v>
      </c>
      <c r="B87" s="66" t="s">
        <v>236</v>
      </c>
      <c r="C87" s="6" t="s">
        <v>243</v>
      </c>
      <c r="D87" s="6" t="s">
        <v>249</v>
      </c>
      <c r="E87" s="7" t="s">
        <v>208</v>
      </c>
      <c r="F87" s="47" t="s">
        <v>89</v>
      </c>
      <c r="G87" s="6">
        <v>1</v>
      </c>
      <c r="H87" s="6" t="s">
        <v>0</v>
      </c>
      <c r="I87" s="6"/>
      <c r="J87" s="6"/>
    </row>
    <row r="88" spans="1:10" ht="12" customHeight="1">
      <c r="A88" s="110">
        <v>84</v>
      </c>
      <c r="B88" s="66" t="s">
        <v>237</v>
      </c>
      <c r="C88" s="6" t="s">
        <v>244</v>
      </c>
      <c r="D88" s="6" t="s">
        <v>251</v>
      </c>
      <c r="E88" s="7" t="s">
        <v>208</v>
      </c>
      <c r="F88" s="47" t="s">
        <v>89</v>
      </c>
      <c r="G88" s="6">
        <v>1</v>
      </c>
      <c r="H88" s="6" t="s">
        <v>90</v>
      </c>
      <c r="I88" s="6"/>
      <c r="J88" s="6"/>
    </row>
    <row r="89" spans="1:10" ht="12" customHeight="1">
      <c r="A89" s="110">
        <v>85</v>
      </c>
      <c r="B89" s="66" t="s">
        <v>236</v>
      </c>
      <c r="C89" s="6" t="s">
        <v>243</v>
      </c>
      <c r="D89" s="6" t="s">
        <v>249</v>
      </c>
      <c r="E89" s="7" t="s">
        <v>208</v>
      </c>
      <c r="F89" s="47" t="s">
        <v>0</v>
      </c>
      <c r="G89" s="6"/>
      <c r="H89" s="6"/>
      <c r="I89" s="6"/>
      <c r="J89" s="6"/>
    </row>
    <row r="90" spans="1:10" ht="12" customHeight="1">
      <c r="A90" s="110">
        <v>86</v>
      </c>
      <c r="B90" s="66" t="s">
        <v>50</v>
      </c>
      <c r="C90" s="6" t="s">
        <v>242</v>
      </c>
      <c r="D90" s="6" t="s">
        <v>247</v>
      </c>
      <c r="E90" s="7" t="s">
        <v>208</v>
      </c>
      <c r="F90" s="47" t="s">
        <v>0</v>
      </c>
      <c r="G90" s="6"/>
      <c r="H90" s="6"/>
      <c r="I90" s="6"/>
      <c r="J90" s="6"/>
    </row>
    <row r="91" spans="1:10" ht="12" customHeight="1">
      <c r="A91" s="110">
        <v>87</v>
      </c>
      <c r="B91" s="66" t="s">
        <v>50</v>
      </c>
      <c r="C91" s="6" t="s">
        <v>242</v>
      </c>
      <c r="D91" s="6" t="s">
        <v>249</v>
      </c>
      <c r="E91" s="7" t="s">
        <v>208</v>
      </c>
      <c r="F91" s="47" t="s">
        <v>89</v>
      </c>
      <c r="G91" s="6"/>
      <c r="H91" s="6"/>
      <c r="I91" s="6"/>
      <c r="J91" s="6"/>
    </row>
    <row r="92" spans="1:10" ht="12" customHeight="1">
      <c r="A92" s="110">
        <v>88</v>
      </c>
      <c r="B92" s="66" t="s">
        <v>239</v>
      </c>
      <c r="C92" s="6" t="s">
        <v>243</v>
      </c>
      <c r="D92" s="6" t="s">
        <v>247</v>
      </c>
      <c r="E92" s="7" t="s">
        <v>208</v>
      </c>
      <c r="F92" s="47" t="s">
        <v>0</v>
      </c>
      <c r="G92" s="6">
        <v>1</v>
      </c>
      <c r="H92" s="6" t="s">
        <v>0</v>
      </c>
      <c r="I92" s="6"/>
      <c r="J92" s="6"/>
    </row>
    <row r="93" spans="1:10" ht="12" customHeight="1">
      <c r="A93" s="110">
        <v>89</v>
      </c>
      <c r="B93" s="66" t="s">
        <v>239</v>
      </c>
      <c r="C93" s="6" t="s">
        <v>243</v>
      </c>
      <c r="D93" s="6" t="s">
        <v>250</v>
      </c>
      <c r="E93" s="7" t="s">
        <v>208</v>
      </c>
      <c r="F93" s="47" t="s">
        <v>89</v>
      </c>
      <c r="G93" s="6">
        <v>1</v>
      </c>
      <c r="H93" s="6" t="s">
        <v>0</v>
      </c>
      <c r="I93" s="6"/>
      <c r="J93" s="6"/>
    </row>
    <row r="94" spans="1:10" ht="12" customHeight="1">
      <c r="A94" s="110">
        <v>90</v>
      </c>
      <c r="B94" s="66" t="s">
        <v>239</v>
      </c>
      <c r="C94" s="6" t="s">
        <v>243</v>
      </c>
      <c r="D94" s="6" t="s">
        <v>249</v>
      </c>
      <c r="E94" s="7" t="s">
        <v>208</v>
      </c>
      <c r="F94" s="47" t="s">
        <v>0</v>
      </c>
      <c r="G94" s="6"/>
      <c r="H94" s="6"/>
      <c r="I94" s="6"/>
      <c r="J94" s="6"/>
    </row>
    <row r="95" spans="1:10" ht="12" customHeight="1">
      <c r="A95" s="110">
        <v>91</v>
      </c>
      <c r="B95" s="66" t="s">
        <v>239</v>
      </c>
      <c r="C95" s="6" t="s">
        <v>243</v>
      </c>
      <c r="D95" s="6" t="s">
        <v>248</v>
      </c>
      <c r="E95" s="7" t="s">
        <v>208</v>
      </c>
      <c r="F95" s="47" t="s">
        <v>89</v>
      </c>
      <c r="G95" s="6"/>
      <c r="H95" s="6"/>
      <c r="I95" s="6"/>
      <c r="J95" s="6"/>
    </row>
    <row r="96" spans="1:10" ht="12" customHeight="1">
      <c r="A96" s="110">
        <v>92</v>
      </c>
      <c r="B96" s="66" t="s">
        <v>239</v>
      </c>
      <c r="C96" s="6" t="s">
        <v>244</v>
      </c>
      <c r="D96" s="6" t="s">
        <v>247</v>
      </c>
      <c r="E96" s="7" t="s">
        <v>208</v>
      </c>
      <c r="F96" s="47" t="s">
        <v>89</v>
      </c>
      <c r="G96" s="6">
        <v>1</v>
      </c>
      <c r="H96" s="6" t="s">
        <v>0</v>
      </c>
      <c r="I96" s="6"/>
      <c r="J96" s="6"/>
    </row>
    <row r="97" spans="1:10" ht="12" customHeight="1">
      <c r="A97" s="110">
        <v>93</v>
      </c>
      <c r="B97" s="66" t="s">
        <v>294</v>
      </c>
      <c r="C97" s="6" t="s">
        <v>242</v>
      </c>
      <c r="D97" s="6" t="s">
        <v>247</v>
      </c>
      <c r="E97" s="7" t="s">
        <v>208</v>
      </c>
      <c r="F97" s="47" t="s">
        <v>89</v>
      </c>
      <c r="G97" s="6">
        <v>1</v>
      </c>
      <c r="H97" s="6" t="s">
        <v>89</v>
      </c>
      <c r="I97" s="6" t="s">
        <v>38</v>
      </c>
      <c r="J97" s="6" t="s">
        <v>232</v>
      </c>
    </row>
    <row r="98" spans="1:10" ht="12" customHeight="1">
      <c r="A98" s="110">
        <v>94</v>
      </c>
      <c r="B98" s="66" t="s">
        <v>240</v>
      </c>
      <c r="C98" s="6" t="s">
        <v>245</v>
      </c>
      <c r="D98" s="6" t="s">
        <v>250</v>
      </c>
      <c r="E98" s="7" t="s">
        <v>208</v>
      </c>
      <c r="F98" s="47" t="s">
        <v>0</v>
      </c>
      <c r="G98" s="6">
        <v>1</v>
      </c>
      <c r="H98" s="6" t="s">
        <v>0</v>
      </c>
      <c r="I98" s="6"/>
      <c r="J98" s="6"/>
    </row>
    <row r="99" spans="1:10" ht="12" customHeight="1">
      <c r="A99" s="110">
        <v>95</v>
      </c>
      <c r="B99" s="66" t="s">
        <v>240</v>
      </c>
      <c r="C99" s="6" t="s">
        <v>90</v>
      </c>
      <c r="D99" s="6" t="s">
        <v>90</v>
      </c>
      <c r="E99" s="7" t="s">
        <v>208</v>
      </c>
      <c r="F99" s="47" t="s">
        <v>90</v>
      </c>
      <c r="G99" s="6">
        <v>1</v>
      </c>
      <c r="H99" s="6" t="s">
        <v>89</v>
      </c>
      <c r="I99" s="6" t="s">
        <v>38</v>
      </c>
      <c r="J99" s="6" t="s">
        <v>233</v>
      </c>
    </row>
    <row r="100" spans="1:10" ht="12" customHeight="1">
      <c r="A100" s="110">
        <v>96</v>
      </c>
      <c r="B100" s="66" t="s">
        <v>240</v>
      </c>
      <c r="C100" s="6" t="s">
        <v>244</v>
      </c>
      <c r="D100" s="6" t="s">
        <v>249</v>
      </c>
      <c r="E100" s="7" t="s">
        <v>208</v>
      </c>
      <c r="F100" s="47" t="s">
        <v>0</v>
      </c>
      <c r="G100" s="6">
        <v>1</v>
      </c>
      <c r="H100" s="6" t="s">
        <v>89</v>
      </c>
      <c r="I100" s="6" t="s">
        <v>38</v>
      </c>
      <c r="J100" s="6" t="s">
        <v>232</v>
      </c>
    </row>
    <row r="101" spans="1:10" ht="12" customHeight="1">
      <c r="A101" s="110">
        <v>97</v>
      </c>
      <c r="B101" s="66" t="s">
        <v>240</v>
      </c>
      <c r="C101" s="6" t="s">
        <v>244</v>
      </c>
      <c r="D101" s="6" t="s">
        <v>247</v>
      </c>
      <c r="E101" s="7" t="s">
        <v>208</v>
      </c>
      <c r="F101" s="47" t="s">
        <v>0</v>
      </c>
      <c r="G101" s="6">
        <v>1</v>
      </c>
      <c r="H101" s="6" t="s">
        <v>0</v>
      </c>
      <c r="I101" s="6"/>
      <c r="J101" s="6"/>
    </row>
    <row r="102" spans="1:10" ht="12" customHeight="1">
      <c r="A102" s="110">
        <v>98</v>
      </c>
      <c r="B102" s="66" t="s">
        <v>240</v>
      </c>
      <c r="C102" s="6" t="s">
        <v>90</v>
      </c>
      <c r="D102" s="6" t="s">
        <v>247</v>
      </c>
      <c r="E102" s="7" t="s">
        <v>208</v>
      </c>
      <c r="F102" s="47" t="s">
        <v>0</v>
      </c>
      <c r="G102" s="6"/>
      <c r="H102" s="6"/>
      <c r="I102" s="6"/>
      <c r="J102" s="6"/>
    </row>
    <row r="103" spans="1:10" ht="12" customHeight="1">
      <c r="A103" s="110">
        <v>99</v>
      </c>
      <c r="B103" s="66" t="s">
        <v>240</v>
      </c>
      <c r="C103" s="6" t="s">
        <v>90</v>
      </c>
      <c r="D103" s="6" t="s">
        <v>247</v>
      </c>
      <c r="E103" s="7" t="s">
        <v>208</v>
      </c>
      <c r="F103" s="47" t="s">
        <v>89</v>
      </c>
      <c r="G103" s="6">
        <v>1</v>
      </c>
      <c r="H103" s="6" t="s">
        <v>89</v>
      </c>
      <c r="I103" s="6" t="s">
        <v>39</v>
      </c>
      <c r="J103" s="6" t="s">
        <v>233</v>
      </c>
    </row>
    <row r="104" spans="1:10" ht="12" customHeight="1">
      <c r="A104" s="110">
        <v>100</v>
      </c>
      <c r="B104" s="66" t="s">
        <v>240</v>
      </c>
      <c r="C104" s="6" t="s">
        <v>244</v>
      </c>
      <c r="D104" s="6" t="s">
        <v>249</v>
      </c>
      <c r="E104" s="7" t="s">
        <v>208</v>
      </c>
      <c r="F104" s="47" t="s">
        <v>89</v>
      </c>
      <c r="G104" s="6">
        <v>1</v>
      </c>
      <c r="H104" s="6" t="s">
        <v>89</v>
      </c>
      <c r="I104" s="6" t="s">
        <v>90</v>
      </c>
      <c r="J104" s="6" t="s">
        <v>90</v>
      </c>
    </row>
    <row r="105" spans="1:10" ht="12" customHeight="1">
      <c r="A105" s="110">
        <v>101</v>
      </c>
      <c r="B105" s="66" t="s">
        <v>294</v>
      </c>
      <c r="C105" s="47" t="s">
        <v>243</v>
      </c>
      <c r="D105" s="6" t="s">
        <v>249</v>
      </c>
      <c r="E105" s="47" t="s">
        <v>208</v>
      </c>
      <c r="F105" s="47" t="s">
        <v>89</v>
      </c>
      <c r="G105" s="6"/>
      <c r="H105" s="6"/>
      <c r="I105" s="6"/>
      <c r="J105" s="6"/>
    </row>
    <row r="106" spans="1:10" ht="12" customHeight="1">
      <c r="A106" s="110">
        <v>102</v>
      </c>
      <c r="B106" s="66" t="s">
        <v>240</v>
      </c>
      <c r="C106" s="6" t="s">
        <v>244</v>
      </c>
      <c r="D106" s="6" t="s">
        <v>250</v>
      </c>
      <c r="E106" s="7" t="s">
        <v>208</v>
      </c>
      <c r="F106" s="47" t="s">
        <v>89</v>
      </c>
      <c r="G106" s="6">
        <v>1</v>
      </c>
      <c r="H106" s="6" t="s">
        <v>0</v>
      </c>
      <c r="I106" s="6"/>
      <c r="J106" s="6"/>
    </row>
    <row r="107" spans="1:10" ht="12" customHeight="1">
      <c r="A107" s="110">
        <v>103</v>
      </c>
      <c r="B107" s="66" t="s">
        <v>293</v>
      </c>
      <c r="C107" s="6" t="s">
        <v>244</v>
      </c>
      <c r="D107" s="6" t="s">
        <v>247</v>
      </c>
      <c r="E107" s="7" t="s">
        <v>208</v>
      </c>
      <c r="F107" s="47" t="s">
        <v>0</v>
      </c>
      <c r="G107" s="6">
        <v>1</v>
      </c>
      <c r="H107" s="6" t="s">
        <v>89</v>
      </c>
      <c r="I107" s="6" t="s">
        <v>38</v>
      </c>
      <c r="J107" s="6" t="s">
        <v>328</v>
      </c>
    </row>
    <row r="108" spans="1:10" ht="12" customHeight="1">
      <c r="A108" s="110">
        <v>104</v>
      </c>
      <c r="B108" s="66" t="s">
        <v>240</v>
      </c>
      <c r="C108" s="6" t="s">
        <v>244</v>
      </c>
      <c r="D108" s="6" t="s">
        <v>250</v>
      </c>
      <c r="E108" s="7" t="s">
        <v>208</v>
      </c>
      <c r="F108" s="47" t="s">
        <v>89</v>
      </c>
      <c r="G108" s="6">
        <v>1</v>
      </c>
      <c r="H108" s="6" t="s">
        <v>0</v>
      </c>
      <c r="I108" s="6"/>
      <c r="J108" s="6"/>
    </row>
    <row r="109" spans="1:10" ht="12" customHeight="1">
      <c r="A109" s="110">
        <v>105</v>
      </c>
      <c r="B109" s="66" t="s">
        <v>240</v>
      </c>
      <c r="C109" s="6" t="s">
        <v>244</v>
      </c>
      <c r="D109" s="6" t="s">
        <v>249</v>
      </c>
      <c r="E109" s="7" t="s">
        <v>208</v>
      </c>
      <c r="F109" s="47" t="s">
        <v>0</v>
      </c>
      <c r="G109" s="6">
        <v>1</v>
      </c>
      <c r="H109" s="6" t="s">
        <v>89</v>
      </c>
      <c r="I109" s="6" t="s">
        <v>90</v>
      </c>
      <c r="J109" s="6" t="s">
        <v>90</v>
      </c>
    </row>
    <row r="110" spans="1:10" ht="12" customHeight="1">
      <c r="A110" s="110">
        <v>106</v>
      </c>
      <c r="B110" s="66" t="s">
        <v>293</v>
      </c>
      <c r="C110" s="6" t="s">
        <v>243</v>
      </c>
      <c r="D110" s="6" t="s">
        <v>248</v>
      </c>
      <c r="E110" s="7" t="s">
        <v>208</v>
      </c>
      <c r="F110" s="47" t="s">
        <v>0</v>
      </c>
      <c r="G110" s="6">
        <v>1</v>
      </c>
      <c r="H110" s="6" t="s">
        <v>0</v>
      </c>
      <c r="I110" s="6"/>
      <c r="J110" s="6"/>
    </row>
    <row r="111" spans="1:10" ht="12" customHeight="1">
      <c r="A111" s="110">
        <v>107</v>
      </c>
      <c r="B111" s="66" t="s">
        <v>240</v>
      </c>
      <c r="C111" s="6" t="s">
        <v>244</v>
      </c>
      <c r="D111" s="6" t="s">
        <v>250</v>
      </c>
      <c r="E111" s="7" t="s">
        <v>208</v>
      </c>
      <c r="F111" s="47" t="s">
        <v>0</v>
      </c>
      <c r="G111" s="6">
        <v>1</v>
      </c>
      <c r="H111" s="6" t="s">
        <v>0</v>
      </c>
      <c r="I111" s="6"/>
      <c r="J111" s="6"/>
    </row>
    <row r="112" spans="1:10" ht="12" customHeight="1">
      <c r="A112" s="110">
        <v>108</v>
      </c>
      <c r="B112" s="66" t="s">
        <v>238</v>
      </c>
      <c r="C112" s="6" t="s">
        <v>244</v>
      </c>
      <c r="D112" s="6" t="s">
        <v>248</v>
      </c>
      <c r="E112" s="7" t="s">
        <v>209</v>
      </c>
      <c r="F112" s="47" t="s">
        <v>89</v>
      </c>
      <c r="G112" s="6">
        <v>1</v>
      </c>
      <c r="H112" s="6" t="s">
        <v>0</v>
      </c>
      <c r="I112" s="6"/>
      <c r="J112" s="6"/>
    </row>
    <row r="113" spans="1:10" ht="12" customHeight="1">
      <c r="A113" s="110">
        <v>109</v>
      </c>
      <c r="B113" s="66" t="s">
        <v>238</v>
      </c>
      <c r="C113" s="6" t="s">
        <v>244</v>
      </c>
      <c r="D113" s="6" t="s">
        <v>247</v>
      </c>
      <c r="E113" s="7" t="s">
        <v>209</v>
      </c>
      <c r="F113" s="47" t="s">
        <v>0</v>
      </c>
      <c r="G113" s="6">
        <v>1</v>
      </c>
      <c r="H113" s="6" t="s">
        <v>89</v>
      </c>
      <c r="I113" s="6" t="s">
        <v>38</v>
      </c>
      <c r="J113" s="6" t="s">
        <v>232</v>
      </c>
    </row>
    <row r="114" spans="1:10" ht="12" customHeight="1">
      <c r="A114" s="110">
        <v>110</v>
      </c>
      <c r="B114" s="66" t="s">
        <v>238</v>
      </c>
      <c r="C114" s="6" t="s">
        <v>245</v>
      </c>
      <c r="D114" s="6" t="s">
        <v>249</v>
      </c>
      <c r="E114" s="7" t="s">
        <v>209</v>
      </c>
      <c r="F114" s="47" t="s">
        <v>90</v>
      </c>
      <c r="G114" s="6">
        <v>1</v>
      </c>
      <c r="H114" s="6" t="s">
        <v>89</v>
      </c>
      <c r="I114" s="6" t="s">
        <v>38</v>
      </c>
      <c r="J114" s="6" t="s">
        <v>233</v>
      </c>
    </row>
    <row r="115" spans="1:10" ht="12" customHeight="1">
      <c r="A115" s="110">
        <v>111</v>
      </c>
      <c r="B115" s="66" t="s">
        <v>238</v>
      </c>
      <c r="C115" s="6" t="s">
        <v>243</v>
      </c>
      <c r="D115" s="6" t="s">
        <v>248</v>
      </c>
      <c r="E115" s="7" t="s">
        <v>209</v>
      </c>
      <c r="F115" s="47" t="s">
        <v>0</v>
      </c>
      <c r="G115" s="6"/>
      <c r="H115" s="6"/>
      <c r="I115" s="6"/>
      <c r="J115" s="6"/>
    </row>
    <row r="116" spans="1:10" ht="12" customHeight="1">
      <c r="A116" s="110">
        <v>112</v>
      </c>
      <c r="B116" s="66" t="s">
        <v>238</v>
      </c>
      <c r="C116" s="6" t="s">
        <v>243</v>
      </c>
      <c r="D116" s="6" t="s">
        <v>248</v>
      </c>
      <c r="E116" s="7" t="s">
        <v>209</v>
      </c>
      <c r="F116" s="47" t="s">
        <v>0</v>
      </c>
      <c r="G116" s="6">
        <v>1</v>
      </c>
      <c r="H116" s="6" t="s">
        <v>89</v>
      </c>
      <c r="I116" s="6" t="s">
        <v>39</v>
      </c>
      <c r="J116" s="6" t="s">
        <v>232</v>
      </c>
    </row>
    <row r="117" spans="1:10" ht="12" customHeight="1">
      <c r="A117" s="110">
        <v>113</v>
      </c>
      <c r="B117" s="66" t="s">
        <v>238</v>
      </c>
      <c r="C117" s="6" t="s">
        <v>90</v>
      </c>
      <c r="D117" s="6" t="s">
        <v>247</v>
      </c>
      <c r="E117" s="7" t="s">
        <v>209</v>
      </c>
      <c r="F117" s="47" t="s">
        <v>0</v>
      </c>
      <c r="G117" s="6">
        <v>1</v>
      </c>
      <c r="H117" s="6" t="s">
        <v>0</v>
      </c>
      <c r="I117" s="6"/>
      <c r="J117" s="6"/>
    </row>
    <row r="118" spans="1:10" ht="12" customHeight="1">
      <c r="A118" s="110">
        <v>114</v>
      </c>
      <c r="B118" s="66" t="s">
        <v>294</v>
      </c>
      <c r="C118" s="6" t="s">
        <v>243</v>
      </c>
      <c r="D118" s="6" t="s">
        <v>247</v>
      </c>
      <c r="E118" s="7" t="s">
        <v>209</v>
      </c>
      <c r="F118" s="47" t="s">
        <v>89</v>
      </c>
      <c r="G118" s="6">
        <v>1</v>
      </c>
      <c r="H118" s="6" t="s">
        <v>89</v>
      </c>
      <c r="I118" s="6" t="s">
        <v>90</v>
      </c>
      <c r="J118" s="6" t="s">
        <v>232</v>
      </c>
    </row>
    <row r="119" spans="1:10" ht="12" customHeight="1">
      <c r="A119" s="110">
        <v>115</v>
      </c>
      <c r="B119" s="66" t="s">
        <v>239</v>
      </c>
      <c r="C119" s="6" t="s">
        <v>243</v>
      </c>
      <c r="D119" s="6" t="s">
        <v>248</v>
      </c>
      <c r="E119" s="7" t="s">
        <v>209</v>
      </c>
      <c r="F119" s="47" t="s">
        <v>0</v>
      </c>
      <c r="G119" s="6">
        <v>1</v>
      </c>
      <c r="H119" s="6" t="s">
        <v>0</v>
      </c>
      <c r="I119" s="6"/>
      <c r="J119" s="6"/>
    </row>
    <row r="120" spans="1:10" ht="12" customHeight="1">
      <c r="A120" s="110">
        <v>116</v>
      </c>
      <c r="B120" s="66" t="s">
        <v>239</v>
      </c>
      <c r="C120" s="6" t="s">
        <v>243</v>
      </c>
      <c r="D120" s="6" t="s">
        <v>252</v>
      </c>
      <c r="E120" s="7" t="s">
        <v>209</v>
      </c>
      <c r="F120" s="47" t="s">
        <v>0</v>
      </c>
      <c r="G120" s="6"/>
      <c r="H120" s="6"/>
      <c r="I120" s="6"/>
      <c r="J120" s="6"/>
    </row>
    <row r="121" spans="1:10" ht="12" customHeight="1">
      <c r="A121" s="110">
        <v>117</v>
      </c>
      <c r="B121" s="66" t="s">
        <v>235</v>
      </c>
      <c r="C121" s="6" t="s">
        <v>243</v>
      </c>
      <c r="D121" s="6" t="s">
        <v>248</v>
      </c>
      <c r="E121" s="7" t="s">
        <v>209</v>
      </c>
      <c r="F121" s="47" t="s">
        <v>89</v>
      </c>
      <c r="G121" s="6"/>
      <c r="H121" s="6"/>
      <c r="I121" s="6"/>
      <c r="J121" s="6"/>
    </row>
    <row r="122" spans="1:10" ht="12" customHeight="1">
      <c r="A122" s="110">
        <v>118</v>
      </c>
      <c r="B122" s="66" t="s">
        <v>235</v>
      </c>
      <c r="C122" s="47" t="s">
        <v>243</v>
      </c>
      <c r="D122" s="6" t="s">
        <v>250</v>
      </c>
      <c r="E122" s="47" t="s">
        <v>209</v>
      </c>
      <c r="F122" s="47" t="s">
        <v>0</v>
      </c>
      <c r="G122" s="6">
        <v>1</v>
      </c>
      <c r="H122" s="6" t="s">
        <v>0</v>
      </c>
      <c r="I122" s="6"/>
      <c r="J122" s="6"/>
    </row>
    <row r="123" spans="1:10" ht="12" customHeight="1">
      <c r="A123" s="110">
        <v>119</v>
      </c>
      <c r="B123" s="66" t="s">
        <v>237</v>
      </c>
      <c r="C123" s="6" t="s">
        <v>244</v>
      </c>
      <c r="D123" s="6" t="s">
        <v>253</v>
      </c>
      <c r="E123" s="7" t="s">
        <v>209</v>
      </c>
      <c r="F123" s="47" t="s">
        <v>89</v>
      </c>
      <c r="G123" s="6">
        <v>1</v>
      </c>
      <c r="H123" s="6" t="s">
        <v>89</v>
      </c>
      <c r="I123" s="6" t="s">
        <v>39</v>
      </c>
      <c r="J123" s="6" t="s">
        <v>232</v>
      </c>
    </row>
    <row r="124" spans="1:10" ht="12" customHeight="1">
      <c r="A124" s="110">
        <v>120</v>
      </c>
      <c r="B124" s="66" t="s">
        <v>239</v>
      </c>
      <c r="C124" s="6" t="s">
        <v>243</v>
      </c>
      <c r="D124" s="6" t="s">
        <v>250</v>
      </c>
      <c r="E124" s="7" t="s">
        <v>209</v>
      </c>
      <c r="F124" s="47" t="s">
        <v>89</v>
      </c>
      <c r="G124" s="6"/>
      <c r="H124" s="6"/>
      <c r="I124" s="6"/>
      <c r="J124" s="6"/>
    </row>
    <row r="125" spans="1:10" ht="12" customHeight="1">
      <c r="A125" s="110">
        <v>121</v>
      </c>
      <c r="B125" s="66" t="s">
        <v>294</v>
      </c>
      <c r="C125" s="6" t="s">
        <v>242</v>
      </c>
      <c r="D125" s="6" t="s">
        <v>248</v>
      </c>
      <c r="E125" s="7" t="s">
        <v>209</v>
      </c>
      <c r="F125" s="47" t="s">
        <v>89</v>
      </c>
      <c r="G125" s="6"/>
      <c r="H125" s="6"/>
      <c r="I125" s="6"/>
      <c r="J125" s="6"/>
    </row>
    <row r="126" spans="1:10" ht="12" customHeight="1">
      <c r="A126" s="110">
        <v>122</v>
      </c>
      <c r="B126" s="66" t="s">
        <v>240</v>
      </c>
      <c r="C126" s="6" t="s">
        <v>244</v>
      </c>
      <c r="D126" s="6" t="s">
        <v>249</v>
      </c>
      <c r="E126" s="7" t="s">
        <v>209</v>
      </c>
      <c r="F126" s="47" t="s">
        <v>0</v>
      </c>
      <c r="G126" s="6">
        <v>1</v>
      </c>
      <c r="H126" s="6" t="s">
        <v>89</v>
      </c>
      <c r="I126" s="6" t="s">
        <v>90</v>
      </c>
      <c r="J126" s="6" t="s">
        <v>329</v>
      </c>
    </row>
    <row r="127" spans="1:10" ht="12" customHeight="1">
      <c r="A127" s="110">
        <v>123</v>
      </c>
      <c r="B127" s="66" t="s">
        <v>240</v>
      </c>
      <c r="C127" s="6" t="s">
        <v>244</v>
      </c>
      <c r="D127" s="6" t="s">
        <v>249</v>
      </c>
      <c r="E127" s="7" t="s">
        <v>209</v>
      </c>
      <c r="F127" s="47" t="s">
        <v>0</v>
      </c>
      <c r="G127" s="6">
        <v>1</v>
      </c>
      <c r="H127" s="6" t="s">
        <v>89</v>
      </c>
      <c r="I127" s="6" t="s">
        <v>90</v>
      </c>
      <c r="J127" s="6" t="s">
        <v>329</v>
      </c>
    </row>
    <row r="128" spans="1:10" ht="12" customHeight="1">
      <c r="A128" s="110">
        <v>124</v>
      </c>
      <c r="B128" s="66" t="s">
        <v>240</v>
      </c>
      <c r="C128" s="6" t="s">
        <v>244</v>
      </c>
      <c r="D128" s="6" t="s">
        <v>250</v>
      </c>
      <c r="E128" s="7" t="s">
        <v>209</v>
      </c>
      <c r="F128" s="47" t="s">
        <v>89</v>
      </c>
      <c r="G128" s="6">
        <v>1</v>
      </c>
      <c r="H128" s="6" t="s">
        <v>89</v>
      </c>
      <c r="I128" s="6" t="s">
        <v>90</v>
      </c>
      <c r="J128" s="6" t="s">
        <v>233</v>
      </c>
    </row>
    <row r="129" spans="1:10" ht="12" customHeight="1">
      <c r="A129" s="110">
        <v>125</v>
      </c>
      <c r="B129" s="66" t="s">
        <v>240</v>
      </c>
      <c r="C129" s="6" t="s">
        <v>90</v>
      </c>
      <c r="D129" s="6" t="s">
        <v>248</v>
      </c>
      <c r="E129" s="7" t="s">
        <v>209</v>
      </c>
      <c r="F129" s="47" t="s">
        <v>0</v>
      </c>
      <c r="G129" s="6">
        <v>1</v>
      </c>
      <c r="H129" s="6" t="s">
        <v>0</v>
      </c>
      <c r="I129" s="6"/>
      <c r="J129" s="6"/>
    </row>
    <row r="130" spans="1:10" ht="12" customHeight="1">
      <c r="A130" s="110">
        <v>126</v>
      </c>
      <c r="B130" s="66" t="s">
        <v>239</v>
      </c>
      <c r="C130" s="6" t="s">
        <v>243</v>
      </c>
      <c r="D130" s="6" t="s">
        <v>248</v>
      </c>
      <c r="E130" s="7" t="s">
        <v>209</v>
      </c>
      <c r="F130" s="47" t="s">
        <v>0</v>
      </c>
      <c r="G130" s="6"/>
      <c r="H130" s="6"/>
      <c r="I130" s="6"/>
      <c r="J130" s="6"/>
    </row>
    <row r="131" spans="1:10" ht="12" customHeight="1">
      <c r="A131" s="110">
        <v>127</v>
      </c>
      <c r="B131" s="66" t="s">
        <v>240</v>
      </c>
      <c r="C131" s="6" t="s">
        <v>242</v>
      </c>
      <c r="D131" s="6" t="s">
        <v>249</v>
      </c>
      <c r="E131" s="7" t="s">
        <v>209</v>
      </c>
      <c r="F131" s="47" t="s">
        <v>0</v>
      </c>
      <c r="G131" s="6"/>
      <c r="H131" s="6"/>
      <c r="I131" s="6"/>
      <c r="J131" s="6"/>
    </row>
    <row r="132" spans="1:10" ht="12" customHeight="1">
      <c r="A132" s="110">
        <v>128</v>
      </c>
      <c r="B132" s="66" t="s">
        <v>239</v>
      </c>
      <c r="C132" s="47" t="s">
        <v>243</v>
      </c>
      <c r="D132" s="6" t="s">
        <v>247</v>
      </c>
      <c r="E132" s="47" t="s">
        <v>209</v>
      </c>
      <c r="F132" s="47" t="s">
        <v>0</v>
      </c>
      <c r="G132" s="6"/>
      <c r="H132" s="6"/>
      <c r="I132" s="6"/>
      <c r="J132" s="6"/>
    </row>
    <row r="133" spans="1:10" ht="12" customHeight="1">
      <c r="A133" s="110">
        <v>129</v>
      </c>
      <c r="B133" s="66" t="s">
        <v>239</v>
      </c>
      <c r="C133" s="47" t="s">
        <v>243</v>
      </c>
      <c r="D133" s="6" t="s">
        <v>250</v>
      </c>
      <c r="E133" s="47" t="s">
        <v>209</v>
      </c>
      <c r="F133" s="47" t="s">
        <v>89</v>
      </c>
      <c r="G133" s="6">
        <v>1</v>
      </c>
      <c r="H133" s="6" t="s">
        <v>0</v>
      </c>
      <c r="I133" s="6"/>
      <c r="J133" s="6"/>
    </row>
    <row r="134" spans="1:10" ht="12" customHeight="1">
      <c r="A134" s="110">
        <v>130</v>
      </c>
      <c r="B134" s="66" t="s">
        <v>239</v>
      </c>
      <c r="C134" s="6" t="s">
        <v>243</v>
      </c>
      <c r="D134" s="6" t="s">
        <v>251</v>
      </c>
      <c r="E134" s="7" t="s">
        <v>209</v>
      </c>
      <c r="F134" s="47" t="s">
        <v>89</v>
      </c>
      <c r="G134" s="6">
        <v>1</v>
      </c>
      <c r="H134" s="6" t="s">
        <v>0</v>
      </c>
      <c r="I134" s="6"/>
      <c r="J134" s="6"/>
    </row>
    <row r="135" spans="1:10" ht="12" customHeight="1">
      <c r="A135" s="110">
        <v>131</v>
      </c>
      <c r="B135" s="66" t="s">
        <v>240</v>
      </c>
      <c r="C135" s="6" t="s">
        <v>244</v>
      </c>
      <c r="D135" s="6" t="s">
        <v>90</v>
      </c>
      <c r="E135" s="7" t="s">
        <v>208</v>
      </c>
      <c r="F135" s="47" t="s">
        <v>0</v>
      </c>
      <c r="G135" s="6">
        <v>1</v>
      </c>
      <c r="H135" s="6" t="s">
        <v>0</v>
      </c>
      <c r="I135" s="6"/>
      <c r="J135" s="6"/>
    </row>
    <row r="136" spans="1:10" ht="12" customHeight="1">
      <c r="A136" s="110">
        <v>132</v>
      </c>
      <c r="B136" s="66" t="s">
        <v>235</v>
      </c>
      <c r="C136" s="6" t="s">
        <v>244</v>
      </c>
      <c r="D136" s="6" t="s">
        <v>249</v>
      </c>
      <c r="E136" s="7" t="s">
        <v>207</v>
      </c>
      <c r="F136" s="47" t="s">
        <v>0</v>
      </c>
      <c r="G136" s="6">
        <v>1</v>
      </c>
      <c r="H136" s="6" t="s">
        <v>0</v>
      </c>
      <c r="I136" s="6"/>
      <c r="J136" s="6"/>
    </row>
    <row r="137" spans="1:10" ht="12" customHeight="1">
      <c r="A137" s="110">
        <v>133</v>
      </c>
      <c r="B137" s="66" t="s">
        <v>240</v>
      </c>
      <c r="C137" s="47" t="s">
        <v>244</v>
      </c>
      <c r="D137" s="6" t="s">
        <v>251</v>
      </c>
      <c r="E137" s="47" t="s">
        <v>208</v>
      </c>
      <c r="F137" s="47" t="s">
        <v>89</v>
      </c>
      <c r="G137" s="6">
        <v>1</v>
      </c>
      <c r="H137" s="6" t="s">
        <v>89</v>
      </c>
      <c r="I137" s="6" t="s">
        <v>90</v>
      </c>
      <c r="J137" s="6" t="s">
        <v>90</v>
      </c>
    </row>
    <row r="138" spans="1:10" ht="12" customHeight="1">
      <c r="A138" s="110">
        <v>134</v>
      </c>
      <c r="B138" s="66" t="s">
        <v>235</v>
      </c>
      <c r="C138" s="6" t="s">
        <v>244</v>
      </c>
      <c r="D138" s="6" t="s">
        <v>248</v>
      </c>
      <c r="E138" s="7" t="s">
        <v>207</v>
      </c>
      <c r="F138" s="47" t="s">
        <v>89</v>
      </c>
      <c r="G138" s="6">
        <v>1</v>
      </c>
      <c r="H138" s="6" t="s">
        <v>0</v>
      </c>
      <c r="I138" s="6"/>
      <c r="J138" s="6"/>
    </row>
    <row r="139" spans="1:10" ht="12" customHeight="1">
      <c r="A139" s="110">
        <v>135</v>
      </c>
      <c r="B139" s="66" t="s">
        <v>235</v>
      </c>
      <c r="C139" s="6" t="s">
        <v>90</v>
      </c>
      <c r="D139" s="6" t="s">
        <v>249</v>
      </c>
      <c r="E139" s="7" t="s">
        <v>207</v>
      </c>
      <c r="F139" s="47" t="s">
        <v>0</v>
      </c>
      <c r="G139" s="6"/>
      <c r="H139" s="6"/>
      <c r="I139" s="6"/>
      <c r="J139" s="6"/>
    </row>
    <row r="140" spans="1:10" ht="12" customHeight="1">
      <c r="A140" s="110">
        <v>136</v>
      </c>
      <c r="B140" s="66" t="s">
        <v>293</v>
      </c>
      <c r="C140" s="47" t="s">
        <v>244</v>
      </c>
      <c r="D140" s="6" t="s">
        <v>248</v>
      </c>
      <c r="E140" s="47" t="s">
        <v>207</v>
      </c>
      <c r="F140" s="47" t="s">
        <v>89</v>
      </c>
      <c r="G140" s="6">
        <v>1</v>
      </c>
      <c r="H140" s="6" t="s">
        <v>89</v>
      </c>
      <c r="I140" s="6" t="s">
        <v>38</v>
      </c>
      <c r="J140" s="6" t="s">
        <v>90</v>
      </c>
    </row>
    <row r="141" spans="1:10" ht="12" customHeight="1">
      <c r="A141" s="110">
        <v>137</v>
      </c>
      <c r="B141" s="66" t="s">
        <v>293</v>
      </c>
      <c r="C141" s="6" t="s">
        <v>244</v>
      </c>
      <c r="D141" s="6" t="s">
        <v>248</v>
      </c>
      <c r="E141" s="7" t="s">
        <v>208</v>
      </c>
      <c r="F141" s="47" t="s">
        <v>0</v>
      </c>
      <c r="G141" s="6"/>
      <c r="H141" s="6"/>
      <c r="I141" s="6"/>
      <c r="J141" s="6"/>
    </row>
    <row r="142" spans="1:10" ht="12" customHeight="1">
      <c r="A142" s="110">
        <v>138</v>
      </c>
      <c r="B142" s="66" t="s">
        <v>240</v>
      </c>
      <c r="C142" s="6" t="s">
        <v>244</v>
      </c>
      <c r="D142" s="6" t="s">
        <v>250</v>
      </c>
      <c r="E142" s="7" t="s">
        <v>209</v>
      </c>
      <c r="F142" s="47" t="s">
        <v>89</v>
      </c>
      <c r="G142" s="6">
        <v>1</v>
      </c>
      <c r="H142" s="6" t="s">
        <v>0</v>
      </c>
      <c r="I142" s="6"/>
      <c r="J142" s="6"/>
    </row>
    <row r="143" spans="1:10" ht="12" customHeight="1">
      <c r="A143" s="110">
        <v>139</v>
      </c>
      <c r="B143" s="66" t="s">
        <v>235</v>
      </c>
      <c r="C143" s="6" t="s">
        <v>244</v>
      </c>
      <c r="D143" s="6" t="s">
        <v>248</v>
      </c>
      <c r="E143" s="7" t="s">
        <v>209</v>
      </c>
      <c r="F143" s="47" t="s">
        <v>89</v>
      </c>
      <c r="G143" s="6">
        <v>1</v>
      </c>
      <c r="H143" s="6" t="s">
        <v>0</v>
      </c>
      <c r="I143" s="6"/>
      <c r="J143" s="6"/>
    </row>
    <row r="144" spans="1:10" ht="12" customHeight="1">
      <c r="A144" s="110">
        <v>140</v>
      </c>
      <c r="B144" s="66" t="s">
        <v>235</v>
      </c>
      <c r="C144" s="6" t="s">
        <v>244</v>
      </c>
      <c r="D144" s="6" t="s">
        <v>249</v>
      </c>
      <c r="E144" s="7" t="s">
        <v>207</v>
      </c>
      <c r="F144" s="47" t="s">
        <v>0</v>
      </c>
      <c r="G144" s="6">
        <v>1</v>
      </c>
      <c r="H144" s="6" t="s">
        <v>0</v>
      </c>
      <c r="I144" s="6"/>
      <c r="J144" s="6"/>
    </row>
    <row r="145" spans="1:10" ht="12" customHeight="1">
      <c r="A145" s="110">
        <v>141</v>
      </c>
      <c r="B145" s="66" t="s">
        <v>293</v>
      </c>
      <c r="C145" s="6" t="s">
        <v>244</v>
      </c>
      <c r="D145" s="6" t="s">
        <v>250</v>
      </c>
      <c r="E145" s="7" t="s">
        <v>208</v>
      </c>
      <c r="F145" s="47" t="s">
        <v>0</v>
      </c>
      <c r="G145" s="6">
        <v>1</v>
      </c>
      <c r="H145" s="6" t="s">
        <v>89</v>
      </c>
      <c r="I145" s="6" t="s">
        <v>39</v>
      </c>
      <c r="J145" s="6" t="s">
        <v>90</v>
      </c>
    </row>
    <row r="146" spans="1:10" ht="12" customHeight="1">
      <c r="A146" s="110">
        <v>142</v>
      </c>
      <c r="B146" s="66" t="s">
        <v>293</v>
      </c>
      <c r="C146" s="6" t="s">
        <v>244</v>
      </c>
      <c r="D146" s="6" t="s">
        <v>248</v>
      </c>
      <c r="E146" s="7" t="s">
        <v>208</v>
      </c>
      <c r="F146" s="47" t="s">
        <v>89</v>
      </c>
      <c r="G146" s="6">
        <v>1</v>
      </c>
      <c r="H146" s="6" t="s">
        <v>0</v>
      </c>
      <c r="I146" s="6"/>
      <c r="J146" s="6"/>
    </row>
    <row r="147" spans="1:10" ht="12" customHeight="1">
      <c r="A147" s="110">
        <v>143</v>
      </c>
      <c r="B147" s="66" t="s">
        <v>293</v>
      </c>
      <c r="C147" s="6" t="s">
        <v>244</v>
      </c>
      <c r="D147" s="6" t="s">
        <v>250</v>
      </c>
      <c r="E147" s="7" t="s">
        <v>208</v>
      </c>
      <c r="F147" s="47" t="s">
        <v>89</v>
      </c>
      <c r="G147" s="6">
        <v>1</v>
      </c>
      <c r="H147" s="6" t="s">
        <v>89</v>
      </c>
      <c r="I147" s="6" t="s">
        <v>38</v>
      </c>
      <c r="J147" s="6" t="s">
        <v>328</v>
      </c>
    </row>
    <row r="148" spans="1:10" ht="12" customHeight="1">
      <c r="A148" s="110">
        <v>144</v>
      </c>
      <c r="B148" s="66" t="s">
        <v>293</v>
      </c>
      <c r="C148" s="6" t="s">
        <v>244</v>
      </c>
      <c r="D148" s="6" t="s">
        <v>253</v>
      </c>
      <c r="E148" s="7" t="s">
        <v>208</v>
      </c>
      <c r="F148" s="47" t="s">
        <v>89</v>
      </c>
      <c r="G148" s="6">
        <v>1</v>
      </c>
      <c r="H148" s="6" t="s">
        <v>89</v>
      </c>
      <c r="I148" s="6" t="s">
        <v>39</v>
      </c>
      <c r="J148" s="6" t="s">
        <v>328</v>
      </c>
    </row>
    <row r="149" spans="1:10" ht="12" customHeight="1">
      <c r="A149" s="110">
        <v>145</v>
      </c>
      <c r="B149" s="66" t="s">
        <v>240</v>
      </c>
      <c r="C149" s="6" t="s">
        <v>244</v>
      </c>
      <c r="D149" s="6" t="s">
        <v>250</v>
      </c>
      <c r="E149" s="7" t="s">
        <v>209</v>
      </c>
      <c r="F149" s="47" t="s">
        <v>89</v>
      </c>
      <c r="G149" s="6">
        <v>1</v>
      </c>
      <c r="H149" s="6" t="s">
        <v>89</v>
      </c>
      <c r="I149" s="6" t="s">
        <v>38</v>
      </c>
      <c r="J149" s="6" t="s">
        <v>232</v>
      </c>
    </row>
    <row r="150" spans="1:10" ht="12" customHeight="1">
      <c r="A150" s="110">
        <v>146</v>
      </c>
      <c r="B150" s="66" t="s">
        <v>293</v>
      </c>
      <c r="C150" s="6" t="s">
        <v>244</v>
      </c>
      <c r="D150" s="6" t="s">
        <v>248</v>
      </c>
      <c r="E150" s="7" t="s">
        <v>208</v>
      </c>
      <c r="F150" s="47" t="s">
        <v>0</v>
      </c>
      <c r="G150" s="6">
        <v>1</v>
      </c>
      <c r="H150" s="6" t="s">
        <v>0</v>
      </c>
      <c r="I150" s="6"/>
      <c r="J150" s="6"/>
    </row>
    <row r="151" spans="1:10" ht="12" customHeight="1">
      <c r="A151" s="110">
        <v>147</v>
      </c>
      <c r="B151" s="66" t="s">
        <v>235</v>
      </c>
      <c r="C151" s="6" t="s">
        <v>245</v>
      </c>
      <c r="D151" s="6" t="s">
        <v>247</v>
      </c>
      <c r="E151" s="7" t="s">
        <v>209</v>
      </c>
      <c r="F151" s="47" t="s">
        <v>0</v>
      </c>
      <c r="G151" s="6">
        <v>1</v>
      </c>
      <c r="H151" s="6" t="s">
        <v>89</v>
      </c>
      <c r="I151" s="6" t="s">
        <v>38</v>
      </c>
      <c r="J151" s="6" t="s">
        <v>328</v>
      </c>
    </row>
    <row r="152" spans="1:10" ht="12" customHeight="1">
      <c r="A152" s="110">
        <v>148</v>
      </c>
      <c r="B152" s="66" t="s">
        <v>235</v>
      </c>
      <c r="C152" s="6" t="s">
        <v>244</v>
      </c>
      <c r="D152" s="6" t="s">
        <v>250</v>
      </c>
      <c r="E152" s="7" t="s">
        <v>209</v>
      </c>
      <c r="F152" s="47" t="s">
        <v>89</v>
      </c>
      <c r="G152" s="6">
        <v>1</v>
      </c>
      <c r="H152" s="6" t="s">
        <v>89</v>
      </c>
      <c r="I152" s="6" t="s">
        <v>39</v>
      </c>
      <c r="J152" s="6" t="s">
        <v>233</v>
      </c>
    </row>
    <row r="153" spans="1:10" ht="12" customHeight="1">
      <c r="A153" s="110">
        <v>149</v>
      </c>
      <c r="B153" s="66" t="s">
        <v>240</v>
      </c>
      <c r="C153" s="6" t="s">
        <v>244</v>
      </c>
      <c r="D153" s="6" t="s">
        <v>90</v>
      </c>
      <c r="E153" s="7" t="s">
        <v>209</v>
      </c>
      <c r="F153" s="47" t="s">
        <v>90</v>
      </c>
      <c r="G153" s="6">
        <v>1</v>
      </c>
      <c r="H153" s="6" t="s">
        <v>89</v>
      </c>
      <c r="I153" s="6" t="s">
        <v>38</v>
      </c>
      <c r="J153" s="6" t="s">
        <v>232</v>
      </c>
    </row>
    <row r="154" spans="1:10" ht="12" customHeight="1">
      <c r="A154" s="110">
        <v>150</v>
      </c>
      <c r="B154" s="66" t="s">
        <v>50</v>
      </c>
      <c r="C154" s="6" t="s">
        <v>242</v>
      </c>
      <c r="D154" s="6" t="s">
        <v>250</v>
      </c>
      <c r="E154" s="7" t="s">
        <v>208</v>
      </c>
      <c r="F154" s="47" t="s">
        <v>89</v>
      </c>
      <c r="G154" s="6">
        <v>1</v>
      </c>
      <c r="H154" s="6" t="s">
        <v>89</v>
      </c>
      <c r="I154" s="6" t="s">
        <v>39</v>
      </c>
      <c r="J154" s="6" t="s">
        <v>233</v>
      </c>
    </row>
    <row r="155" spans="1:10" ht="12" customHeight="1">
      <c r="A155" s="110">
        <v>151</v>
      </c>
      <c r="B155" s="66" t="s">
        <v>240</v>
      </c>
      <c r="C155" s="6" t="s">
        <v>244</v>
      </c>
      <c r="D155" s="6" t="s">
        <v>249</v>
      </c>
      <c r="E155" s="7" t="s">
        <v>208</v>
      </c>
      <c r="F155" s="47" t="s">
        <v>89</v>
      </c>
      <c r="G155" s="6">
        <v>1</v>
      </c>
      <c r="H155" s="6" t="s">
        <v>89</v>
      </c>
      <c r="I155" s="6" t="s">
        <v>90</v>
      </c>
      <c r="J155" s="6" t="s">
        <v>232</v>
      </c>
    </row>
    <row r="156" spans="1:10" ht="12" customHeight="1">
      <c r="A156" s="110">
        <v>152</v>
      </c>
      <c r="B156" s="66" t="s">
        <v>294</v>
      </c>
      <c r="C156" s="6" t="s">
        <v>242</v>
      </c>
      <c r="D156" s="6" t="s">
        <v>249</v>
      </c>
      <c r="E156" s="7" t="s">
        <v>208</v>
      </c>
      <c r="F156" s="47" t="s">
        <v>0</v>
      </c>
      <c r="G156" s="6"/>
      <c r="H156" s="6"/>
      <c r="I156" s="6"/>
      <c r="J156" s="6"/>
    </row>
    <row r="157" spans="1:10" ht="12" customHeight="1">
      <c r="A157" s="110">
        <v>153</v>
      </c>
      <c r="B157" s="66" t="s">
        <v>294</v>
      </c>
      <c r="C157" s="6" t="s">
        <v>242</v>
      </c>
      <c r="D157" s="6" t="s">
        <v>253</v>
      </c>
      <c r="E157" s="7" t="s">
        <v>207</v>
      </c>
      <c r="F157" s="47" t="s">
        <v>0</v>
      </c>
      <c r="G157" s="6">
        <v>1</v>
      </c>
      <c r="H157" s="6" t="s">
        <v>89</v>
      </c>
      <c r="I157" s="6" t="s">
        <v>40</v>
      </c>
      <c r="J157" s="6" t="s">
        <v>233</v>
      </c>
    </row>
    <row r="158" spans="1:10" ht="12" customHeight="1">
      <c r="A158" s="110">
        <v>154</v>
      </c>
      <c r="B158" s="66" t="s">
        <v>240</v>
      </c>
      <c r="C158" s="6" t="s">
        <v>244</v>
      </c>
      <c r="D158" s="6" t="s">
        <v>247</v>
      </c>
      <c r="E158" s="7" t="s">
        <v>208</v>
      </c>
      <c r="F158" s="47" t="s">
        <v>0</v>
      </c>
      <c r="G158" s="6">
        <v>1</v>
      </c>
      <c r="H158" s="6" t="s">
        <v>0</v>
      </c>
      <c r="I158" s="6"/>
      <c r="J158" s="6"/>
    </row>
    <row r="159" spans="1:10" ht="12" customHeight="1">
      <c r="A159" s="110">
        <v>155</v>
      </c>
      <c r="B159" s="66" t="s">
        <v>293</v>
      </c>
      <c r="C159" s="6" t="s">
        <v>244</v>
      </c>
      <c r="D159" s="6" t="s">
        <v>249</v>
      </c>
      <c r="E159" s="7" t="s">
        <v>208</v>
      </c>
      <c r="F159" s="47" t="s">
        <v>89</v>
      </c>
      <c r="G159" s="6">
        <v>1</v>
      </c>
      <c r="H159" s="6" t="s">
        <v>90</v>
      </c>
      <c r="I159" s="6"/>
      <c r="J159" s="6"/>
    </row>
    <row r="160" spans="1:10" ht="12" customHeight="1">
      <c r="A160" s="110">
        <v>156</v>
      </c>
      <c r="B160" s="66" t="s">
        <v>294</v>
      </c>
      <c r="C160" s="6" t="s">
        <v>244</v>
      </c>
      <c r="D160" s="6" t="s">
        <v>252</v>
      </c>
      <c r="E160" s="7" t="s">
        <v>208</v>
      </c>
      <c r="F160" s="47" t="s">
        <v>89</v>
      </c>
      <c r="G160" s="6">
        <v>1</v>
      </c>
      <c r="H160" s="6" t="s">
        <v>0</v>
      </c>
      <c r="I160" s="6"/>
      <c r="J160" s="6"/>
    </row>
    <row r="161" spans="1:10" ht="12" customHeight="1">
      <c r="A161" s="110">
        <v>157</v>
      </c>
      <c r="B161" s="66" t="s">
        <v>240</v>
      </c>
      <c r="C161" s="6" t="s">
        <v>244</v>
      </c>
      <c r="D161" s="6" t="s">
        <v>250</v>
      </c>
      <c r="E161" s="7" t="s">
        <v>207</v>
      </c>
      <c r="F161" s="47" t="s">
        <v>89</v>
      </c>
      <c r="G161" s="6">
        <v>1</v>
      </c>
      <c r="H161" s="6" t="s">
        <v>0</v>
      </c>
      <c r="I161" s="6"/>
      <c r="J161" s="6"/>
    </row>
    <row r="162" spans="1:10" ht="12" customHeight="1">
      <c r="A162" s="110">
        <v>158</v>
      </c>
      <c r="B162" s="66" t="s">
        <v>293</v>
      </c>
      <c r="C162" s="6" t="s">
        <v>244</v>
      </c>
      <c r="D162" s="6" t="s">
        <v>249</v>
      </c>
      <c r="E162" s="7" t="s">
        <v>208</v>
      </c>
      <c r="F162" s="47" t="s">
        <v>89</v>
      </c>
      <c r="G162" s="6">
        <v>1</v>
      </c>
      <c r="H162" s="6" t="s">
        <v>89</v>
      </c>
      <c r="I162" s="6" t="s">
        <v>39</v>
      </c>
      <c r="J162" s="6" t="s">
        <v>233</v>
      </c>
    </row>
    <row r="163" spans="1:10" ht="12" customHeight="1">
      <c r="A163" s="110">
        <v>159</v>
      </c>
      <c r="B163" s="66" t="s">
        <v>294</v>
      </c>
      <c r="C163" s="6" t="s">
        <v>90</v>
      </c>
      <c r="D163" s="6" t="s">
        <v>248</v>
      </c>
      <c r="E163" s="7" t="s">
        <v>208</v>
      </c>
      <c r="F163" s="47" t="s">
        <v>0</v>
      </c>
      <c r="G163" s="6"/>
      <c r="H163" s="6"/>
      <c r="I163" s="6"/>
      <c r="J163" s="6"/>
    </row>
    <row r="164" spans="1:10" ht="12" customHeight="1">
      <c r="A164" s="110">
        <v>160</v>
      </c>
      <c r="B164" s="66" t="s">
        <v>293</v>
      </c>
      <c r="C164" s="6" t="s">
        <v>244</v>
      </c>
      <c r="D164" s="6" t="s">
        <v>248</v>
      </c>
      <c r="E164" s="7" t="s">
        <v>207</v>
      </c>
      <c r="F164" s="47" t="s">
        <v>0</v>
      </c>
      <c r="G164" s="6"/>
      <c r="H164" s="6"/>
      <c r="I164" s="6"/>
      <c r="J164" s="6"/>
    </row>
    <row r="165" spans="1:10" ht="12" customHeight="1">
      <c r="A165" s="110">
        <v>161</v>
      </c>
      <c r="B165" s="66" t="s">
        <v>294</v>
      </c>
      <c r="C165" s="6" t="s">
        <v>243</v>
      </c>
      <c r="D165" s="6" t="s">
        <v>247</v>
      </c>
      <c r="E165" s="7" t="s">
        <v>207</v>
      </c>
      <c r="F165" s="47" t="s">
        <v>0</v>
      </c>
      <c r="G165" s="6">
        <v>1</v>
      </c>
      <c r="H165" s="6" t="s">
        <v>0</v>
      </c>
      <c r="I165" s="6"/>
      <c r="J165" s="6"/>
    </row>
    <row r="166" spans="1:10" ht="12" customHeight="1">
      <c r="A166" s="110">
        <v>162</v>
      </c>
      <c r="B166" s="66" t="s">
        <v>240</v>
      </c>
      <c r="C166" s="47" t="s">
        <v>244</v>
      </c>
      <c r="D166" s="6" t="s">
        <v>250</v>
      </c>
      <c r="E166" s="47" t="s">
        <v>207</v>
      </c>
      <c r="F166" s="47" t="s">
        <v>89</v>
      </c>
      <c r="G166" s="6"/>
      <c r="H166" s="6"/>
      <c r="I166" s="6"/>
      <c r="J166" s="6"/>
    </row>
    <row r="167" spans="1:10" ht="12" customHeight="1">
      <c r="A167" s="110">
        <v>163</v>
      </c>
      <c r="B167" s="66" t="s">
        <v>50</v>
      </c>
      <c r="C167" s="6" t="s">
        <v>242</v>
      </c>
      <c r="D167" s="6" t="s">
        <v>251</v>
      </c>
      <c r="E167" s="7" t="s">
        <v>208</v>
      </c>
      <c r="F167" s="47" t="s">
        <v>89</v>
      </c>
      <c r="G167" s="6">
        <v>1</v>
      </c>
      <c r="H167" s="6" t="s">
        <v>0</v>
      </c>
      <c r="I167" s="6"/>
      <c r="J167" s="6"/>
    </row>
    <row r="168" spans="1:10" ht="12" customHeight="1">
      <c r="A168" s="110">
        <v>164</v>
      </c>
      <c r="B168" s="66" t="s">
        <v>240</v>
      </c>
      <c r="C168" s="6" t="s">
        <v>244</v>
      </c>
      <c r="D168" s="6" t="s">
        <v>251</v>
      </c>
      <c r="E168" s="7" t="s">
        <v>207</v>
      </c>
      <c r="F168" s="47" t="s">
        <v>89</v>
      </c>
      <c r="G168" s="6">
        <v>1</v>
      </c>
      <c r="H168" s="6" t="s">
        <v>89</v>
      </c>
      <c r="I168" s="6" t="s">
        <v>38</v>
      </c>
      <c r="J168" s="6" t="s">
        <v>328</v>
      </c>
    </row>
    <row r="169" spans="1:10" ht="12" customHeight="1">
      <c r="A169" s="110">
        <v>165</v>
      </c>
      <c r="B169" s="66" t="s">
        <v>294</v>
      </c>
      <c r="C169" s="6" t="s">
        <v>90</v>
      </c>
      <c r="D169" s="6" t="s">
        <v>248</v>
      </c>
      <c r="E169" s="7" t="s">
        <v>207</v>
      </c>
      <c r="F169" s="47" t="s">
        <v>89</v>
      </c>
      <c r="G169" s="6"/>
      <c r="H169" s="6"/>
      <c r="I169" s="6"/>
      <c r="J169" s="6"/>
    </row>
    <row r="170" spans="1:10" ht="12" customHeight="1">
      <c r="A170" s="110">
        <v>166</v>
      </c>
      <c r="B170" s="66" t="s">
        <v>293</v>
      </c>
      <c r="C170" s="47" t="s">
        <v>244</v>
      </c>
      <c r="D170" s="6" t="s">
        <v>247</v>
      </c>
      <c r="E170" s="47" t="s">
        <v>207</v>
      </c>
      <c r="F170" s="47" t="s">
        <v>0</v>
      </c>
      <c r="G170" s="6">
        <v>1</v>
      </c>
      <c r="H170" s="6" t="s">
        <v>0</v>
      </c>
      <c r="I170" s="6"/>
      <c r="J170" s="6"/>
    </row>
    <row r="171" spans="1:10" ht="12" customHeight="1">
      <c r="A171" s="110">
        <v>167</v>
      </c>
      <c r="B171" s="66" t="s">
        <v>293</v>
      </c>
      <c r="C171" s="6" t="s">
        <v>244</v>
      </c>
      <c r="D171" s="6" t="s">
        <v>247</v>
      </c>
      <c r="E171" s="7" t="s">
        <v>207</v>
      </c>
      <c r="F171" s="47" t="s">
        <v>0</v>
      </c>
      <c r="G171" s="6"/>
      <c r="H171" s="6"/>
      <c r="I171" s="6"/>
      <c r="J171" s="6"/>
    </row>
    <row r="172" spans="1:10" ht="12" customHeight="1">
      <c r="A172" s="110">
        <v>168</v>
      </c>
      <c r="B172" s="66" t="s">
        <v>240</v>
      </c>
      <c r="C172" s="6" t="s">
        <v>244</v>
      </c>
      <c r="D172" s="6" t="s">
        <v>247</v>
      </c>
      <c r="E172" s="7" t="s">
        <v>209</v>
      </c>
      <c r="F172" s="47" t="s">
        <v>89</v>
      </c>
      <c r="G172" s="6">
        <v>1</v>
      </c>
      <c r="H172" s="6" t="s">
        <v>0</v>
      </c>
      <c r="I172" s="6"/>
      <c r="J172" s="6"/>
    </row>
    <row r="173" spans="1:10" ht="12" customHeight="1">
      <c r="A173" s="110">
        <v>169</v>
      </c>
      <c r="B173" s="66" t="s">
        <v>293</v>
      </c>
      <c r="C173" s="47" t="s">
        <v>244</v>
      </c>
      <c r="D173" s="47" t="s">
        <v>249</v>
      </c>
      <c r="E173" s="47" t="s">
        <v>208</v>
      </c>
      <c r="F173" s="47" t="s">
        <v>89</v>
      </c>
      <c r="G173" s="6">
        <v>1</v>
      </c>
      <c r="H173" s="6" t="s">
        <v>89</v>
      </c>
      <c r="I173" s="6" t="s">
        <v>38</v>
      </c>
      <c r="J173" s="6" t="s">
        <v>328</v>
      </c>
    </row>
    <row r="174" spans="1:10" ht="12" customHeight="1">
      <c r="A174" s="110">
        <v>170</v>
      </c>
      <c r="B174" s="66" t="s">
        <v>238</v>
      </c>
      <c r="C174" s="6" t="s">
        <v>242</v>
      </c>
      <c r="D174" s="6" t="s">
        <v>250</v>
      </c>
      <c r="E174" s="7" t="s">
        <v>209</v>
      </c>
      <c r="F174" s="47" t="s">
        <v>0</v>
      </c>
      <c r="G174" s="6"/>
      <c r="H174" s="6"/>
      <c r="I174" s="6"/>
      <c r="J174" s="6"/>
    </row>
    <row r="175" spans="1:10" ht="12" customHeight="1">
      <c r="A175" s="110">
        <v>171</v>
      </c>
      <c r="B175" s="66" t="s">
        <v>294</v>
      </c>
      <c r="C175" s="6" t="s">
        <v>244</v>
      </c>
      <c r="D175" s="6" t="s">
        <v>248</v>
      </c>
      <c r="E175" s="7" t="s">
        <v>208</v>
      </c>
      <c r="F175" s="47" t="s">
        <v>0</v>
      </c>
      <c r="G175" s="6"/>
      <c r="H175" s="6"/>
      <c r="I175" s="6"/>
      <c r="J175" s="6"/>
    </row>
    <row r="176" spans="1:10" ht="12" customHeight="1">
      <c r="A176" s="110">
        <v>172</v>
      </c>
      <c r="B176" s="66" t="s">
        <v>238</v>
      </c>
      <c r="C176" s="6" t="s">
        <v>243</v>
      </c>
      <c r="D176" s="6" t="s">
        <v>248</v>
      </c>
      <c r="E176" s="7" t="s">
        <v>209</v>
      </c>
      <c r="F176" s="47" t="s">
        <v>89</v>
      </c>
      <c r="G176" s="6">
        <v>1</v>
      </c>
      <c r="H176" s="6" t="s">
        <v>89</v>
      </c>
      <c r="I176" s="6" t="s">
        <v>39</v>
      </c>
      <c r="J176" s="6" t="s">
        <v>232</v>
      </c>
    </row>
    <row r="177" spans="1:10" ht="12" customHeight="1">
      <c r="A177" s="110">
        <v>173</v>
      </c>
      <c r="B177" s="66" t="s">
        <v>294</v>
      </c>
      <c r="C177" s="6" t="s">
        <v>242</v>
      </c>
      <c r="D177" s="6" t="s">
        <v>247</v>
      </c>
      <c r="E177" s="7" t="s">
        <v>207</v>
      </c>
      <c r="F177" s="47" t="s">
        <v>0</v>
      </c>
      <c r="G177" s="6"/>
      <c r="H177" s="6"/>
      <c r="I177" s="6"/>
      <c r="J177" s="6"/>
    </row>
    <row r="178" spans="1:10" ht="12" customHeight="1">
      <c r="A178" s="110">
        <v>174</v>
      </c>
      <c r="B178" s="66" t="s">
        <v>240</v>
      </c>
      <c r="C178" s="6" t="s">
        <v>243</v>
      </c>
      <c r="D178" s="6" t="s">
        <v>251</v>
      </c>
      <c r="E178" s="7" t="s">
        <v>207</v>
      </c>
      <c r="F178" s="47" t="s">
        <v>89</v>
      </c>
      <c r="G178" s="6">
        <v>1</v>
      </c>
      <c r="H178" s="6" t="s">
        <v>89</v>
      </c>
      <c r="I178" s="6" t="s">
        <v>39</v>
      </c>
      <c r="J178" s="6" t="s">
        <v>232</v>
      </c>
    </row>
    <row r="179" spans="1:10" ht="12" customHeight="1">
      <c r="A179" s="110">
        <v>175</v>
      </c>
      <c r="B179" s="66" t="s">
        <v>294</v>
      </c>
      <c r="C179" s="6" t="s">
        <v>242</v>
      </c>
      <c r="D179" s="6" t="s">
        <v>252</v>
      </c>
      <c r="E179" s="7" t="s">
        <v>209</v>
      </c>
      <c r="F179" s="47" t="s">
        <v>89</v>
      </c>
      <c r="G179" s="6">
        <v>1</v>
      </c>
      <c r="H179" s="6" t="s">
        <v>0</v>
      </c>
      <c r="I179" s="6"/>
      <c r="J179" s="6"/>
    </row>
    <row r="180" spans="1:10" ht="12" customHeight="1">
      <c r="A180" s="110">
        <v>176</v>
      </c>
      <c r="B180" s="66" t="s">
        <v>240</v>
      </c>
      <c r="C180" s="6" t="s">
        <v>243</v>
      </c>
      <c r="D180" s="6" t="s">
        <v>90</v>
      </c>
      <c r="E180" s="7" t="s">
        <v>208</v>
      </c>
      <c r="F180" s="47" t="s">
        <v>89</v>
      </c>
      <c r="G180" s="6">
        <v>1</v>
      </c>
      <c r="H180" s="6" t="s">
        <v>89</v>
      </c>
      <c r="I180" s="6" t="s">
        <v>39</v>
      </c>
      <c r="J180" s="6" t="s">
        <v>232</v>
      </c>
    </row>
    <row r="181" spans="1:10" ht="12" customHeight="1">
      <c r="A181" s="110">
        <v>177</v>
      </c>
      <c r="B181" s="66" t="s">
        <v>240</v>
      </c>
      <c r="C181" s="47" t="s">
        <v>243</v>
      </c>
      <c r="D181" s="6" t="s">
        <v>253</v>
      </c>
      <c r="E181" s="47" t="s">
        <v>208</v>
      </c>
      <c r="F181" s="47" t="s">
        <v>89</v>
      </c>
      <c r="G181" s="6">
        <v>1</v>
      </c>
      <c r="H181" s="6" t="s">
        <v>89</v>
      </c>
      <c r="I181" s="6" t="s">
        <v>39</v>
      </c>
      <c r="J181" s="6" t="s">
        <v>232</v>
      </c>
    </row>
    <row r="182" spans="1:10" ht="12" customHeight="1">
      <c r="A182" s="110">
        <v>178</v>
      </c>
      <c r="B182" s="66" t="s">
        <v>293</v>
      </c>
      <c r="C182" s="6" t="s">
        <v>243</v>
      </c>
      <c r="D182" s="6" t="s">
        <v>248</v>
      </c>
      <c r="E182" s="7" t="s">
        <v>207</v>
      </c>
      <c r="F182" s="47" t="s">
        <v>0</v>
      </c>
      <c r="G182" s="6">
        <v>1</v>
      </c>
      <c r="H182" s="6" t="s">
        <v>89</v>
      </c>
      <c r="I182" s="6" t="s">
        <v>90</v>
      </c>
      <c r="J182" s="6" t="s">
        <v>232</v>
      </c>
    </row>
    <row r="183" spans="1:10" ht="12" customHeight="1">
      <c r="A183" s="110">
        <v>179</v>
      </c>
      <c r="B183" s="66" t="s">
        <v>240</v>
      </c>
      <c r="C183" s="6" t="s">
        <v>243</v>
      </c>
      <c r="D183" s="6" t="s">
        <v>90</v>
      </c>
      <c r="E183" s="7" t="s">
        <v>208</v>
      </c>
      <c r="F183" s="47" t="s">
        <v>89</v>
      </c>
      <c r="G183" s="6">
        <v>1</v>
      </c>
      <c r="H183" s="6" t="s">
        <v>89</v>
      </c>
      <c r="I183" s="6" t="s">
        <v>39</v>
      </c>
      <c r="J183" s="6" t="s">
        <v>232</v>
      </c>
    </row>
    <row r="184" spans="1:10" ht="12" customHeight="1">
      <c r="A184" s="110">
        <v>180</v>
      </c>
      <c r="B184" s="66" t="s">
        <v>240</v>
      </c>
      <c r="C184" s="6" t="s">
        <v>243</v>
      </c>
      <c r="D184" s="6" t="s">
        <v>253</v>
      </c>
      <c r="E184" s="7" t="s">
        <v>207</v>
      </c>
      <c r="F184" s="47" t="s">
        <v>89</v>
      </c>
      <c r="G184" s="6">
        <v>1</v>
      </c>
      <c r="H184" s="6" t="s">
        <v>89</v>
      </c>
      <c r="I184" s="6" t="s">
        <v>39</v>
      </c>
      <c r="J184" s="6" t="s">
        <v>328</v>
      </c>
    </row>
    <row r="185" spans="1:10" ht="12" customHeight="1">
      <c r="A185" s="110">
        <v>181</v>
      </c>
      <c r="B185" s="66" t="s">
        <v>50</v>
      </c>
      <c r="C185" s="6" t="s">
        <v>243</v>
      </c>
      <c r="D185" s="6" t="s">
        <v>248</v>
      </c>
      <c r="E185" s="7" t="s">
        <v>207</v>
      </c>
      <c r="F185" s="47" t="s">
        <v>89</v>
      </c>
      <c r="G185" s="6">
        <v>1</v>
      </c>
      <c r="H185" s="6" t="s">
        <v>89</v>
      </c>
      <c r="I185" s="6" t="s">
        <v>39</v>
      </c>
      <c r="J185" s="6" t="s">
        <v>232</v>
      </c>
    </row>
    <row r="186" spans="1:10" ht="12" customHeight="1">
      <c r="A186" s="110">
        <v>182</v>
      </c>
      <c r="B186" s="66" t="s">
        <v>50</v>
      </c>
      <c r="C186" s="6" t="s">
        <v>242</v>
      </c>
      <c r="D186" s="6" t="s">
        <v>249</v>
      </c>
      <c r="E186" s="7" t="s">
        <v>208</v>
      </c>
      <c r="F186" s="47" t="s">
        <v>89</v>
      </c>
      <c r="G186" s="6"/>
      <c r="H186" s="6"/>
      <c r="I186" s="6"/>
      <c r="J186" s="6"/>
    </row>
    <row r="187" spans="1:10" ht="12" customHeight="1">
      <c r="A187" s="110">
        <v>183</v>
      </c>
      <c r="B187" s="66" t="s">
        <v>240</v>
      </c>
      <c r="C187" s="6" t="s">
        <v>243</v>
      </c>
      <c r="D187" s="6" t="s">
        <v>251</v>
      </c>
      <c r="E187" s="7" t="s">
        <v>208</v>
      </c>
      <c r="F187" s="47" t="s">
        <v>89</v>
      </c>
      <c r="G187" s="6">
        <v>1</v>
      </c>
      <c r="H187" s="6" t="s">
        <v>89</v>
      </c>
      <c r="I187" s="6" t="s">
        <v>39</v>
      </c>
      <c r="J187" s="6" t="s">
        <v>328</v>
      </c>
    </row>
    <row r="188" spans="1:10" ht="12" customHeight="1">
      <c r="A188" s="110">
        <v>184</v>
      </c>
      <c r="B188" s="66" t="s">
        <v>50</v>
      </c>
      <c r="C188" s="6" t="s">
        <v>242</v>
      </c>
      <c r="D188" s="6" t="s">
        <v>251</v>
      </c>
      <c r="E188" s="7" t="s">
        <v>208</v>
      </c>
      <c r="F188" s="47" t="s">
        <v>89</v>
      </c>
      <c r="G188" s="6">
        <v>1</v>
      </c>
      <c r="H188" s="6" t="s">
        <v>90</v>
      </c>
      <c r="I188" s="6"/>
      <c r="J188" s="6"/>
    </row>
    <row r="189" spans="1:10" ht="12" customHeight="1">
      <c r="A189" s="110">
        <v>185</v>
      </c>
      <c r="B189" s="66" t="s">
        <v>294</v>
      </c>
      <c r="C189" s="6" t="s">
        <v>242</v>
      </c>
      <c r="D189" s="6" t="s">
        <v>251</v>
      </c>
      <c r="E189" s="7" t="s">
        <v>208</v>
      </c>
      <c r="F189" s="47" t="s">
        <v>0</v>
      </c>
      <c r="G189" s="6"/>
      <c r="H189" s="6"/>
      <c r="I189" s="6"/>
      <c r="J189" s="6"/>
    </row>
    <row r="190" spans="1:10" ht="12" customHeight="1">
      <c r="A190" s="110">
        <v>186</v>
      </c>
      <c r="B190" s="66" t="s">
        <v>294</v>
      </c>
      <c r="C190" s="6" t="s">
        <v>242</v>
      </c>
      <c r="D190" s="6" t="s">
        <v>249</v>
      </c>
      <c r="E190" s="7" t="s">
        <v>208</v>
      </c>
      <c r="F190" s="47" t="s">
        <v>0</v>
      </c>
      <c r="G190" s="6"/>
      <c r="H190" s="6"/>
      <c r="I190" s="6"/>
      <c r="J190" s="6"/>
    </row>
    <row r="191" spans="1:10" ht="12" customHeight="1">
      <c r="A191" s="110">
        <v>187</v>
      </c>
      <c r="B191" s="66" t="s">
        <v>294</v>
      </c>
      <c r="C191" s="6" t="s">
        <v>242</v>
      </c>
      <c r="D191" s="6" t="s">
        <v>250</v>
      </c>
      <c r="E191" s="7" t="s">
        <v>208</v>
      </c>
      <c r="F191" s="47" t="s">
        <v>90</v>
      </c>
      <c r="G191" s="6">
        <v>1</v>
      </c>
      <c r="H191" s="6" t="s">
        <v>90</v>
      </c>
      <c r="I191" s="6"/>
      <c r="J191" s="6"/>
    </row>
    <row r="192" spans="1:10" ht="12" customHeight="1">
      <c r="A192" s="110">
        <v>188</v>
      </c>
      <c r="B192" s="66" t="s">
        <v>240</v>
      </c>
      <c r="C192" s="6" t="s">
        <v>243</v>
      </c>
      <c r="D192" s="6" t="s">
        <v>253</v>
      </c>
      <c r="E192" s="7" t="s">
        <v>207</v>
      </c>
      <c r="F192" s="47" t="s">
        <v>89</v>
      </c>
      <c r="G192" s="6">
        <v>1</v>
      </c>
      <c r="H192" s="6" t="s">
        <v>89</v>
      </c>
      <c r="I192" s="6" t="s">
        <v>39</v>
      </c>
      <c r="J192" s="6" t="s">
        <v>328</v>
      </c>
    </row>
    <row r="193" spans="1:10" ht="12" customHeight="1">
      <c r="A193" s="110">
        <v>189</v>
      </c>
      <c r="B193" s="66" t="s">
        <v>240</v>
      </c>
      <c r="C193" s="6" t="s">
        <v>244</v>
      </c>
      <c r="D193" s="6" t="s">
        <v>253</v>
      </c>
      <c r="E193" s="7" t="s">
        <v>207</v>
      </c>
      <c r="F193" s="47" t="s">
        <v>89</v>
      </c>
      <c r="G193" s="6">
        <v>1</v>
      </c>
      <c r="H193" s="6" t="s">
        <v>89</v>
      </c>
      <c r="I193" s="6" t="s">
        <v>38</v>
      </c>
      <c r="J193" s="6" t="s">
        <v>233</v>
      </c>
    </row>
    <row r="194" spans="1:10" ht="12" customHeight="1">
      <c r="A194" s="110">
        <v>190</v>
      </c>
      <c r="B194" s="66" t="s">
        <v>294</v>
      </c>
      <c r="C194" s="6" t="s">
        <v>242</v>
      </c>
      <c r="D194" s="6" t="s">
        <v>251</v>
      </c>
      <c r="E194" s="7" t="s">
        <v>207</v>
      </c>
      <c r="F194" s="47" t="s">
        <v>0</v>
      </c>
      <c r="G194" s="6">
        <v>1</v>
      </c>
      <c r="H194" s="6" t="s">
        <v>89</v>
      </c>
      <c r="I194" s="6" t="s">
        <v>39</v>
      </c>
      <c r="J194" s="6" t="s">
        <v>232</v>
      </c>
    </row>
    <row r="195" spans="1:10" ht="12" customHeight="1">
      <c r="A195" s="110">
        <v>191</v>
      </c>
      <c r="B195" s="66" t="s">
        <v>240</v>
      </c>
      <c r="C195" s="6" t="s">
        <v>243</v>
      </c>
      <c r="D195" s="6" t="s">
        <v>251</v>
      </c>
      <c r="E195" s="7" t="s">
        <v>207</v>
      </c>
      <c r="F195" s="47" t="s">
        <v>89</v>
      </c>
      <c r="G195" s="6">
        <v>1</v>
      </c>
      <c r="H195" s="6" t="s">
        <v>89</v>
      </c>
      <c r="I195" s="6" t="s">
        <v>39</v>
      </c>
      <c r="J195" s="6" t="s">
        <v>328</v>
      </c>
    </row>
    <row r="196" spans="1:10" ht="12" customHeight="1">
      <c r="A196" s="110">
        <v>192</v>
      </c>
      <c r="B196" s="66" t="s">
        <v>240</v>
      </c>
      <c r="C196" s="6" t="s">
        <v>243</v>
      </c>
      <c r="D196" s="6" t="s">
        <v>251</v>
      </c>
      <c r="E196" s="7" t="s">
        <v>207</v>
      </c>
      <c r="F196" s="47" t="s">
        <v>89</v>
      </c>
      <c r="G196" s="6">
        <v>1</v>
      </c>
      <c r="H196" s="6" t="s">
        <v>89</v>
      </c>
      <c r="I196" s="6" t="s">
        <v>39</v>
      </c>
      <c r="J196" s="6" t="s">
        <v>328</v>
      </c>
    </row>
    <row r="197" spans="1:10" ht="12" customHeight="1">
      <c r="A197" s="110">
        <v>193</v>
      </c>
      <c r="B197" s="66" t="s">
        <v>294</v>
      </c>
      <c r="C197" s="6" t="s">
        <v>242</v>
      </c>
      <c r="D197" s="6" t="s">
        <v>250</v>
      </c>
      <c r="E197" s="7" t="s">
        <v>207</v>
      </c>
      <c r="F197" s="47" t="s">
        <v>0</v>
      </c>
      <c r="G197" s="6"/>
      <c r="H197" s="6"/>
      <c r="I197" s="6"/>
      <c r="J197" s="6"/>
    </row>
    <row r="198" spans="1:10" ht="12" customHeight="1">
      <c r="A198" s="110">
        <v>194</v>
      </c>
      <c r="B198" s="66" t="s">
        <v>240</v>
      </c>
      <c r="C198" s="6" t="s">
        <v>243</v>
      </c>
      <c r="D198" s="6" t="s">
        <v>251</v>
      </c>
      <c r="E198" s="7" t="s">
        <v>207</v>
      </c>
      <c r="F198" s="47" t="s">
        <v>89</v>
      </c>
      <c r="G198" s="6">
        <v>1</v>
      </c>
      <c r="H198" s="6" t="s">
        <v>89</v>
      </c>
      <c r="I198" s="6" t="s">
        <v>39</v>
      </c>
      <c r="J198" s="6" t="s">
        <v>328</v>
      </c>
    </row>
    <row r="199" spans="1:10" ht="12" customHeight="1">
      <c r="A199" s="110">
        <v>195</v>
      </c>
      <c r="B199" s="66" t="s">
        <v>240</v>
      </c>
      <c r="C199" s="6" t="s">
        <v>243</v>
      </c>
      <c r="D199" s="6" t="s">
        <v>250</v>
      </c>
      <c r="E199" s="7" t="s">
        <v>208</v>
      </c>
      <c r="F199" s="47" t="s">
        <v>89</v>
      </c>
      <c r="G199" s="6">
        <v>1</v>
      </c>
      <c r="H199" s="6" t="s">
        <v>89</v>
      </c>
      <c r="I199" s="6" t="s">
        <v>39</v>
      </c>
      <c r="J199" s="6" t="s">
        <v>328</v>
      </c>
    </row>
    <row r="200" spans="1:10" ht="12" customHeight="1">
      <c r="A200" s="110">
        <v>196</v>
      </c>
      <c r="B200" s="66" t="s">
        <v>235</v>
      </c>
      <c r="C200" s="6" t="s">
        <v>243</v>
      </c>
      <c r="D200" s="6" t="s">
        <v>252</v>
      </c>
      <c r="E200" s="7" t="s">
        <v>208</v>
      </c>
      <c r="F200" s="47" t="s">
        <v>89</v>
      </c>
      <c r="G200" s="6">
        <v>1</v>
      </c>
      <c r="H200" s="6" t="s">
        <v>89</v>
      </c>
      <c r="I200" s="6" t="s">
        <v>38</v>
      </c>
      <c r="J200" s="6" t="s">
        <v>232</v>
      </c>
    </row>
    <row r="201" spans="1:10" ht="12" customHeight="1">
      <c r="A201" s="110">
        <v>197</v>
      </c>
      <c r="B201" s="66" t="s">
        <v>235</v>
      </c>
      <c r="C201" s="6" t="s">
        <v>243</v>
      </c>
      <c r="D201" s="6" t="s">
        <v>253</v>
      </c>
      <c r="E201" s="7" t="s">
        <v>208</v>
      </c>
      <c r="F201" s="47" t="s">
        <v>0</v>
      </c>
      <c r="G201" s="6">
        <v>1</v>
      </c>
      <c r="H201" s="6" t="s">
        <v>90</v>
      </c>
      <c r="I201" s="6"/>
      <c r="J201" s="6"/>
    </row>
    <row r="202" spans="1:10" ht="12" customHeight="1">
      <c r="A202" s="110">
        <v>198</v>
      </c>
      <c r="B202" s="66" t="s">
        <v>238</v>
      </c>
      <c r="C202" s="6" t="s">
        <v>245</v>
      </c>
      <c r="D202" s="6" t="s">
        <v>250</v>
      </c>
      <c r="E202" s="7" t="s">
        <v>207</v>
      </c>
      <c r="F202" s="47" t="s">
        <v>0</v>
      </c>
      <c r="G202" s="6">
        <v>1</v>
      </c>
      <c r="H202" s="6" t="s">
        <v>0</v>
      </c>
      <c r="I202" s="6"/>
      <c r="J202" s="6"/>
    </row>
    <row r="203" spans="1:10" ht="12" customHeight="1">
      <c r="A203" s="110">
        <v>199</v>
      </c>
      <c r="B203" s="66" t="s">
        <v>240</v>
      </c>
      <c r="C203" s="6" t="s">
        <v>244</v>
      </c>
      <c r="D203" s="6" t="s">
        <v>251</v>
      </c>
      <c r="E203" s="7" t="s">
        <v>207</v>
      </c>
      <c r="F203" s="47" t="s">
        <v>89</v>
      </c>
      <c r="G203" s="6"/>
      <c r="H203" s="6"/>
      <c r="I203" s="6"/>
      <c r="J203" s="6"/>
    </row>
    <row r="204" spans="1:10" ht="12" customHeight="1">
      <c r="A204" s="110">
        <v>200</v>
      </c>
      <c r="B204" s="66" t="s">
        <v>294</v>
      </c>
      <c r="C204" s="6" t="s">
        <v>243</v>
      </c>
      <c r="D204" s="6" t="s">
        <v>250</v>
      </c>
      <c r="E204" s="7" t="s">
        <v>208</v>
      </c>
      <c r="F204" s="47" t="s">
        <v>0</v>
      </c>
      <c r="G204" s="6">
        <v>1</v>
      </c>
      <c r="H204" s="6" t="s">
        <v>90</v>
      </c>
      <c r="I204" s="6"/>
      <c r="J204" s="6"/>
    </row>
    <row r="205" spans="1:10" ht="12" customHeight="1">
      <c r="A205" s="110">
        <v>201</v>
      </c>
      <c r="B205" s="66" t="s">
        <v>238</v>
      </c>
      <c r="C205" s="6" t="s">
        <v>245</v>
      </c>
      <c r="D205" s="6" t="s">
        <v>249</v>
      </c>
      <c r="E205" s="7" t="s">
        <v>209</v>
      </c>
      <c r="F205" s="47" t="s">
        <v>90</v>
      </c>
      <c r="G205" s="6">
        <v>1</v>
      </c>
      <c r="H205" s="6" t="s">
        <v>89</v>
      </c>
      <c r="I205" s="6" t="s">
        <v>38</v>
      </c>
      <c r="J205" s="6" t="s">
        <v>233</v>
      </c>
    </row>
    <row r="206" spans="1:10" ht="12" customHeight="1">
      <c r="A206" s="110">
        <v>202</v>
      </c>
      <c r="B206" s="66" t="s">
        <v>238</v>
      </c>
      <c r="C206" s="6" t="s">
        <v>243</v>
      </c>
      <c r="D206" s="6" t="s">
        <v>248</v>
      </c>
      <c r="E206" s="7" t="s">
        <v>209</v>
      </c>
      <c r="F206" s="47" t="s">
        <v>0</v>
      </c>
      <c r="G206" s="6">
        <v>1</v>
      </c>
      <c r="H206" s="6" t="s">
        <v>89</v>
      </c>
      <c r="I206" s="6" t="s">
        <v>39</v>
      </c>
      <c r="J206" s="6" t="s">
        <v>232</v>
      </c>
    </row>
    <row r="207" spans="1:10" ht="12" customHeight="1">
      <c r="A207" s="110">
        <v>203</v>
      </c>
      <c r="B207" s="66" t="s">
        <v>239</v>
      </c>
      <c r="C207" s="6" t="s">
        <v>243</v>
      </c>
      <c r="D207" s="6" t="s">
        <v>248</v>
      </c>
      <c r="E207" s="7" t="s">
        <v>209</v>
      </c>
      <c r="F207" s="47" t="s">
        <v>0</v>
      </c>
      <c r="G207" s="6">
        <v>1</v>
      </c>
      <c r="H207" s="6" t="s">
        <v>0</v>
      </c>
      <c r="I207" s="6"/>
      <c r="J207" s="6"/>
    </row>
    <row r="208" spans="1:10" ht="12" customHeight="1">
      <c r="A208" s="110">
        <v>204</v>
      </c>
      <c r="B208" s="66" t="s">
        <v>239</v>
      </c>
      <c r="C208" s="6" t="s">
        <v>243</v>
      </c>
      <c r="D208" s="6" t="s">
        <v>252</v>
      </c>
      <c r="E208" s="7" t="s">
        <v>209</v>
      </c>
      <c r="F208" s="47" t="s">
        <v>0</v>
      </c>
      <c r="G208" s="6"/>
      <c r="H208" s="6"/>
      <c r="I208" s="6"/>
      <c r="J208" s="6"/>
    </row>
    <row r="209" spans="1:10" ht="12" customHeight="1">
      <c r="A209" s="110">
        <v>205</v>
      </c>
      <c r="B209" s="66" t="s">
        <v>294</v>
      </c>
      <c r="C209" s="6" t="s">
        <v>242</v>
      </c>
      <c r="D209" s="6" t="s">
        <v>248</v>
      </c>
      <c r="E209" s="7" t="s">
        <v>209</v>
      </c>
      <c r="F209" s="47" t="s">
        <v>89</v>
      </c>
      <c r="G209" s="6"/>
      <c r="H209" s="6"/>
      <c r="I209" s="6"/>
      <c r="J209" s="6"/>
    </row>
    <row r="210" spans="1:10" ht="12" customHeight="1">
      <c r="A210" s="110">
        <v>206</v>
      </c>
      <c r="B210" s="66" t="s">
        <v>239</v>
      </c>
      <c r="C210" s="6" t="s">
        <v>243</v>
      </c>
      <c r="D210" s="6" t="s">
        <v>248</v>
      </c>
      <c r="E210" s="7" t="s">
        <v>209</v>
      </c>
      <c r="F210" s="47" t="s">
        <v>0</v>
      </c>
      <c r="G210" s="6"/>
      <c r="H210" s="6"/>
      <c r="I210" s="6"/>
      <c r="J210" s="6"/>
    </row>
    <row r="211" spans="1:10" ht="12" customHeight="1">
      <c r="A211" s="110">
        <v>207</v>
      </c>
      <c r="B211" s="66" t="s">
        <v>240</v>
      </c>
      <c r="C211" s="6" t="s">
        <v>244</v>
      </c>
      <c r="D211" s="6" t="s">
        <v>250</v>
      </c>
      <c r="E211" s="7" t="s">
        <v>209</v>
      </c>
      <c r="F211" s="47" t="s">
        <v>89</v>
      </c>
      <c r="G211" s="6">
        <v>1</v>
      </c>
      <c r="H211" s="6" t="s">
        <v>89</v>
      </c>
      <c r="I211" s="6" t="s">
        <v>38</v>
      </c>
      <c r="J211" s="6" t="s">
        <v>232</v>
      </c>
    </row>
    <row r="212" spans="1:10" ht="12" customHeight="1">
      <c r="A212" s="110">
        <v>208</v>
      </c>
      <c r="B212" s="66" t="s">
        <v>235</v>
      </c>
      <c r="C212" s="47" t="s">
        <v>245</v>
      </c>
      <c r="D212" s="47" t="s">
        <v>247</v>
      </c>
      <c r="E212" s="47" t="s">
        <v>209</v>
      </c>
      <c r="F212" s="47" t="s">
        <v>0</v>
      </c>
      <c r="G212" s="6">
        <v>1</v>
      </c>
      <c r="H212" s="6" t="s">
        <v>89</v>
      </c>
      <c r="I212" s="6" t="s">
        <v>38</v>
      </c>
      <c r="J212" s="6" t="s">
        <v>328</v>
      </c>
    </row>
    <row r="213" spans="1:10" ht="12" customHeight="1">
      <c r="A213" s="110">
        <v>209</v>
      </c>
      <c r="B213" s="66" t="s">
        <v>235</v>
      </c>
      <c r="C213" s="47" t="s">
        <v>244</v>
      </c>
      <c r="D213" s="47" t="s">
        <v>250</v>
      </c>
      <c r="E213" s="47" t="s">
        <v>209</v>
      </c>
      <c r="F213" s="47" t="s">
        <v>89</v>
      </c>
      <c r="G213" s="6">
        <v>1</v>
      </c>
      <c r="H213" s="6" t="s">
        <v>89</v>
      </c>
      <c r="I213" s="6" t="s">
        <v>39</v>
      </c>
      <c r="J213" s="6" t="s">
        <v>233</v>
      </c>
    </row>
    <row r="214" spans="1:10" ht="12" customHeight="1">
      <c r="A214" s="110">
        <v>210</v>
      </c>
      <c r="B214" s="66" t="s">
        <v>235</v>
      </c>
      <c r="C214" s="6" t="s">
        <v>244</v>
      </c>
      <c r="D214" s="6" t="s">
        <v>247</v>
      </c>
      <c r="E214" s="7" t="s">
        <v>209</v>
      </c>
      <c r="F214" s="47" t="s">
        <v>89</v>
      </c>
      <c r="G214" s="6">
        <v>1</v>
      </c>
      <c r="H214" s="6" t="s">
        <v>89</v>
      </c>
      <c r="I214" s="6" t="s">
        <v>39</v>
      </c>
      <c r="J214" s="6" t="s">
        <v>232</v>
      </c>
    </row>
    <row r="215" spans="1:10" ht="12" customHeight="1">
      <c r="A215" s="110">
        <v>211</v>
      </c>
      <c r="B215" s="66" t="s">
        <v>238</v>
      </c>
      <c r="C215" s="6" t="s">
        <v>243</v>
      </c>
      <c r="D215" s="6" t="s">
        <v>253</v>
      </c>
      <c r="E215" s="7" t="s">
        <v>209</v>
      </c>
      <c r="F215" s="47" t="s">
        <v>0</v>
      </c>
      <c r="G215" s="6">
        <v>1</v>
      </c>
      <c r="H215" s="6" t="s">
        <v>89</v>
      </c>
      <c r="I215" s="6" t="s">
        <v>40</v>
      </c>
      <c r="J215" s="6" t="s">
        <v>232</v>
      </c>
    </row>
    <row r="216" spans="1:10" ht="12" customHeight="1">
      <c r="A216" s="110">
        <v>212</v>
      </c>
      <c r="B216" s="66" t="s">
        <v>235</v>
      </c>
      <c r="C216" s="6" t="s">
        <v>244</v>
      </c>
      <c r="D216" s="6" t="s">
        <v>247</v>
      </c>
      <c r="E216" s="7" t="s">
        <v>209</v>
      </c>
      <c r="F216" s="47" t="s">
        <v>0</v>
      </c>
      <c r="G216" s="6"/>
      <c r="H216" s="6"/>
      <c r="I216" s="6"/>
      <c r="J216" s="6"/>
    </row>
    <row r="217" spans="1:10" ht="12" customHeight="1">
      <c r="A217" s="110">
        <v>213</v>
      </c>
      <c r="B217" s="66" t="s">
        <v>240</v>
      </c>
      <c r="C217" s="6" t="s">
        <v>244</v>
      </c>
      <c r="D217" s="6" t="s">
        <v>249</v>
      </c>
      <c r="E217" s="7" t="s">
        <v>209</v>
      </c>
      <c r="F217" s="47" t="s">
        <v>0</v>
      </c>
      <c r="G217" s="6">
        <v>1</v>
      </c>
      <c r="H217" s="6" t="s">
        <v>89</v>
      </c>
      <c r="I217" s="6" t="s">
        <v>38</v>
      </c>
      <c r="J217" s="6" t="s">
        <v>232</v>
      </c>
    </row>
    <row r="218" spans="1:10" ht="12" customHeight="1">
      <c r="A218" s="110">
        <v>214</v>
      </c>
      <c r="B218" s="66" t="s">
        <v>235</v>
      </c>
      <c r="C218" s="6" t="s">
        <v>243</v>
      </c>
      <c r="D218" s="6" t="s">
        <v>252</v>
      </c>
      <c r="E218" s="7" t="s">
        <v>209</v>
      </c>
      <c r="F218" s="47" t="s">
        <v>89</v>
      </c>
      <c r="G218" s="6">
        <v>1</v>
      </c>
      <c r="H218" s="6" t="s">
        <v>89</v>
      </c>
      <c r="I218" s="6" t="s">
        <v>38</v>
      </c>
      <c r="J218" s="6" t="s">
        <v>232</v>
      </c>
    </row>
    <row r="219" spans="1:10" ht="12" customHeight="1">
      <c r="A219" s="110">
        <v>215</v>
      </c>
      <c r="B219" s="66" t="s">
        <v>235</v>
      </c>
      <c r="C219" s="6" t="s">
        <v>245</v>
      </c>
      <c r="D219" s="6" t="s">
        <v>247</v>
      </c>
      <c r="E219" s="7" t="s">
        <v>208</v>
      </c>
      <c r="F219" s="47" t="s">
        <v>89</v>
      </c>
      <c r="G219" s="6">
        <v>1</v>
      </c>
      <c r="H219" s="6" t="s">
        <v>89</v>
      </c>
      <c r="I219" s="6" t="s">
        <v>90</v>
      </c>
      <c r="J219" s="6" t="s">
        <v>232</v>
      </c>
    </row>
    <row r="220" spans="1:10" ht="12" customHeight="1">
      <c r="A220" s="110">
        <v>216</v>
      </c>
      <c r="B220" s="66" t="s">
        <v>235</v>
      </c>
      <c r="C220" s="6" t="s">
        <v>244</v>
      </c>
      <c r="D220" s="6" t="s">
        <v>247</v>
      </c>
      <c r="E220" s="7" t="s">
        <v>208</v>
      </c>
      <c r="F220" s="47" t="s">
        <v>0</v>
      </c>
      <c r="G220" s="6">
        <v>1</v>
      </c>
      <c r="H220" s="6" t="s">
        <v>0</v>
      </c>
      <c r="I220" s="6"/>
      <c r="J220" s="6"/>
    </row>
    <row r="221" spans="1:10" ht="12" customHeight="1">
      <c r="A221" s="110">
        <v>217</v>
      </c>
      <c r="B221" s="66" t="s">
        <v>237</v>
      </c>
      <c r="C221" s="6" t="s">
        <v>244</v>
      </c>
      <c r="D221" s="6" t="s">
        <v>251</v>
      </c>
      <c r="E221" s="7" t="s">
        <v>208</v>
      </c>
      <c r="F221" s="47" t="s">
        <v>89</v>
      </c>
      <c r="G221" s="6">
        <v>1</v>
      </c>
      <c r="H221" s="6" t="s">
        <v>90</v>
      </c>
      <c r="I221" s="6"/>
      <c r="J221" s="6"/>
    </row>
    <row r="222" spans="1:10" ht="12" customHeight="1">
      <c r="A222" s="110">
        <v>218</v>
      </c>
      <c r="B222" s="66" t="s">
        <v>239</v>
      </c>
      <c r="C222" s="6" t="s">
        <v>243</v>
      </c>
      <c r="D222" s="6" t="s">
        <v>247</v>
      </c>
      <c r="E222" s="7" t="s">
        <v>208</v>
      </c>
      <c r="F222" s="47" t="s">
        <v>0</v>
      </c>
      <c r="G222" s="6">
        <v>1</v>
      </c>
      <c r="H222" s="6" t="s">
        <v>0</v>
      </c>
      <c r="I222" s="6"/>
      <c r="J222" s="6"/>
    </row>
    <row r="223" spans="1:10" ht="12" customHeight="1">
      <c r="A223" s="110">
        <v>219</v>
      </c>
      <c r="B223" s="66" t="s">
        <v>294</v>
      </c>
      <c r="C223" s="6" t="s">
        <v>242</v>
      </c>
      <c r="D223" s="6" t="s">
        <v>247</v>
      </c>
      <c r="E223" s="7" t="s">
        <v>208</v>
      </c>
      <c r="F223" s="47" t="s">
        <v>89</v>
      </c>
      <c r="G223" s="6">
        <v>1</v>
      </c>
      <c r="H223" s="6" t="s">
        <v>89</v>
      </c>
      <c r="I223" s="6" t="s">
        <v>38</v>
      </c>
      <c r="J223" s="6" t="s">
        <v>232</v>
      </c>
    </row>
    <row r="224" spans="1:10" ht="12" customHeight="1">
      <c r="A224" s="110">
        <v>220</v>
      </c>
      <c r="B224" s="66" t="s">
        <v>293</v>
      </c>
      <c r="C224" s="6" t="s">
        <v>244</v>
      </c>
      <c r="D224" s="6" t="s">
        <v>248</v>
      </c>
      <c r="E224" s="7" t="s">
        <v>208</v>
      </c>
      <c r="F224" s="47" t="s">
        <v>0</v>
      </c>
      <c r="G224" s="6"/>
      <c r="H224" s="6"/>
      <c r="I224" s="6"/>
      <c r="J224" s="6"/>
    </row>
    <row r="225" spans="1:10" ht="12" customHeight="1">
      <c r="A225" s="110">
        <v>221</v>
      </c>
      <c r="B225" s="66" t="s">
        <v>293</v>
      </c>
      <c r="C225" s="6" t="s">
        <v>244</v>
      </c>
      <c r="D225" s="6" t="s">
        <v>248</v>
      </c>
      <c r="E225" s="7" t="s">
        <v>208</v>
      </c>
      <c r="F225" s="47" t="s">
        <v>0</v>
      </c>
      <c r="G225" s="6">
        <v>1</v>
      </c>
      <c r="H225" s="6" t="s">
        <v>0</v>
      </c>
      <c r="I225" s="6"/>
      <c r="J225" s="6"/>
    </row>
    <row r="226" spans="1:10" ht="12" customHeight="1">
      <c r="A226" s="110">
        <v>222</v>
      </c>
      <c r="B226" s="66" t="s">
        <v>240</v>
      </c>
      <c r="C226" s="6" t="s">
        <v>244</v>
      </c>
      <c r="D226" s="6" t="s">
        <v>247</v>
      </c>
      <c r="E226" s="7" t="s">
        <v>208</v>
      </c>
      <c r="F226" s="47" t="s">
        <v>0</v>
      </c>
      <c r="G226" s="6">
        <v>1</v>
      </c>
      <c r="H226" s="6" t="s">
        <v>0</v>
      </c>
      <c r="I226" s="6"/>
      <c r="J226" s="6"/>
    </row>
    <row r="227" spans="1:10" ht="12" customHeight="1">
      <c r="A227" s="110">
        <v>223</v>
      </c>
      <c r="B227" s="66" t="s">
        <v>293</v>
      </c>
      <c r="C227" s="6" t="s">
        <v>244</v>
      </c>
      <c r="D227" s="6" t="s">
        <v>249</v>
      </c>
      <c r="E227" s="7" t="s">
        <v>208</v>
      </c>
      <c r="F227" s="47" t="s">
        <v>89</v>
      </c>
      <c r="G227" s="6">
        <v>1</v>
      </c>
      <c r="H227" s="6" t="s">
        <v>89</v>
      </c>
      <c r="I227" s="6" t="s">
        <v>39</v>
      </c>
      <c r="J227" s="6" t="s">
        <v>233</v>
      </c>
    </row>
    <row r="228" spans="1:10" ht="12" customHeight="1">
      <c r="A228" s="110">
        <v>224</v>
      </c>
      <c r="B228" s="66" t="s">
        <v>236</v>
      </c>
      <c r="C228" s="6" t="s">
        <v>243</v>
      </c>
      <c r="D228" s="6" t="s">
        <v>250</v>
      </c>
      <c r="E228" s="7" t="s">
        <v>207</v>
      </c>
      <c r="F228" s="47" t="s">
        <v>89</v>
      </c>
      <c r="G228" s="6">
        <v>1</v>
      </c>
      <c r="H228" s="6" t="s">
        <v>0</v>
      </c>
      <c r="I228" s="6"/>
      <c r="J228" s="6"/>
    </row>
    <row r="229" spans="1:10" ht="12" customHeight="1">
      <c r="A229" s="110">
        <v>225</v>
      </c>
      <c r="B229" s="66" t="s">
        <v>50</v>
      </c>
      <c r="C229" s="47" t="s">
        <v>242</v>
      </c>
      <c r="D229" s="6" t="s">
        <v>247</v>
      </c>
      <c r="E229" s="47" t="s">
        <v>207</v>
      </c>
      <c r="F229" s="47" t="s">
        <v>0</v>
      </c>
      <c r="G229" s="6"/>
      <c r="H229" s="6"/>
      <c r="I229" s="6"/>
      <c r="J229" s="6"/>
    </row>
    <row r="230" spans="1:10" ht="12" customHeight="1">
      <c r="A230" s="110">
        <v>226</v>
      </c>
      <c r="B230" s="66" t="s">
        <v>50</v>
      </c>
      <c r="C230" s="6" t="s">
        <v>242</v>
      </c>
      <c r="D230" s="6" t="s">
        <v>249</v>
      </c>
      <c r="E230" s="7" t="s">
        <v>207</v>
      </c>
      <c r="F230" s="47" t="s">
        <v>90</v>
      </c>
      <c r="G230" s="6">
        <v>1</v>
      </c>
      <c r="H230" s="6" t="s">
        <v>89</v>
      </c>
      <c r="I230" s="6" t="s">
        <v>39</v>
      </c>
      <c r="J230" s="6" t="s">
        <v>233</v>
      </c>
    </row>
    <row r="231" spans="1:10" ht="12" customHeight="1">
      <c r="A231" s="110">
        <v>227</v>
      </c>
      <c r="B231" s="66" t="s">
        <v>238</v>
      </c>
      <c r="C231" s="6" t="s">
        <v>243</v>
      </c>
      <c r="D231" s="6" t="s">
        <v>253</v>
      </c>
      <c r="E231" s="7" t="s">
        <v>207</v>
      </c>
      <c r="F231" s="47" t="s">
        <v>0</v>
      </c>
      <c r="G231" s="6">
        <v>1</v>
      </c>
      <c r="H231" s="6" t="s">
        <v>89</v>
      </c>
      <c r="I231" s="6" t="s">
        <v>90</v>
      </c>
      <c r="J231" s="6" t="s">
        <v>329</v>
      </c>
    </row>
    <row r="232" spans="1:10" ht="12" customHeight="1">
      <c r="A232" s="110">
        <v>228</v>
      </c>
      <c r="B232" s="66" t="s">
        <v>240</v>
      </c>
      <c r="C232" s="6" t="s">
        <v>90</v>
      </c>
      <c r="D232" s="6" t="s">
        <v>249</v>
      </c>
      <c r="E232" s="7" t="s">
        <v>207</v>
      </c>
      <c r="F232" s="47" t="s">
        <v>0</v>
      </c>
      <c r="G232" s="6"/>
      <c r="H232" s="6"/>
      <c r="I232" s="6"/>
      <c r="J232" s="6"/>
    </row>
    <row r="233" spans="1:10" ht="12" customHeight="1">
      <c r="A233" s="110">
        <v>229</v>
      </c>
      <c r="B233" s="66" t="s">
        <v>239</v>
      </c>
      <c r="C233" s="6" t="s">
        <v>244</v>
      </c>
      <c r="D233" s="6" t="s">
        <v>247</v>
      </c>
      <c r="E233" s="7" t="s">
        <v>207</v>
      </c>
      <c r="F233" s="47" t="s">
        <v>0</v>
      </c>
      <c r="G233" s="6"/>
      <c r="H233" s="6"/>
      <c r="I233" s="6"/>
      <c r="J233" s="6"/>
    </row>
    <row r="234" spans="1:10" ht="12" customHeight="1">
      <c r="A234" s="110">
        <v>230</v>
      </c>
      <c r="B234" s="66" t="s">
        <v>240</v>
      </c>
      <c r="C234" s="6" t="s">
        <v>90</v>
      </c>
      <c r="D234" s="6" t="s">
        <v>247</v>
      </c>
      <c r="E234" s="7" t="s">
        <v>207</v>
      </c>
      <c r="F234" s="47" t="s">
        <v>0</v>
      </c>
      <c r="G234" s="6">
        <v>1</v>
      </c>
      <c r="H234" s="6" t="s">
        <v>0</v>
      </c>
      <c r="I234" s="6"/>
      <c r="J234" s="6"/>
    </row>
    <row r="235" spans="1:10" ht="12" customHeight="1">
      <c r="A235" s="110">
        <v>231</v>
      </c>
      <c r="B235" s="66" t="s">
        <v>235</v>
      </c>
      <c r="C235" s="6" t="s">
        <v>244</v>
      </c>
      <c r="D235" s="6" t="s">
        <v>250</v>
      </c>
      <c r="E235" s="7" t="s">
        <v>207</v>
      </c>
      <c r="F235" s="47" t="s">
        <v>0</v>
      </c>
      <c r="G235" s="6">
        <v>1</v>
      </c>
      <c r="H235" s="6" t="s">
        <v>89</v>
      </c>
      <c r="I235" s="6" t="s">
        <v>39</v>
      </c>
      <c r="J235" s="6" t="s">
        <v>232</v>
      </c>
    </row>
    <row r="236" spans="1:10" ht="12" customHeight="1">
      <c r="A236" s="110">
        <v>232</v>
      </c>
      <c r="B236" s="66" t="s">
        <v>235</v>
      </c>
      <c r="C236" s="6" t="s">
        <v>244</v>
      </c>
      <c r="D236" s="6" t="s">
        <v>247</v>
      </c>
      <c r="E236" s="7" t="s">
        <v>207</v>
      </c>
      <c r="F236" s="47" t="s">
        <v>0</v>
      </c>
      <c r="G236" s="6"/>
      <c r="H236" s="6"/>
      <c r="I236" s="6"/>
      <c r="J236" s="6"/>
    </row>
    <row r="237" spans="1:10" ht="12" customHeight="1">
      <c r="A237" s="110">
        <v>233</v>
      </c>
      <c r="B237" s="66" t="s">
        <v>240</v>
      </c>
      <c r="C237" s="6" t="s">
        <v>244</v>
      </c>
      <c r="D237" s="6" t="s">
        <v>252</v>
      </c>
      <c r="E237" s="7" t="s">
        <v>207</v>
      </c>
      <c r="F237" s="47" t="s">
        <v>89</v>
      </c>
      <c r="G237" s="6">
        <v>1</v>
      </c>
      <c r="H237" s="6" t="s">
        <v>89</v>
      </c>
      <c r="I237" s="6" t="s">
        <v>38</v>
      </c>
      <c r="J237" s="6" t="s">
        <v>233</v>
      </c>
    </row>
    <row r="238" spans="1:10" ht="12" customHeight="1">
      <c r="A238" s="110">
        <v>234</v>
      </c>
      <c r="B238" s="66" t="s">
        <v>235</v>
      </c>
      <c r="C238" s="6" t="s">
        <v>244</v>
      </c>
      <c r="D238" s="6" t="s">
        <v>249</v>
      </c>
      <c r="E238" s="7" t="s">
        <v>207</v>
      </c>
      <c r="F238" s="47" t="s">
        <v>0</v>
      </c>
      <c r="G238" s="6">
        <v>1</v>
      </c>
      <c r="H238" s="6" t="s">
        <v>89</v>
      </c>
      <c r="I238" s="6" t="s">
        <v>39</v>
      </c>
      <c r="J238" s="6" t="s">
        <v>328</v>
      </c>
    </row>
    <row r="239" spans="1:10" ht="12" customHeight="1">
      <c r="A239" s="110">
        <v>235</v>
      </c>
      <c r="B239" s="66" t="s">
        <v>293</v>
      </c>
      <c r="C239" s="6" t="s">
        <v>244</v>
      </c>
      <c r="D239" s="6" t="s">
        <v>249</v>
      </c>
      <c r="E239" s="7" t="s">
        <v>207</v>
      </c>
      <c r="F239" s="47" t="s">
        <v>0</v>
      </c>
      <c r="G239" s="6"/>
      <c r="H239" s="6"/>
      <c r="I239" s="6"/>
      <c r="J239" s="6"/>
    </row>
    <row r="240" spans="1:10" ht="12" customHeight="1">
      <c r="A240" s="110">
        <v>236</v>
      </c>
      <c r="B240" s="66" t="s">
        <v>235</v>
      </c>
      <c r="C240" s="6" t="s">
        <v>242</v>
      </c>
      <c r="D240" s="6" t="s">
        <v>249</v>
      </c>
      <c r="E240" s="7" t="s">
        <v>207</v>
      </c>
      <c r="F240" s="47" t="s">
        <v>0</v>
      </c>
      <c r="G240" s="6"/>
      <c r="H240" s="6"/>
      <c r="I240" s="6"/>
      <c r="J240" s="6"/>
    </row>
    <row r="241" spans="1:10" ht="12" customHeight="1">
      <c r="A241" s="110">
        <v>237</v>
      </c>
      <c r="B241" s="66" t="s">
        <v>239</v>
      </c>
      <c r="C241" s="6" t="s">
        <v>243</v>
      </c>
      <c r="D241" s="6" t="s">
        <v>251</v>
      </c>
      <c r="E241" s="7" t="s">
        <v>207</v>
      </c>
      <c r="F241" s="47" t="s">
        <v>89</v>
      </c>
      <c r="G241" s="6">
        <v>1</v>
      </c>
      <c r="H241" s="6" t="s">
        <v>0</v>
      </c>
      <c r="I241" s="6"/>
      <c r="J241" s="6"/>
    </row>
    <row r="242" spans="1:10" ht="12" customHeight="1">
      <c r="A242" s="110">
        <v>238</v>
      </c>
      <c r="B242" s="66" t="s">
        <v>235</v>
      </c>
      <c r="C242" s="6" t="s">
        <v>245</v>
      </c>
      <c r="D242" s="6" t="s">
        <v>248</v>
      </c>
      <c r="E242" s="7" t="s">
        <v>207</v>
      </c>
      <c r="F242" s="47" t="s">
        <v>89</v>
      </c>
      <c r="G242" s="6">
        <v>1</v>
      </c>
      <c r="H242" s="6" t="s">
        <v>89</v>
      </c>
      <c r="I242" s="6" t="s">
        <v>39</v>
      </c>
      <c r="J242" s="6" t="s">
        <v>232</v>
      </c>
    </row>
    <row r="243" spans="1:10" ht="12" customHeight="1">
      <c r="A243" s="110">
        <v>239</v>
      </c>
      <c r="B243" s="66" t="s">
        <v>235</v>
      </c>
      <c r="C243" s="47" t="s">
        <v>244</v>
      </c>
      <c r="D243" s="47" t="s">
        <v>248</v>
      </c>
      <c r="E243" s="47" t="s">
        <v>207</v>
      </c>
      <c r="F243" s="47" t="s">
        <v>89</v>
      </c>
      <c r="G243" s="6">
        <v>1</v>
      </c>
      <c r="H243" s="6" t="s">
        <v>0</v>
      </c>
      <c r="I243" s="6"/>
      <c r="J243" s="6"/>
    </row>
    <row r="244" spans="1:10" ht="12" customHeight="1">
      <c r="A244" s="110">
        <v>240</v>
      </c>
      <c r="B244" s="66" t="s">
        <v>294</v>
      </c>
      <c r="C244" s="6" t="s">
        <v>242</v>
      </c>
      <c r="D244" s="6" t="s">
        <v>253</v>
      </c>
      <c r="E244" s="7" t="s">
        <v>207</v>
      </c>
      <c r="F244" s="47" t="s">
        <v>0</v>
      </c>
      <c r="G244" s="6">
        <v>1</v>
      </c>
      <c r="H244" s="6" t="s">
        <v>89</v>
      </c>
      <c r="I244" s="6" t="s">
        <v>40</v>
      </c>
      <c r="J244" s="6" t="s">
        <v>233</v>
      </c>
    </row>
    <row r="245" spans="1:10" ht="12" customHeight="1">
      <c r="A245" s="110">
        <v>241</v>
      </c>
      <c r="B245" s="66" t="s">
        <v>240</v>
      </c>
      <c r="C245" s="6" t="s">
        <v>244</v>
      </c>
      <c r="D245" s="6" t="s">
        <v>250</v>
      </c>
      <c r="E245" s="7" t="s">
        <v>207</v>
      </c>
      <c r="F245" s="47" t="s">
        <v>89</v>
      </c>
      <c r="G245" s="6"/>
      <c r="H245" s="6"/>
      <c r="I245" s="6"/>
      <c r="J245" s="6"/>
    </row>
    <row r="246" spans="1:10" ht="12" customHeight="1">
      <c r="A246" s="110">
        <v>242</v>
      </c>
      <c r="B246" s="66" t="s">
        <v>293</v>
      </c>
      <c r="C246" s="6" t="s">
        <v>244</v>
      </c>
      <c r="D246" s="6" t="s">
        <v>247</v>
      </c>
      <c r="E246" s="7" t="s">
        <v>207</v>
      </c>
      <c r="F246" s="47" t="s">
        <v>0</v>
      </c>
      <c r="G246" s="6"/>
      <c r="H246" s="6"/>
      <c r="I246" s="6"/>
      <c r="J246" s="6"/>
    </row>
    <row r="247" spans="1:10" ht="12" customHeight="1">
      <c r="A247" s="110">
        <v>243</v>
      </c>
      <c r="B247" s="66" t="s">
        <v>293</v>
      </c>
      <c r="C247" s="6" t="s">
        <v>243</v>
      </c>
      <c r="D247" s="6" t="s">
        <v>248</v>
      </c>
      <c r="E247" s="7" t="s">
        <v>207</v>
      </c>
      <c r="F247" s="47" t="s">
        <v>0</v>
      </c>
      <c r="G247" s="6">
        <v>1</v>
      </c>
      <c r="H247" s="6" t="s">
        <v>89</v>
      </c>
      <c r="I247" s="6" t="s">
        <v>90</v>
      </c>
      <c r="J247" s="6" t="s">
        <v>232</v>
      </c>
    </row>
    <row r="248" spans="1:10" ht="12" customHeight="1">
      <c r="A248" s="110">
        <v>244</v>
      </c>
      <c r="B248" s="66" t="s">
        <v>240</v>
      </c>
      <c r="C248" s="6" t="s">
        <v>243</v>
      </c>
      <c r="D248" s="6" t="s">
        <v>253</v>
      </c>
      <c r="E248" s="7" t="s">
        <v>207</v>
      </c>
      <c r="F248" s="47" t="s">
        <v>89</v>
      </c>
      <c r="G248" s="6">
        <v>1</v>
      </c>
      <c r="H248" s="6" t="s">
        <v>89</v>
      </c>
      <c r="I248" s="6" t="s">
        <v>39</v>
      </c>
      <c r="J248" s="6" t="s">
        <v>328</v>
      </c>
    </row>
    <row r="249" spans="1:10" ht="12" customHeight="1">
      <c r="A249" s="110">
        <v>245</v>
      </c>
      <c r="B249" s="66" t="s">
        <v>294</v>
      </c>
      <c r="C249" s="6" t="s">
        <v>242</v>
      </c>
      <c r="D249" s="6" t="s">
        <v>251</v>
      </c>
      <c r="E249" s="7" t="s">
        <v>207</v>
      </c>
      <c r="F249" s="47" t="s">
        <v>0</v>
      </c>
      <c r="G249" s="6">
        <v>1</v>
      </c>
      <c r="H249" s="6" t="s">
        <v>89</v>
      </c>
      <c r="I249" s="6" t="s">
        <v>39</v>
      </c>
      <c r="J249" s="6" t="s">
        <v>232</v>
      </c>
    </row>
    <row r="250" spans="1:10" ht="12" customHeight="1">
      <c r="A250" s="110">
        <v>246</v>
      </c>
      <c r="B250" s="66" t="s">
        <v>240</v>
      </c>
      <c r="C250" s="6" t="s">
        <v>243</v>
      </c>
      <c r="D250" s="6" t="s">
        <v>251</v>
      </c>
      <c r="E250" s="7" t="s">
        <v>207</v>
      </c>
      <c r="F250" s="47" t="s">
        <v>89</v>
      </c>
      <c r="G250" s="6">
        <v>1</v>
      </c>
      <c r="H250" s="6" t="s">
        <v>89</v>
      </c>
      <c r="I250" s="6" t="s">
        <v>39</v>
      </c>
      <c r="J250" s="6" t="s">
        <v>328</v>
      </c>
    </row>
    <row r="251" spans="1:10" ht="12" customHeight="1">
      <c r="A251" s="110">
        <v>247</v>
      </c>
      <c r="B251" s="66" t="s">
        <v>240</v>
      </c>
      <c r="C251" s="6" t="s">
        <v>243</v>
      </c>
      <c r="D251" s="6" t="s">
        <v>251</v>
      </c>
      <c r="E251" s="7" t="s">
        <v>207</v>
      </c>
      <c r="F251" s="47" t="s">
        <v>89</v>
      </c>
      <c r="G251" s="6">
        <v>1</v>
      </c>
      <c r="H251" s="6" t="s">
        <v>89</v>
      </c>
      <c r="I251" s="6" t="s">
        <v>39</v>
      </c>
      <c r="J251" s="6" t="s">
        <v>328</v>
      </c>
    </row>
    <row r="252" spans="1:10" ht="12" customHeight="1">
      <c r="A252" s="110">
        <v>248</v>
      </c>
      <c r="B252" s="66" t="s">
        <v>238</v>
      </c>
      <c r="C252" s="6" t="s">
        <v>245</v>
      </c>
      <c r="D252" s="6" t="s">
        <v>251</v>
      </c>
      <c r="E252" s="7" t="s">
        <v>207</v>
      </c>
      <c r="F252" s="47" t="s">
        <v>89</v>
      </c>
      <c r="G252" s="6">
        <v>1</v>
      </c>
      <c r="H252" s="6" t="s">
        <v>89</v>
      </c>
      <c r="I252" s="6" t="s">
        <v>39</v>
      </c>
      <c r="J252" s="6" t="s">
        <v>232</v>
      </c>
    </row>
    <row r="253" spans="1:10" ht="12" customHeight="1">
      <c r="A253" s="110">
        <v>249</v>
      </c>
      <c r="B253" s="66" t="s">
        <v>235</v>
      </c>
      <c r="C253" s="6" t="s">
        <v>242</v>
      </c>
      <c r="D253" s="6" t="s">
        <v>248</v>
      </c>
      <c r="E253" s="7" t="s">
        <v>207</v>
      </c>
      <c r="F253" s="47" t="s">
        <v>0</v>
      </c>
      <c r="G253" s="6">
        <v>1</v>
      </c>
      <c r="H253" s="6" t="s">
        <v>0</v>
      </c>
      <c r="I253" s="6"/>
      <c r="J253" s="6"/>
    </row>
    <row r="254" spans="1:10" ht="12" customHeight="1">
      <c r="A254" s="110">
        <v>250</v>
      </c>
      <c r="B254" s="66" t="s">
        <v>235</v>
      </c>
      <c r="C254" s="6" t="s">
        <v>243</v>
      </c>
      <c r="D254" s="6" t="s">
        <v>251</v>
      </c>
      <c r="E254" s="7" t="s">
        <v>207</v>
      </c>
      <c r="F254" s="47" t="s">
        <v>89</v>
      </c>
      <c r="G254" s="6">
        <v>1</v>
      </c>
      <c r="H254" s="6" t="s">
        <v>89</v>
      </c>
      <c r="I254" s="6" t="s">
        <v>38</v>
      </c>
      <c r="J254" s="6" t="s">
        <v>328</v>
      </c>
    </row>
    <row r="255" spans="1:10">
      <c r="A255" s="148"/>
      <c r="B255" s="149"/>
      <c r="C255" s="149"/>
      <c r="D255" s="150"/>
      <c r="E255" s="150"/>
      <c r="F255" s="149"/>
      <c r="G255" s="150"/>
      <c r="H255" s="150"/>
      <c r="I255" s="150"/>
      <c r="J255" s="150"/>
    </row>
    <row r="256" spans="1:10">
      <c r="A256" s="151"/>
      <c r="B256" s="152"/>
      <c r="C256" s="152"/>
      <c r="D256" s="153"/>
      <c r="E256" s="153"/>
      <c r="F256" s="152"/>
      <c r="G256" s="153"/>
      <c r="H256" s="153"/>
      <c r="I256" s="153"/>
      <c r="J256" s="153"/>
    </row>
    <row r="257" spans="1:10">
      <c r="A257" s="151"/>
      <c r="B257" s="152"/>
      <c r="C257" s="152"/>
      <c r="D257" s="153"/>
      <c r="E257" s="153"/>
      <c r="F257" s="152"/>
      <c r="G257" s="153"/>
      <c r="H257" s="153"/>
      <c r="I257" s="153"/>
      <c r="J257" s="153"/>
    </row>
    <row r="258" spans="1:10">
      <c r="A258" s="151"/>
      <c r="B258" s="152"/>
      <c r="C258" s="152"/>
      <c r="D258" s="153"/>
      <c r="E258" s="153"/>
      <c r="F258" s="152"/>
      <c r="G258" s="153"/>
      <c r="H258" s="153"/>
      <c r="I258" s="153"/>
      <c r="J258" s="153"/>
    </row>
    <row r="259" spans="1:10">
      <c r="A259" s="151"/>
      <c r="B259" s="152"/>
      <c r="C259" s="152"/>
      <c r="D259" s="153"/>
      <c r="E259" s="153"/>
      <c r="F259" s="152"/>
      <c r="G259" s="153"/>
      <c r="H259" s="153"/>
      <c r="I259" s="153"/>
      <c r="J259" s="153"/>
    </row>
    <row r="260" spans="1:10">
      <c r="A260" s="151"/>
      <c r="B260" s="152"/>
      <c r="C260" s="152"/>
      <c r="D260" s="153"/>
      <c r="E260" s="153"/>
      <c r="F260" s="152"/>
      <c r="G260" s="153"/>
      <c r="H260" s="153"/>
      <c r="I260" s="153"/>
      <c r="J260" s="153"/>
    </row>
    <row r="261" spans="1:10">
      <c r="A261" s="151"/>
      <c r="B261" s="152"/>
      <c r="C261" s="152"/>
      <c r="D261" s="153"/>
      <c r="E261" s="153"/>
      <c r="F261" s="152"/>
      <c r="G261" s="153"/>
      <c r="H261" s="153"/>
      <c r="I261" s="153"/>
      <c r="J261" s="153"/>
    </row>
    <row r="262" spans="1:10">
      <c r="A262" s="151"/>
      <c r="B262" s="152"/>
      <c r="C262" s="152"/>
      <c r="D262" s="153"/>
      <c r="E262" s="153"/>
      <c r="F262" s="152"/>
      <c r="G262" s="153"/>
      <c r="H262" s="153"/>
      <c r="I262" s="153"/>
      <c r="J262" s="153"/>
    </row>
    <row r="263" spans="1:10">
      <c r="A263" s="151"/>
      <c r="B263" s="152"/>
      <c r="C263" s="152"/>
      <c r="D263" s="153"/>
      <c r="E263" s="153"/>
      <c r="F263" s="152"/>
      <c r="G263" s="153"/>
      <c r="H263" s="153"/>
      <c r="I263" s="153"/>
      <c r="J263" s="153"/>
    </row>
    <row r="264" spans="1:10">
      <c r="A264" s="151"/>
      <c r="B264" s="152"/>
      <c r="C264" s="152"/>
      <c r="D264" s="153"/>
      <c r="E264" s="153"/>
      <c r="F264" s="152"/>
      <c r="G264" s="153"/>
      <c r="H264" s="153"/>
      <c r="I264" s="153"/>
      <c r="J264" s="153"/>
    </row>
    <row r="265" spans="1:10">
      <c r="A265" s="151"/>
      <c r="B265" s="152"/>
      <c r="C265" s="152"/>
      <c r="D265" s="153"/>
      <c r="E265" s="153"/>
      <c r="F265" s="152"/>
      <c r="G265" s="153"/>
      <c r="H265" s="153"/>
      <c r="I265" s="153"/>
      <c r="J265" s="153"/>
    </row>
    <row r="266" spans="1:10">
      <c r="A266" s="151"/>
      <c r="B266" s="152"/>
      <c r="C266" s="152"/>
      <c r="D266" s="153"/>
      <c r="E266" s="153"/>
      <c r="F266" s="152"/>
      <c r="G266" s="153"/>
      <c r="H266" s="153"/>
      <c r="I266" s="153"/>
      <c r="J266" s="153"/>
    </row>
    <row r="267" spans="1:10">
      <c r="A267" s="151"/>
      <c r="B267" s="152"/>
      <c r="C267" s="152"/>
      <c r="D267" s="153"/>
      <c r="E267" s="153"/>
      <c r="F267" s="152"/>
      <c r="G267" s="153"/>
      <c r="H267" s="153"/>
      <c r="I267" s="153"/>
      <c r="J267" s="153"/>
    </row>
    <row r="268" spans="1:10">
      <c r="A268" s="151"/>
      <c r="B268" s="152"/>
      <c r="C268" s="152"/>
      <c r="D268" s="153"/>
      <c r="E268" s="153"/>
      <c r="F268" s="152"/>
      <c r="G268" s="153"/>
      <c r="H268" s="153"/>
      <c r="I268" s="153"/>
      <c r="J268" s="153"/>
    </row>
    <row r="269" spans="1:10">
      <c r="A269" s="151"/>
      <c r="B269" s="152"/>
      <c r="C269" s="152"/>
      <c r="D269" s="153"/>
      <c r="E269" s="153"/>
      <c r="F269" s="152"/>
      <c r="G269" s="153"/>
      <c r="H269" s="153"/>
      <c r="I269" s="153"/>
      <c r="J269" s="153"/>
    </row>
    <row r="270" spans="1:10">
      <c r="A270" s="151"/>
      <c r="B270" s="152"/>
      <c r="C270" s="152"/>
      <c r="D270" s="153"/>
      <c r="E270" s="153"/>
      <c r="F270" s="152"/>
      <c r="G270" s="153"/>
      <c r="H270" s="153"/>
      <c r="I270" s="153"/>
      <c r="J270" s="153"/>
    </row>
    <row r="271" spans="1:10">
      <c r="A271" s="151"/>
      <c r="B271" s="152"/>
      <c r="C271" s="152"/>
      <c r="D271" s="153"/>
      <c r="E271" s="153"/>
      <c r="F271" s="152"/>
      <c r="G271" s="153"/>
      <c r="H271" s="153"/>
      <c r="I271" s="153"/>
      <c r="J271" s="153"/>
    </row>
    <row r="272" spans="1:10">
      <c r="A272" s="151"/>
      <c r="B272" s="152"/>
      <c r="C272" s="152"/>
      <c r="D272" s="153"/>
      <c r="E272" s="153"/>
      <c r="F272" s="152"/>
      <c r="G272" s="153"/>
      <c r="H272" s="153"/>
      <c r="I272" s="153"/>
      <c r="J272" s="153"/>
    </row>
    <row r="273" spans="1:10">
      <c r="A273" s="151"/>
      <c r="B273" s="152"/>
      <c r="C273" s="152"/>
      <c r="D273" s="153"/>
      <c r="E273" s="153"/>
      <c r="F273" s="152"/>
      <c r="G273" s="153"/>
      <c r="H273" s="153"/>
      <c r="I273" s="153"/>
      <c r="J273" s="153"/>
    </row>
    <row r="274" spans="1:10">
      <c r="A274" s="151"/>
      <c r="B274" s="152"/>
      <c r="C274" s="152"/>
      <c r="D274" s="153"/>
      <c r="E274" s="153"/>
      <c r="F274" s="152"/>
      <c r="G274" s="153"/>
      <c r="H274" s="153"/>
      <c r="I274" s="153"/>
      <c r="J274" s="153"/>
    </row>
    <row r="275" spans="1:10">
      <c r="A275" s="151"/>
      <c r="B275" s="152"/>
      <c r="C275" s="152"/>
      <c r="D275" s="153"/>
      <c r="E275" s="153"/>
      <c r="F275" s="152"/>
      <c r="G275" s="153"/>
      <c r="H275" s="153"/>
      <c r="I275" s="153"/>
      <c r="J275" s="153"/>
    </row>
    <row r="276" spans="1:10">
      <c r="A276" s="151"/>
      <c r="B276" s="152"/>
      <c r="C276" s="152"/>
      <c r="D276" s="153"/>
      <c r="E276" s="153"/>
      <c r="F276" s="152"/>
      <c r="G276" s="153"/>
      <c r="H276" s="153"/>
      <c r="I276" s="153"/>
      <c r="J276" s="153"/>
    </row>
    <row r="277" spans="1:10">
      <c r="A277" s="151"/>
      <c r="B277" s="152"/>
      <c r="C277" s="152"/>
      <c r="D277" s="153"/>
      <c r="E277" s="153"/>
      <c r="F277" s="152"/>
      <c r="G277" s="153"/>
      <c r="H277" s="153"/>
      <c r="I277" s="153"/>
      <c r="J277" s="153"/>
    </row>
    <row r="278" spans="1:10">
      <c r="A278" s="151"/>
      <c r="B278" s="152"/>
      <c r="C278" s="152"/>
      <c r="D278" s="153"/>
      <c r="E278" s="153"/>
      <c r="F278" s="152"/>
      <c r="G278" s="153"/>
      <c r="H278" s="153"/>
      <c r="I278" s="153"/>
      <c r="J278" s="153"/>
    </row>
    <row r="279" spans="1:10">
      <c r="A279" s="151"/>
      <c r="B279" s="152"/>
      <c r="C279" s="152"/>
      <c r="D279" s="153"/>
      <c r="E279" s="153"/>
      <c r="F279" s="152"/>
      <c r="G279" s="153"/>
      <c r="H279" s="153"/>
      <c r="I279" s="153"/>
      <c r="J279" s="153"/>
    </row>
    <row r="280" spans="1:10">
      <c r="A280" s="151"/>
      <c r="B280" s="152"/>
      <c r="C280" s="152"/>
      <c r="D280" s="153"/>
      <c r="E280" s="153"/>
      <c r="F280" s="152"/>
      <c r="G280" s="153"/>
      <c r="H280" s="153"/>
      <c r="I280" s="153"/>
      <c r="J280" s="153"/>
    </row>
    <row r="281" spans="1:10">
      <c r="A281" s="151"/>
      <c r="B281" s="152"/>
      <c r="C281" s="152"/>
      <c r="D281" s="153"/>
      <c r="E281" s="153"/>
      <c r="F281" s="152"/>
      <c r="G281" s="153"/>
      <c r="H281" s="153"/>
      <c r="I281" s="153"/>
      <c r="J281" s="153"/>
    </row>
    <row r="282" spans="1:10">
      <c r="A282" s="151"/>
      <c r="B282" s="152"/>
      <c r="C282" s="152"/>
      <c r="D282" s="153"/>
      <c r="E282" s="153"/>
      <c r="F282" s="152"/>
      <c r="G282" s="153"/>
      <c r="H282" s="153"/>
      <c r="I282" s="153"/>
      <c r="J282" s="153"/>
    </row>
    <row r="283" spans="1:10">
      <c r="A283" s="151"/>
      <c r="B283" s="152"/>
      <c r="C283" s="152"/>
      <c r="D283" s="153"/>
      <c r="E283" s="153"/>
      <c r="F283" s="152"/>
      <c r="G283" s="153"/>
      <c r="H283" s="153"/>
      <c r="I283" s="153"/>
      <c r="J283" s="153"/>
    </row>
    <row r="284" spans="1:10">
      <c r="A284" s="151"/>
      <c r="B284" s="152"/>
      <c r="C284" s="152"/>
      <c r="D284" s="153"/>
      <c r="E284" s="153"/>
      <c r="F284" s="152"/>
      <c r="G284" s="153"/>
      <c r="H284" s="153"/>
      <c r="I284" s="153"/>
      <c r="J284" s="153"/>
    </row>
    <row r="285" spans="1:10">
      <c r="A285" s="151"/>
      <c r="B285" s="152"/>
      <c r="C285" s="152"/>
      <c r="D285" s="153"/>
      <c r="E285" s="153"/>
      <c r="F285" s="152"/>
      <c r="G285" s="153"/>
      <c r="H285" s="153"/>
      <c r="I285" s="153"/>
      <c r="J285" s="153"/>
    </row>
    <row r="286" spans="1:10">
      <c r="A286" s="151"/>
      <c r="B286" s="152"/>
      <c r="C286" s="152"/>
      <c r="D286" s="153"/>
      <c r="E286" s="153"/>
      <c r="F286" s="152"/>
      <c r="G286" s="153"/>
      <c r="H286" s="153"/>
      <c r="I286" s="153"/>
      <c r="J286" s="153"/>
    </row>
    <row r="287" spans="1:10">
      <c r="A287" s="151"/>
      <c r="B287" s="152"/>
      <c r="C287" s="152"/>
      <c r="D287" s="153"/>
      <c r="E287" s="153"/>
      <c r="F287" s="152"/>
      <c r="G287" s="153"/>
      <c r="H287" s="153"/>
      <c r="I287" s="153"/>
      <c r="J287" s="153"/>
    </row>
    <row r="288" spans="1:10">
      <c r="A288" s="151"/>
      <c r="B288" s="152"/>
      <c r="C288" s="152"/>
      <c r="D288" s="153"/>
      <c r="E288" s="153"/>
      <c r="F288" s="152"/>
      <c r="G288" s="153"/>
      <c r="H288" s="153"/>
      <c r="I288" s="153"/>
      <c r="J288" s="153"/>
    </row>
    <row r="289" spans="1:10">
      <c r="A289" s="151"/>
      <c r="B289" s="152"/>
      <c r="C289" s="152"/>
      <c r="D289" s="153"/>
      <c r="E289" s="153"/>
      <c r="F289" s="152"/>
      <c r="G289" s="153"/>
      <c r="H289" s="153"/>
      <c r="I289" s="153"/>
      <c r="J289" s="153"/>
    </row>
    <row r="290" spans="1:10">
      <c r="A290" s="151"/>
      <c r="B290" s="152"/>
      <c r="C290" s="152"/>
      <c r="D290" s="153"/>
      <c r="E290" s="153"/>
      <c r="F290" s="152"/>
      <c r="G290" s="153"/>
      <c r="H290" s="153"/>
      <c r="I290" s="153"/>
      <c r="J290" s="153"/>
    </row>
    <row r="291" spans="1:10">
      <c r="A291" s="151"/>
      <c r="B291" s="152"/>
      <c r="C291" s="152"/>
      <c r="D291" s="153"/>
      <c r="E291" s="153"/>
      <c r="F291" s="152"/>
      <c r="G291" s="153"/>
      <c r="H291" s="153"/>
      <c r="I291" s="153"/>
      <c r="J291" s="153"/>
    </row>
    <row r="292" spans="1:10">
      <c r="A292" s="151"/>
      <c r="B292" s="152"/>
      <c r="C292" s="152"/>
      <c r="D292" s="153"/>
      <c r="E292" s="153"/>
      <c r="F292" s="152"/>
      <c r="G292" s="153"/>
      <c r="H292" s="153"/>
      <c r="I292" s="153"/>
      <c r="J292" s="153"/>
    </row>
    <row r="293" spans="1:10">
      <c r="A293" s="151"/>
      <c r="B293" s="152"/>
      <c r="C293" s="152"/>
      <c r="D293" s="153"/>
      <c r="E293" s="153"/>
      <c r="F293" s="152"/>
      <c r="G293" s="153"/>
      <c r="H293" s="153"/>
      <c r="I293" s="153"/>
      <c r="J293" s="153"/>
    </row>
    <row r="294" spans="1:10">
      <c r="A294" s="151"/>
      <c r="B294" s="152"/>
      <c r="C294" s="152"/>
      <c r="D294" s="153"/>
      <c r="E294" s="153"/>
      <c r="F294" s="152"/>
      <c r="G294" s="153"/>
      <c r="H294" s="153"/>
      <c r="I294" s="153"/>
      <c r="J294" s="153"/>
    </row>
    <row r="295" spans="1:10">
      <c r="A295" s="151"/>
      <c r="B295" s="152"/>
      <c r="C295" s="152"/>
      <c r="D295" s="153"/>
      <c r="E295" s="153"/>
      <c r="F295" s="152"/>
      <c r="G295" s="153"/>
      <c r="H295" s="153"/>
      <c r="I295" s="153"/>
      <c r="J295" s="153"/>
    </row>
    <row r="296" spans="1:10">
      <c r="A296" s="151"/>
      <c r="B296" s="152"/>
      <c r="C296" s="152"/>
      <c r="D296" s="153"/>
      <c r="E296" s="153"/>
      <c r="F296" s="152"/>
      <c r="G296" s="153"/>
      <c r="H296" s="153"/>
      <c r="I296" s="153"/>
      <c r="J296" s="153"/>
    </row>
    <row r="297" spans="1:10">
      <c r="A297" s="151"/>
      <c r="B297" s="152"/>
      <c r="C297" s="152"/>
      <c r="D297" s="153"/>
      <c r="E297" s="153"/>
      <c r="F297" s="152"/>
      <c r="G297" s="153"/>
      <c r="H297" s="153"/>
      <c r="I297" s="153"/>
      <c r="J297" s="153"/>
    </row>
    <row r="298" spans="1:10">
      <c r="A298" s="151"/>
      <c r="B298" s="152"/>
      <c r="C298" s="152"/>
      <c r="D298" s="153"/>
      <c r="E298" s="153"/>
      <c r="F298" s="152"/>
      <c r="G298" s="153"/>
      <c r="H298" s="153"/>
      <c r="I298" s="153"/>
      <c r="J298" s="153"/>
    </row>
    <row r="299" spans="1:10">
      <c r="A299" s="151"/>
      <c r="B299" s="152"/>
      <c r="C299" s="152"/>
      <c r="D299" s="153"/>
      <c r="E299" s="153"/>
      <c r="F299" s="152"/>
      <c r="G299" s="153"/>
      <c r="H299" s="153"/>
      <c r="I299" s="153"/>
      <c r="J299" s="153"/>
    </row>
    <row r="300" spans="1:10">
      <c r="A300" s="151"/>
      <c r="B300" s="152"/>
      <c r="C300" s="152"/>
      <c r="D300" s="153"/>
      <c r="E300" s="153"/>
      <c r="F300" s="152"/>
      <c r="G300" s="153"/>
      <c r="H300" s="153"/>
      <c r="I300" s="153"/>
      <c r="J300" s="153"/>
    </row>
    <row r="301" spans="1:10">
      <c r="A301" s="151"/>
      <c r="B301" s="152"/>
      <c r="C301" s="152"/>
      <c r="D301" s="153"/>
      <c r="E301" s="153"/>
      <c r="F301" s="152"/>
      <c r="G301" s="153"/>
      <c r="H301" s="153"/>
      <c r="I301" s="153"/>
      <c r="J301" s="153"/>
    </row>
    <row r="302" spans="1:10">
      <c r="A302" s="151"/>
      <c r="B302" s="152"/>
      <c r="C302" s="152"/>
      <c r="D302" s="153"/>
      <c r="E302" s="153"/>
      <c r="F302" s="152"/>
      <c r="G302" s="153"/>
      <c r="H302" s="153"/>
      <c r="I302" s="153"/>
      <c r="J302" s="153"/>
    </row>
    <row r="303" spans="1:10">
      <c r="A303" s="151"/>
      <c r="B303" s="152"/>
      <c r="C303" s="152"/>
      <c r="D303" s="153"/>
      <c r="E303" s="153"/>
      <c r="F303" s="152"/>
      <c r="G303" s="153"/>
      <c r="H303" s="153"/>
      <c r="I303" s="153"/>
      <c r="J303" s="153"/>
    </row>
    <row r="304" spans="1:10">
      <c r="A304" s="151"/>
      <c r="B304" s="152"/>
      <c r="C304" s="152"/>
      <c r="D304" s="153"/>
      <c r="E304" s="153"/>
      <c r="F304" s="152"/>
      <c r="G304" s="153"/>
      <c r="H304" s="153"/>
      <c r="I304" s="153"/>
      <c r="J304" s="153"/>
    </row>
  </sheetData>
  <autoFilter ref="A4:M254"/>
  <mergeCells count="4">
    <mergeCell ref="G2:G3"/>
    <mergeCell ref="H2:H3"/>
    <mergeCell ref="I2:I3"/>
    <mergeCell ref="J2:J3"/>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24</vt:i4>
      </vt:variant>
      <vt:variant>
        <vt:lpstr>Rangos con nombre</vt:lpstr>
      </vt:variant>
      <vt:variant>
        <vt:i4>12</vt:i4>
      </vt:variant>
    </vt:vector>
  </HeadingPairs>
  <TitlesOfParts>
    <vt:vector size="36" baseType="lpstr">
      <vt:lpstr>DB_CAL_Q1_Q3</vt:lpstr>
      <vt:lpstr>DB_REF_Q2_Q3</vt:lpstr>
      <vt:lpstr>DB_Q4</vt:lpstr>
      <vt:lpstr>DB_Q5</vt:lpstr>
      <vt:lpstr>DB_Q6</vt:lpstr>
      <vt:lpstr>DB_Q7</vt:lpstr>
      <vt:lpstr>DB_Q8</vt:lpstr>
      <vt:lpstr>DB_Q8a</vt:lpstr>
      <vt:lpstr>DB_Q9</vt:lpstr>
      <vt:lpstr>Instrucciones</vt:lpstr>
      <vt:lpstr>MODELO ENCUESTA</vt:lpstr>
      <vt:lpstr>MUESTRA</vt:lpstr>
      <vt:lpstr>Q1</vt:lpstr>
      <vt:lpstr>Q1a</vt:lpstr>
      <vt:lpstr>Q2</vt:lpstr>
      <vt:lpstr>Q2a</vt:lpstr>
      <vt:lpstr>Q3</vt:lpstr>
      <vt:lpstr>Q4</vt:lpstr>
      <vt:lpstr>Q5</vt:lpstr>
      <vt:lpstr>Q6</vt:lpstr>
      <vt:lpstr>Q7</vt:lpstr>
      <vt:lpstr>Q8</vt:lpstr>
      <vt:lpstr>Q8a</vt:lpstr>
      <vt:lpstr>Q9</vt:lpstr>
      <vt:lpstr>'Q1'!Área_de_impresión</vt:lpstr>
      <vt:lpstr>Q1a!Área_de_impresión</vt:lpstr>
      <vt:lpstr>'Q2'!Área_de_impresión</vt:lpstr>
      <vt:lpstr>Q2a!Área_de_impresión</vt:lpstr>
      <vt:lpstr>'Q3'!Área_de_impresión</vt:lpstr>
      <vt:lpstr>'Q4'!Área_de_impresión</vt:lpstr>
      <vt:lpstr>'Q5'!Área_de_impresión</vt:lpstr>
      <vt:lpstr>'Q6'!Área_de_impresión</vt:lpstr>
      <vt:lpstr>'Q7'!Área_de_impresión</vt:lpstr>
      <vt:lpstr>'Q8'!Área_de_impresión</vt:lpstr>
      <vt:lpstr>Q8a!Área_de_impresión</vt:lpstr>
      <vt:lpstr>'Q9'!Área_de_impresión</vt:lpstr>
    </vt:vector>
  </TitlesOfParts>
  <Company>none</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 admin</dc:creator>
  <cp:lastModifiedBy>Dpto. Solar</cp:lastModifiedBy>
  <cp:lastPrinted>2015-08-17T11:00:53Z</cp:lastPrinted>
  <dcterms:created xsi:type="dcterms:W3CDTF">2015-01-19T11:51:01Z</dcterms:created>
  <dcterms:modified xsi:type="dcterms:W3CDTF">2018-05-24T08:05:58Z</dcterms:modified>
</cp:coreProperties>
</file>